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Y:\2210_短期給付\20 介護休業手当金\02_様式・HP・かがやき\介手報酬支給額証明\"/>
    </mc:Choice>
  </mc:AlternateContent>
  <xr:revisionPtr revIDLastSave="0" documentId="13_ncr:1_{B228217A-072A-4B8E-BE93-389294346A91}" xr6:coauthVersionLast="36" xr6:coauthVersionMax="36" xr10:uidLastSave="{00000000-0000-0000-0000-000000000000}"/>
  <bookViews>
    <workbookView xWindow="0" yWindow="0" windowWidth="7470" windowHeight="2310" tabRatio="664" activeTab="1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<sst xmlns="http://schemas.openxmlformats.org/spreadsheetml/2006/main" count="228" uniqueCount="145">
  <si>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</si>
  <si>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</si>
  <si>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</si>
  <si>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</si>
  <si>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</si>
  <si>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</si>
  <si>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</si>
  <si>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</si>
  <si>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</si>
  <si>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</si>
  <si>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</si>
  <si>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</si>
  <si>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</si>
  <si>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</si>
  <si>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</si>
  <si>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</si>
  <si>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</si>
  <si>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</si>
  <si>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</si>
  <si>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</si>
  <si>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</si>
  <si>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</si>
  <si>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</si>
  <si>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</si>
  <si>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</si>
  <si>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</si>
  <si>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</si>
  <si>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</si>
  <si>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</si>
  <si>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</si>
  <si>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</si>
  <si>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</si>
  <si>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</si>
  <si>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</si>
  <si>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</si>
  <si>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</si>
  <si>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</si>
  <si>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</si>
  <si>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</si>
  <si>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</si>
  <si>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</si>
  <si>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</si>
  <si>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</si>
  <si>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</si>
  <si>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</si>
  <si>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</si>
  <si>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</si>
  <si>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</si>
  <si>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</si>
  <si>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</si>
  <si>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</si>
  <si>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</si>
  <si>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</si>
  <si>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</si>
  <si>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</si>
  <si>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</si>
  <si>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</si>
  <si>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</si>
  <si>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</si>
  <si>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</si>
  <si>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</si>
  <si>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</si>
  <si>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</si>
  <si>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</si>
  <si>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</si>
  <si>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</si>
  <si>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</si>
  <si>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</si>
  <si>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</si>
  <si>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</si>
  <si>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</si>
  <si>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</si>
  <si>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</si>
  <si>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</si>
  <si>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</si>
  <si>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</si>
  <si>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</si>
  <si>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</si>
  <si>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</si>
  <si>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</si>
  <si>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</si>
  <si>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</si>
  <si>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</si>
  <si>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</si>
  <si>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</si>
  <si>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</si>
  <si>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</si>
  <si>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</si>
  <si>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</si>
  <si>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</si>
  <si>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</si>
  <si>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</si>
  <si>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</si>
  <si>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</si>
  <si>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</si>
  <si>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</si>
  <si>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</si>
  <si>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</si>
  <si>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</si>
  <si>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</si>
  <si>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</si>
  <si>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</si>
  <si>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</si>
  <si>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</si>
  <si>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</si>
  <si>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</si>
  <si>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</si>
  <si>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</si>
  <si>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</si>
  <si>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</si>
  <si>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</si>
  <si>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</si>
  <si>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</si>
  <si>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</si>
  <si>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</si>
  <si>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</si>
  <si>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</si>
  <si>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</si>
  <si>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</si>
  <si>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</si>
  <si>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</si>
  <si>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</si>
  <si>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</si>
  <si>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</si>
  <si>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</si>
  <si>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</si>
  <si>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</si>
  <si>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</si>
  <si>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</si>
  <si>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</si>
  <si>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</si>
  <si>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</si>
  <si>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</si>
  <si>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</si>
  <si>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</si>
  <si>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</si>
  <si>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</si>
  <si>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</si>
  <si>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</si>
  <si>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</si>
  <si>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</si>
  <si>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</si>
  <si>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報酬支給額証明書 (介護休業手当金)入力シート（令和5年4月分～令和5年7月分）</t>
    <phoneticPr fontId="14"/>
  </si>
  <si>
    <t>（参考）令和5年度の要勤務日数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</si>
  <si>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（令和5年4月）</t>
    <rPh sb="1" eb="2">
      <t>レイ</t>
    </rPh>
    <rPh sb="2" eb="3">
      <t>ワ</t>
    </rPh>
    <rPh sb="4" eb="5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</si>
</sst>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25" fillId="0" borderId="0" xfId="2" applyFont="1" applyAlignment="1" applyProtection="1">
      <alignment horizontal="left" vertical="center" wrapText="1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57" fillId="0" borderId="0" xfId="4" applyFont="1" applyAlignment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>
      <alignment horizontal="left" vertical="center" wrapText="1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51" xfId="2" applyFont="1" applyBorder="1" applyAlignment="1" applyProtection="1">
      <alignment horizontal="center" vertical="center"/>
    </xf>
    <xf numFmtId="0" fontId="61" fillId="0" borderId="0" xfId="7" applyFont="1" applyAlignment="1">
      <alignment horizontal="left" vertical="center" wrapText="1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6" fillId="0" borderId="9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0" fontId="25" fillId="0" borderId="15" xfId="2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180" fontId="32" fillId="0" borderId="2" xfId="7" applyNumberFormat="1" applyFont="1" applyBorder="1" applyAlignment="1">
      <alignment horizontal="center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33" fillId="0" borderId="16" xfId="7" applyNumberFormat="1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0" fontId="33" fillId="0" borderId="16" xfId="7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0" fontId="37" fillId="3" borderId="0" xfId="2" applyFont="1" applyFill="1" applyAlignment="1" applyProtection="1">
      <alignment horizontal="center"/>
    </xf>
    <xf numFmtId="0" fontId="18" fillId="0" borderId="0" xfId="2" applyFont="1" applyAlignment="1" applyProtection="1"/>
    <xf numFmtId="0" fontId="15" fillId="0" borderId="0" xfId="2" applyFont="1" applyAlignment="1" applyProtection="1">
      <alignment shrinkToFit="1"/>
    </xf>
    <xf numFmtId="0" fontId="6" fillId="0" borderId="0" xfId="2" applyFont="1" applyAlignment="1" applyProtection="1"/>
    <xf numFmtId="182" fontId="38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17" fillId="3" borderId="0" xfId="2" applyFont="1" applyFill="1" applyAlignment="1" applyProtection="1">
      <alignment horizontal="center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38" fillId="3" borderId="0" xfId="2" applyFont="1" applyFill="1" applyAlignment="1" applyProtection="1">
      <alignment horizontal="right"/>
    </xf>
    <xf numFmtId="0" fontId="25" fillId="3" borderId="0" xfId="2" applyFont="1" applyFill="1" applyAlignment="1" applyProtection="1">
      <alignment horizontal="center"/>
    </xf>
    <xf numFmtId="182" fontId="43" fillId="0" borderId="0" xfId="2" applyNumberFormat="1" applyFont="1" applyAlignment="1" applyProtection="1">
      <alignment horizontal="center" shrinkToFit="1"/>
    </xf>
    <xf numFmtId="0" fontId="19" fillId="0" borderId="0" xfId="2" applyFont="1" applyAlignment="1" applyProtection="1"/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 applyProtection="1"/>
    <xf numFmtId="0" fontId="1" fillId="0" borderId="0" xfId="4" applyAlignment="1"/>
    <xf numFmtId="38" fontId="43" fillId="0" borderId="0" xfId="5" applyFont="1" applyFill="1" applyAlignment="1" applyProtection="1">
      <alignment horizontal="center" shrinkToFit="1"/>
    </xf>
    <xf numFmtId="0" fontId="6" fillId="0" borderId="0" xfId="2" applyFont="1" applyAlignment="1" applyProtection="1">
      <alignment horizontal="center"/>
    </xf>
    <xf numFmtId="0" fontId="6" fillId="0" borderId="0" xfId="2" applyAlignment="1" applyProtection="1"/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view="pageBreakPreview" zoomScaleNormal="115" zoomScaleSheetLayoutView="100" workbookViewId="0">
      <selection activeCell="O8" sqref="O8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01" t="s">
        <v>92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63" t="s">
        <v>135</v>
      </c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02">
        <v>15266</v>
      </c>
      <c r="P7" s="203"/>
      <c r="Q7" s="203"/>
      <c r="R7" s="203"/>
      <c r="S7" s="203"/>
      <c r="T7" s="203"/>
      <c r="U7" s="203"/>
      <c r="V7" s="203"/>
      <c r="W7" s="203"/>
      <c r="X7" s="204"/>
      <c r="Y7" s="205" t="s">
        <v>31</v>
      </c>
      <c r="Z7" s="205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61" t="s">
        <v>94</v>
      </c>
      <c r="E9" s="261"/>
      <c r="F9" s="261"/>
      <c r="G9" s="261"/>
      <c r="H9" s="261"/>
      <c r="I9" s="261"/>
      <c r="J9" s="261"/>
      <c r="K9" s="261"/>
      <c r="L9" s="261"/>
      <c r="M9" s="261"/>
      <c r="N9" s="262"/>
      <c r="O9" s="206">
        <v>17</v>
      </c>
      <c r="P9" s="207"/>
      <c r="Q9" s="208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01" t="s">
        <v>96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23" t="s">
        <v>5</v>
      </c>
      <c r="F12" s="223"/>
      <c r="G12" s="223"/>
      <c r="H12" s="223"/>
      <c r="I12" s="223"/>
      <c r="J12" s="223"/>
      <c r="K12" s="224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19" t="s">
        <v>137</v>
      </c>
      <c r="AC12" s="219"/>
      <c r="AD12" s="219"/>
      <c r="AE12" s="219"/>
      <c r="AF12" s="220" t="s">
        <v>98</v>
      </c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2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23" t="s">
        <v>99</v>
      </c>
      <c r="F13" s="223"/>
      <c r="G13" s="223"/>
      <c r="H13" s="223"/>
      <c r="I13" s="223"/>
      <c r="J13" s="223"/>
      <c r="K13" s="224"/>
      <c r="L13" s="220" t="s">
        <v>100</v>
      </c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2"/>
      <c r="X13" s="155"/>
      <c r="Y13" s="156"/>
      <c r="Z13" s="155"/>
      <c r="AA13" s="155"/>
      <c r="AB13" s="223" t="s">
        <v>101</v>
      </c>
      <c r="AC13" s="223"/>
      <c r="AD13" s="223"/>
      <c r="AE13" s="224"/>
      <c r="AF13" s="227">
        <v>1234567</v>
      </c>
      <c r="AG13" s="228"/>
      <c r="AH13" s="228"/>
      <c r="AI13" s="228"/>
      <c r="AJ13" s="228"/>
      <c r="AK13" s="225" t="s">
        <v>141</v>
      </c>
      <c r="AL13" s="225"/>
      <c r="AM13" s="225"/>
      <c r="AN13" s="225"/>
      <c r="AO13" s="225"/>
      <c r="AP13" s="225"/>
      <c r="AQ13" s="226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23" t="s">
        <v>102</v>
      </c>
      <c r="F14" s="223"/>
      <c r="G14" s="223"/>
      <c r="H14" s="223"/>
      <c r="I14" s="223"/>
      <c r="J14" s="223"/>
      <c r="K14" s="224"/>
      <c r="L14" s="220" t="s">
        <v>103</v>
      </c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2"/>
      <c r="X14" s="155"/>
      <c r="Y14" s="156"/>
      <c r="Z14" s="155"/>
      <c r="AA14" s="155"/>
      <c r="AB14" s="223" t="s">
        <v>104</v>
      </c>
      <c r="AC14" s="223"/>
      <c r="AD14" s="223"/>
      <c r="AE14" s="224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65" t="s">
        <v>106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61" t="s">
        <v>107</v>
      </c>
      <c r="E18" s="205"/>
      <c r="F18" s="205"/>
      <c r="G18" s="205"/>
      <c r="H18" s="205"/>
      <c r="I18" s="205"/>
      <c r="J18" s="205"/>
      <c r="K18" s="266" t="s">
        <v>108</v>
      </c>
      <c r="L18" s="267"/>
      <c r="M18" s="267"/>
      <c r="N18" s="268"/>
      <c r="O18" s="240">
        <v>5</v>
      </c>
      <c r="P18" s="241"/>
      <c r="Q18" s="242"/>
      <c r="R18" s="210" t="s">
        <v>109</v>
      </c>
      <c r="S18" s="205"/>
      <c r="T18" s="211">
        <v>4</v>
      </c>
      <c r="U18" s="212"/>
      <c r="V18" s="213"/>
      <c r="W18" s="214" t="s">
        <v>110</v>
      </c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65" t="s">
        <v>138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61" t="s">
        <v>111</v>
      </c>
      <c r="F22" s="261"/>
      <c r="G22" s="261"/>
      <c r="H22" s="261"/>
      <c r="I22" s="261"/>
      <c r="J22" s="261"/>
      <c r="K22" s="261"/>
      <c r="L22" s="261"/>
      <c r="M22" s="261"/>
      <c r="N22" s="262"/>
      <c r="O22" s="240">
        <v>20</v>
      </c>
      <c r="P22" s="241"/>
      <c r="Q22" s="242"/>
      <c r="R22" s="209" t="s">
        <v>23</v>
      </c>
      <c r="S22" s="210"/>
      <c r="T22" s="157"/>
      <c r="U22" s="269" t="s">
        <v>143</v>
      </c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38" t="s">
        <v>112</v>
      </c>
      <c r="V23" s="238"/>
      <c r="W23" s="238"/>
      <c r="X23" s="238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39" t="s">
        <v>113</v>
      </c>
      <c r="V24" s="239"/>
      <c r="W24" s="239"/>
      <c r="X24" s="239"/>
      <c r="Y24" s="195">
        <v>20</v>
      </c>
      <c r="Z24" s="196">
        <v>23</v>
      </c>
      <c r="AA24" s="196">
        <v>22</v>
      </c>
      <c r="AB24" s="196">
        <v>21</v>
      </c>
      <c r="AC24" s="196">
        <v>23</v>
      </c>
      <c r="AD24" s="196">
        <v>21</v>
      </c>
      <c r="AE24" s="196"/>
      <c r="AF24" s="196">
        <v>22</v>
      </c>
      <c r="AG24" s="196">
        <v>22</v>
      </c>
      <c r="AH24" s="196">
        <v>21</v>
      </c>
      <c r="AI24" s="196">
        <v>23</v>
      </c>
      <c r="AJ24" s="196">
        <v>21</v>
      </c>
      <c r="AK24" s="196">
        <v>21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44" t="s">
        <v>136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61" t="s">
        <v>114</v>
      </c>
      <c r="F28" s="261"/>
      <c r="G28" s="261"/>
      <c r="H28" s="261"/>
      <c r="I28" s="261"/>
      <c r="J28" s="261"/>
      <c r="K28" s="261"/>
      <c r="L28" s="261"/>
      <c r="M28" s="261"/>
      <c r="N28" s="262"/>
      <c r="O28" s="240">
        <v>18</v>
      </c>
      <c r="P28" s="241"/>
      <c r="Q28" s="242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01" t="s">
        <v>115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43" t="s">
        <v>116</v>
      </c>
      <c r="F32" s="243"/>
      <c r="G32" s="243"/>
      <c r="H32" s="243"/>
      <c r="I32" s="243"/>
      <c r="J32" s="243"/>
      <c r="K32" s="243"/>
      <c r="L32" s="243"/>
      <c r="M32" s="243" t="s">
        <v>13</v>
      </c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AF32" s="243" t="s">
        <v>116</v>
      </c>
      <c r="AG32" s="243"/>
      <c r="AH32" s="243"/>
      <c r="AI32" s="243"/>
      <c r="AJ32" s="243"/>
      <c r="AK32" s="243"/>
      <c r="AL32" s="243"/>
      <c r="AM32" s="243"/>
      <c r="AN32" s="243" t="s">
        <v>13</v>
      </c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</row>
    <row r="33" spans="2:76" s="164" customFormat="1" ht="30" customHeight="1" thickBot="1" x14ac:dyDescent="0.2">
      <c r="D33" s="164">
        <v>1</v>
      </c>
      <c r="E33" s="229" t="s">
        <v>117</v>
      </c>
      <c r="F33" s="230"/>
      <c r="G33" s="230"/>
      <c r="H33" s="230"/>
      <c r="I33" s="230"/>
      <c r="J33" s="230"/>
      <c r="K33" s="230"/>
      <c r="L33" s="231"/>
      <c r="M33" s="232">
        <v>293600</v>
      </c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4"/>
      <c r="AA33" s="166"/>
      <c r="AE33" s="164">
        <v>1</v>
      </c>
      <c r="AF33" s="235" t="s">
        <v>118</v>
      </c>
      <c r="AG33" s="236"/>
      <c r="AH33" s="236"/>
      <c r="AI33" s="236"/>
      <c r="AJ33" s="236"/>
      <c r="AK33" s="236"/>
      <c r="AL33" s="236"/>
      <c r="AM33" s="237"/>
      <c r="AN33" s="232">
        <v>0</v>
      </c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4"/>
    </row>
    <row r="34" spans="2:76" s="164" customFormat="1" ht="30" customHeight="1" thickBot="1" x14ac:dyDescent="0.2">
      <c r="E34" s="245" t="s">
        <v>119</v>
      </c>
      <c r="F34" s="246"/>
      <c r="G34" s="246"/>
      <c r="H34" s="246"/>
      <c r="I34" s="246"/>
      <c r="J34" s="246"/>
      <c r="K34" s="246"/>
      <c r="L34" s="247"/>
      <c r="M34" s="232">
        <v>11744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4"/>
      <c r="AA34" s="167"/>
      <c r="AD34" s="168"/>
      <c r="AE34" s="164">
        <v>1</v>
      </c>
      <c r="AF34" s="235" t="s">
        <v>120</v>
      </c>
      <c r="AG34" s="236"/>
      <c r="AH34" s="236"/>
      <c r="AI34" s="236"/>
      <c r="AJ34" s="236"/>
      <c r="AK34" s="236"/>
      <c r="AL34" s="236"/>
      <c r="AM34" s="237"/>
      <c r="AN34" s="232">
        <v>4290</v>
      </c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4"/>
    </row>
    <row r="35" spans="2:76" s="164" customFormat="1" ht="30" customHeight="1" thickBot="1" x14ac:dyDescent="0.45">
      <c r="D35" s="164">
        <v>1</v>
      </c>
      <c r="E35" s="229" t="s">
        <v>121</v>
      </c>
      <c r="F35" s="230"/>
      <c r="G35" s="230"/>
      <c r="H35" s="230"/>
      <c r="I35" s="230"/>
      <c r="J35" s="230"/>
      <c r="K35" s="230"/>
      <c r="L35" s="231"/>
      <c r="M35" s="232">
        <v>14300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4"/>
      <c r="AA35" s="169"/>
      <c r="AF35" s="235" t="s">
        <v>122</v>
      </c>
      <c r="AG35" s="236"/>
      <c r="AH35" s="236"/>
      <c r="AI35" s="236"/>
      <c r="AJ35" s="236"/>
      <c r="AK35" s="236"/>
      <c r="AL35" s="236"/>
      <c r="AM35" s="237"/>
      <c r="AN35" s="232">
        <v>0</v>
      </c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4"/>
    </row>
    <row r="36" spans="2:76" s="164" customFormat="1" ht="30" customHeight="1" thickBot="1" x14ac:dyDescent="0.45">
      <c r="E36" s="229" t="s">
        <v>123</v>
      </c>
      <c r="F36" s="230"/>
      <c r="G36" s="230"/>
      <c r="H36" s="230"/>
      <c r="I36" s="230"/>
      <c r="J36" s="230"/>
      <c r="K36" s="230"/>
      <c r="L36" s="231"/>
      <c r="M36" s="232">
        <v>12000</v>
      </c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4"/>
      <c r="AA36" s="169"/>
      <c r="AE36" s="164">
        <v>1</v>
      </c>
      <c r="AF36" s="235" t="s">
        <v>124</v>
      </c>
      <c r="AG36" s="236"/>
      <c r="AH36" s="236"/>
      <c r="AI36" s="236"/>
      <c r="AJ36" s="236"/>
      <c r="AK36" s="236"/>
      <c r="AL36" s="236"/>
      <c r="AM36" s="237"/>
      <c r="AN36" s="232">
        <v>0</v>
      </c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4"/>
    </row>
    <row r="37" spans="2:76" s="164" customFormat="1" ht="30" customHeight="1" thickBot="1" x14ac:dyDescent="0.45">
      <c r="D37" s="164">
        <v>1</v>
      </c>
      <c r="E37" s="229" t="s">
        <v>125</v>
      </c>
      <c r="F37" s="230"/>
      <c r="G37" s="230"/>
      <c r="H37" s="230"/>
      <c r="I37" s="230"/>
      <c r="J37" s="230"/>
      <c r="K37" s="230"/>
      <c r="L37" s="231"/>
      <c r="M37" s="232">
        <v>66328</v>
      </c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4"/>
      <c r="AA37" s="169"/>
      <c r="AE37" s="164">
        <v>1</v>
      </c>
      <c r="AF37" s="235" t="s">
        <v>126</v>
      </c>
      <c r="AG37" s="236"/>
      <c r="AH37" s="236"/>
      <c r="AI37" s="236"/>
      <c r="AJ37" s="236"/>
      <c r="AK37" s="236"/>
      <c r="AL37" s="236"/>
      <c r="AM37" s="237"/>
      <c r="AN37" s="232">
        <v>0</v>
      </c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4"/>
    </row>
    <row r="38" spans="2:76" s="164" customFormat="1" ht="30" customHeight="1" thickBot="1" x14ac:dyDescent="0.45">
      <c r="E38" s="229" t="s">
        <v>127</v>
      </c>
      <c r="F38" s="230"/>
      <c r="G38" s="230"/>
      <c r="H38" s="230"/>
      <c r="I38" s="230"/>
      <c r="J38" s="230"/>
      <c r="K38" s="230"/>
      <c r="L38" s="231"/>
      <c r="M38" s="232">
        <v>0</v>
      </c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4"/>
      <c r="AA38" s="169"/>
      <c r="AF38" s="251"/>
      <c r="AG38" s="252"/>
      <c r="AH38" s="252"/>
      <c r="AI38" s="252"/>
      <c r="AJ38" s="252"/>
      <c r="AK38" s="252"/>
      <c r="AL38" s="252"/>
      <c r="AM38" s="253"/>
      <c r="AN38" s="232">
        <v>0</v>
      </c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4"/>
    </row>
    <row r="39" spans="2:76" s="164" customFormat="1" ht="30" customHeight="1" thickBot="1" x14ac:dyDescent="0.45">
      <c r="E39" s="248" t="s">
        <v>128</v>
      </c>
      <c r="F39" s="249"/>
      <c r="G39" s="249"/>
      <c r="H39" s="249"/>
      <c r="I39" s="249"/>
      <c r="J39" s="249"/>
      <c r="K39" s="249"/>
      <c r="L39" s="250"/>
      <c r="M39" s="232">
        <v>0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4"/>
      <c r="AA39" s="169"/>
      <c r="AF39" s="251"/>
      <c r="AG39" s="252"/>
      <c r="AH39" s="252"/>
      <c r="AI39" s="252"/>
      <c r="AJ39" s="252"/>
      <c r="AK39" s="252"/>
      <c r="AL39" s="252"/>
      <c r="AM39" s="253"/>
      <c r="AN39" s="232">
        <v>0</v>
      </c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4"/>
    </row>
    <row r="40" spans="2:76" s="164" customFormat="1" ht="30" customHeight="1" thickBot="1" x14ac:dyDescent="0.45">
      <c r="D40" s="164">
        <v>1</v>
      </c>
      <c r="E40" s="235" t="s">
        <v>129</v>
      </c>
      <c r="F40" s="236"/>
      <c r="G40" s="236"/>
      <c r="H40" s="236"/>
      <c r="I40" s="236"/>
      <c r="J40" s="236"/>
      <c r="K40" s="236"/>
      <c r="L40" s="237"/>
      <c r="M40" s="232">
        <v>0</v>
      </c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4"/>
      <c r="AA40" s="169"/>
      <c r="AF40" s="251"/>
      <c r="AG40" s="252"/>
      <c r="AH40" s="252"/>
      <c r="AI40" s="252"/>
      <c r="AJ40" s="252"/>
      <c r="AK40" s="252"/>
      <c r="AL40" s="252"/>
      <c r="AM40" s="253"/>
      <c r="AN40" s="232">
        <v>0</v>
      </c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4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48" t="s">
        <v>130</v>
      </c>
      <c r="F41" s="249"/>
      <c r="G41" s="249"/>
      <c r="H41" s="249"/>
      <c r="I41" s="249"/>
      <c r="J41" s="249"/>
      <c r="K41" s="249"/>
      <c r="L41" s="250"/>
      <c r="M41" s="232">
        <v>0</v>
      </c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4"/>
      <c r="AA41" s="169"/>
      <c r="AF41" s="251"/>
      <c r="AG41" s="252"/>
      <c r="AH41" s="252"/>
      <c r="AI41" s="252"/>
      <c r="AJ41" s="252"/>
      <c r="AK41" s="252"/>
      <c r="AL41" s="252"/>
      <c r="AM41" s="253"/>
      <c r="AN41" s="232">
        <v>0</v>
      </c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4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54" t="s">
        <v>131</v>
      </c>
      <c r="F43" s="255"/>
      <c r="G43" s="255"/>
      <c r="H43" s="255"/>
      <c r="I43" s="255"/>
      <c r="J43" s="255"/>
      <c r="K43" s="255"/>
      <c r="L43" s="256"/>
      <c r="M43" s="257">
        <f>IF(BK12="1",(M33+M35)*20%,IF(BK12="2",(M33+M35)*12%,IF(BK12="3",(M33+M35)*0%," ")))</f>
        <v>61580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43" t="s">
        <v>133</v>
      </c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60">
        <v>410000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  <mergeCell ref="AN40:AZ40"/>
    <mergeCell ref="E41:L41"/>
    <mergeCell ref="M41:Y41"/>
    <mergeCell ref="AF41:AM41"/>
    <mergeCell ref="AN41:AZ41"/>
    <mergeCell ref="E43:L43"/>
    <mergeCell ref="M43:W43"/>
    <mergeCell ref="E47:S47"/>
    <mergeCell ref="T47:AL47"/>
    <mergeCell ref="E40:L40"/>
    <mergeCell ref="M40:Y40"/>
    <mergeCell ref="AF40:AM40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B5:BA5"/>
    <mergeCell ref="O7:X7"/>
    <mergeCell ref="Y7:Z7"/>
    <mergeCell ref="O9:Q9"/>
    <mergeCell ref="R9:S9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tabSelected="1" view="pageBreakPreview" zoomScaleNormal="100" zoomScaleSheetLayoutView="100" workbookViewId="0">
      <selection activeCell="X67" sqref="X67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281" t="s">
        <v>134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99" t="s">
        <v>1</v>
      </c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5</v>
      </c>
      <c r="H3" s="7" t="s">
        <v>3</v>
      </c>
      <c r="I3" s="5"/>
      <c r="J3" s="282">
        <f>入力シート!T18</f>
        <v>4</v>
      </c>
      <c r="K3" s="282"/>
      <c r="L3" s="282"/>
      <c r="M3" s="282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283" t="s">
        <v>5</v>
      </c>
      <c r="AP4" s="284"/>
      <c r="AQ4" s="284"/>
      <c r="AR4" s="284"/>
      <c r="AS4" s="284"/>
      <c r="AT4" s="285" t="str">
        <f>入力シート!L12</f>
        <v>都立きょうさい高等学校</v>
      </c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7"/>
      <c r="BJ4" s="287"/>
      <c r="BK4" s="287"/>
      <c r="BL4" s="288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289" t="s">
        <v>6</v>
      </c>
      <c r="AP5" s="290"/>
      <c r="AQ5" s="290"/>
      <c r="AR5" s="290"/>
      <c r="AS5" s="290"/>
      <c r="AT5" s="291" t="str">
        <f>入力シート!L13</f>
        <v>公立花子</v>
      </c>
      <c r="AU5" s="292"/>
      <c r="AV5" s="292"/>
      <c r="AW5" s="292"/>
      <c r="AX5" s="292"/>
      <c r="AY5" s="292"/>
      <c r="AZ5" s="292"/>
      <c r="BA5" s="292"/>
      <c r="BB5" s="292"/>
      <c r="BC5" s="292"/>
      <c r="BD5" s="293" t="s">
        <v>7</v>
      </c>
      <c r="BE5" s="293"/>
      <c r="BF5" s="293"/>
      <c r="BG5" s="293"/>
      <c r="BH5" s="294"/>
      <c r="BI5" s="295">
        <f>入力シート!AF13</f>
        <v>1234567</v>
      </c>
      <c r="BJ5" s="296"/>
      <c r="BK5" s="296"/>
      <c r="BL5" s="296"/>
      <c r="BM5" s="296"/>
      <c r="BN5" s="296"/>
      <c r="BO5" s="297" t="s">
        <v>139</v>
      </c>
      <c r="BP5" s="297"/>
      <c r="BQ5" s="297"/>
      <c r="BR5" s="297"/>
      <c r="BS5" s="298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270" t="s">
        <v>8</v>
      </c>
      <c r="AP6" s="271"/>
      <c r="AQ6" s="271"/>
      <c r="AR6" s="271"/>
      <c r="AS6" s="271"/>
      <c r="AT6" s="272" t="str">
        <f>入力シート!L14</f>
        <v>共済太郎</v>
      </c>
      <c r="AU6" s="273"/>
      <c r="AV6" s="273"/>
      <c r="AW6" s="273"/>
      <c r="AX6" s="273"/>
      <c r="AY6" s="273"/>
      <c r="AZ6" s="273"/>
      <c r="BA6" s="273"/>
      <c r="BB6" s="273"/>
      <c r="BC6" s="273"/>
      <c r="BD6" s="274" t="s">
        <v>9</v>
      </c>
      <c r="BE6" s="275"/>
      <c r="BF6" s="275"/>
      <c r="BG6" s="275"/>
      <c r="BH6" s="275"/>
      <c r="BI6" s="276" t="str">
        <f>入力シート!AF14</f>
        <v>03-5320-6827</v>
      </c>
      <c r="BJ6" s="276"/>
      <c r="BK6" s="276"/>
      <c r="BL6" s="276"/>
      <c r="BM6" s="276"/>
      <c r="BN6" s="276"/>
      <c r="BO6" s="276"/>
      <c r="BP6" s="276"/>
      <c r="BQ6" s="276"/>
      <c r="BR6" s="276"/>
      <c r="BS6" s="277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278" t="s">
        <v>10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0"/>
      <c r="AD8" s="22"/>
      <c r="AE8" s="22"/>
      <c r="AF8" s="22"/>
      <c r="AG8" s="22"/>
      <c r="AH8" s="22"/>
      <c r="AI8" s="22"/>
      <c r="AJ8" s="22"/>
      <c r="AK8" s="278" t="s">
        <v>11</v>
      </c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80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310" t="s">
        <v>12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  <c r="O9" s="313" t="s">
        <v>13</v>
      </c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4"/>
      <c r="AD9" s="24"/>
      <c r="AE9" s="24"/>
      <c r="AF9" s="25"/>
      <c r="AG9" s="25"/>
      <c r="AH9" s="25"/>
      <c r="AI9" s="25"/>
      <c r="AJ9" s="25"/>
      <c r="AK9" s="315" t="s">
        <v>12</v>
      </c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 t="s">
        <v>13</v>
      </c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9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00" t="str">
        <f>入力シート!E33</f>
        <v>給料表額</v>
      </c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3">
        <f>IF(入力シート!M33="","",入力シート!M33)</f>
        <v>293600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5" t="s">
        <v>14</v>
      </c>
      <c r="AC10" s="306"/>
      <c r="AD10" s="27"/>
      <c r="AE10" s="27"/>
      <c r="AF10" s="27"/>
      <c r="AG10" s="27"/>
      <c r="AH10" s="27"/>
      <c r="AI10" s="27"/>
      <c r="AJ10" s="27"/>
      <c r="AK10" s="320" t="str">
        <f>入力シート!E34</f>
        <v>教職調整額
（給料の加算額）</v>
      </c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2"/>
      <c r="AX10" s="323">
        <f>IF(入力シート!M34="","",入力シート!M34)</f>
        <v>11744</v>
      </c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5" t="s">
        <v>14</v>
      </c>
      <c r="BL10" s="326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00" t="str">
        <f>入力シート!E35</f>
        <v>給料の調整額</v>
      </c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2"/>
      <c r="O11" s="303">
        <f>IF(入力シート!M35="","",入力シート!M35)</f>
        <v>14300</v>
      </c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5" t="s">
        <v>14</v>
      </c>
      <c r="AC11" s="306"/>
      <c r="AD11" s="27"/>
      <c r="AE11" s="27"/>
      <c r="AF11" s="27"/>
      <c r="AG11" s="27"/>
      <c r="AH11" s="27"/>
      <c r="AI11" s="27"/>
      <c r="AJ11" s="27"/>
      <c r="AK11" s="300" t="str">
        <f>入力シート!E36</f>
        <v>扶養手当</v>
      </c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2"/>
      <c r="AX11" s="307">
        <f>IF(入力シート!M36="","",入力シート!M36)</f>
        <v>12000</v>
      </c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5" t="s">
        <v>14</v>
      </c>
      <c r="BL11" s="30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329" t="str">
        <f>入力シート!E43</f>
        <v>減額計算上の地域手当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1"/>
      <c r="O12" s="332">
        <f>入力シート!M43</f>
        <v>61580</v>
      </c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05" t="s">
        <v>14</v>
      </c>
      <c r="AC12" s="306"/>
      <c r="AD12" s="27"/>
      <c r="AE12" s="27"/>
      <c r="AF12" s="27"/>
      <c r="AG12" s="27"/>
      <c r="AH12" s="27"/>
      <c r="AI12" s="27"/>
      <c r="AJ12" s="27"/>
      <c r="AK12" s="300" t="str">
        <f>入力シート!E38</f>
        <v>管理職手当</v>
      </c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2"/>
      <c r="AX12" s="307">
        <f>IF(入力シート!M38="","",入力シート!M38)</f>
        <v>0</v>
      </c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5" t="s">
        <v>14</v>
      </c>
      <c r="BL12" s="30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327" t="str">
        <f>入力シート!E37</f>
        <v>地域手当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29" t="s">
        <v>16</v>
      </c>
      <c r="O13" s="30" t="s">
        <v>15</v>
      </c>
      <c r="P13" s="328">
        <f>IF(入力シート!M37="","",入力シート!M37)</f>
        <v>66328</v>
      </c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1" t="s">
        <v>16</v>
      </c>
      <c r="AB13" s="305" t="s">
        <v>14</v>
      </c>
      <c r="AC13" s="306"/>
      <c r="AD13" s="27"/>
      <c r="AE13" s="27"/>
      <c r="AF13" s="27"/>
      <c r="AG13" s="27"/>
      <c r="AH13" s="27"/>
      <c r="AI13" s="27"/>
      <c r="AJ13" s="27"/>
      <c r="AK13" s="300" t="str">
        <f>入力シート!E39</f>
        <v>住居手当</v>
      </c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2"/>
      <c r="AX13" s="307">
        <f>IF(入力シート!M39="","",入力シート!M39)</f>
        <v>0</v>
      </c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5" t="s">
        <v>14</v>
      </c>
      <c r="BL13" s="30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00" t="str">
        <f>入力シート!E40</f>
        <v>初任給調整手当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2"/>
      <c r="O14" s="303">
        <f>IF(入力シート!M40="","",入力シート!M40)</f>
        <v>0</v>
      </c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5" t="s">
        <v>14</v>
      </c>
      <c r="AC14" s="306"/>
      <c r="AD14" s="27"/>
      <c r="AE14" s="27"/>
      <c r="AF14" s="27"/>
      <c r="AG14" s="27"/>
      <c r="AH14" s="27"/>
      <c r="AI14" s="27"/>
      <c r="AJ14" s="27"/>
      <c r="AK14" s="300" t="str">
        <f>入力シート!AF35</f>
        <v>単身赴任手当</v>
      </c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2"/>
      <c r="AX14" s="307">
        <f>IF(入力シート!AN35="","",入力シート!AN35)</f>
        <v>0</v>
      </c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5" t="s">
        <v>14</v>
      </c>
      <c r="BL14" s="30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00" t="str">
        <f>入力シート!E41</f>
        <v>へき地手当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2"/>
      <c r="O15" s="303">
        <f>IF(入力シート!M41="","",入力シート!M41)</f>
        <v>0</v>
      </c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 t="s">
        <v>14</v>
      </c>
      <c r="AC15" s="306"/>
      <c r="AD15" s="27"/>
      <c r="AE15" s="27"/>
      <c r="AF15" s="27"/>
      <c r="AG15" s="27"/>
      <c r="AH15" s="27"/>
      <c r="AI15" s="27"/>
      <c r="AJ15" s="27"/>
      <c r="AK15" s="300" t="str">
        <f>IF(入力シート!AF38=0," ",入力シート!AF38)</f>
        <v xml:space="preserve"> </v>
      </c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2"/>
      <c r="AX15" s="307">
        <f>IF(入力シート!AN38="","",入力シート!AN38)</f>
        <v>0</v>
      </c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5" t="s">
        <v>14</v>
      </c>
      <c r="BL15" s="30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00" t="str">
        <f>入力シート!AF33</f>
        <v>へき地に準ずる手当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2"/>
      <c r="O16" s="303">
        <f>IF(入力シート!AN33="","",入力シート!AN33)</f>
        <v>0</v>
      </c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 t="s">
        <v>14</v>
      </c>
      <c r="AC16" s="306"/>
      <c r="AD16" s="27"/>
      <c r="AE16" s="27"/>
      <c r="AF16" s="27"/>
      <c r="AG16" s="27"/>
      <c r="AH16" s="27"/>
      <c r="AI16" s="27"/>
      <c r="AJ16" s="27"/>
      <c r="AK16" s="300" t="str">
        <f>IF(入力シート!AF39=0," ",入力シート!AF39)</f>
        <v xml:space="preserve"> </v>
      </c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2"/>
      <c r="AX16" s="307">
        <f>IF(入力シート!AN39="","",入力シート!AN39)</f>
        <v>0</v>
      </c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5" t="s">
        <v>14</v>
      </c>
      <c r="BL16" s="30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00" t="str">
        <f>入力シート!AF34</f>
        <v>義務教育等教員特別手当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2"/>
      <c r="O17" s="303">
        <f>IF(入力シート!AN34="","",入力シート!AN34)</f>
        <v>4290</v>
      </c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5" t="s">
        <v>14</v>
      </c>
      <c r="AC17" s="306"/>
      <c r="AD17" s="27"/>
      <c r="AE17" s="27"/>
      <c r="AF17" s="27"/>
      <c r="AG17" s="27"/>
      <c r="AH17" s="27"/>
      <c r="AI17" s="27"/>
      <c r="AJ17" s="27"/>
      <c r="AK17" s="300" t="str">
        <f>IF(入力シート!AF40=0," ",入力シート!AF40)</f>
        <v xml:space="preserve"> </v>
      </c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2"/>
      <c r="AX17" s="307">
        <f>IF(入力シート!AN40="","",入力シート!AN40)</f>
        <v>0</v>
      </c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5" t="s">
        <v>14</v>
      </c>
      <c r="BL17" s="30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00" t="str">
        <f>入力シート!AF36</f>
        <v>産業教育手当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2"/>
      <c r="O18" s="303">
        <f>IF(入力シート!AN36="","",入力シート!AN36)</f>
        <v>0</v>
      </c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 t="s">
        <v>14</v>
      </c>
      <c r="AC18" s="306"/>
      <c r="AD18" s="27"/>
      <c r="AE18" s="27"/>
      <c r="AF18" s="27"/>
      <c r="AG18" s="27"/>
      <c r="AH18" s="27"/>
      <c r="AI18" s="27"/>
      <c r="AJ18" s="27"/>
      <c r="AK18" s="300" t="str">
        <f>IF(入力シート!AF41=0," ",入力シート!AF41)</f>
        <v xml:space="preserve"> </v>
      </c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2"/>
      <c r="AX18" s="307">
        <f>IF(入力シート!AN41="","",入力シート!AN41)</f>
        <v>0</v>
      </c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5" t="s">
        <v>14</v>
      </c>
      <c r="BL18" s="30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34" t="str">
        <f>入力シート!AF37</f>
        <v>定時制通信教育手当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6"/>
      <c r="O19" s="337">
        <f>IF(入力シート!AN37="","",入力シート!AN37)</f>
        <v>0</v>
      </c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9" t="s">
        <v>14</v>
      </c>
      <c r="AC19" s="340"/>
      <c r="AD19" s="27"/>
      <c r="AE19" s="27"/>
      <c r="AF19" s="27"/>
      <c r="AG19" s="27"/>
      <c r="AH19" s="27"/>
      <c r="AI19" s="27"/>
      <c r="AJ19" s="27"/>
      <c r="AK19" s="341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3"/>
      <c r="AX19" s="344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39" t="s">
        <v>14</v>
      </c>
      <c r="BL19" s="346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63" t="s">
        <v>17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366" t="s">
        <v>18</v>
      </c>
      <c r="P20" s="367"/>
      <c r="Q20" s="368">
        <f>SUM(O10:AA12)+SUM(O14:AA19)</f>
        <v>373770</v>
      </c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48" t="s">
        <v>14</v>
      </c>
      <c r="AC20" s="369"/>
      <c r="AD20" s="24"/>
      <c r="AE20" s="32"/>
      <c r="AF20" s="33"/>
      <c r="AG20" s="33"/>
      <c r="AH20" s="33"/>
      <c r="AI20" s="33"/>
      <c r="AJ20" s="33"/>
      <c r="AK20" s="363" t="s">
        <v>17</v>
      </c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5"/>
      <c r="AX20" s="366" t="s">
        <v>19</v>
      </c>
      <c r="AY20" s="367"/>
      <c r="AZ20" s="347">
        <f>SUM(AX10:BJ19)</f>
        <v>23744</v>
      </c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8" t="s">
        <v>14</v>
      </c>
      <c r="BL20" s="349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50" t="s">
        <v>21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1">
        <f>38.75*52-(7.75*入力シート!O9)</f>
        <v>1883.25</v>
      </c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3"/>
      <c r="AA23" s="2"/>
      <c r="AB23" s="350" t="s">
        <v>22</v>
      </c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4">
        <f>入力シート!O28</f>
        <v>18</v>
      </c>
      <c r="AN23" s="354"/>
      <c r="AO23" s="354"/>
      <c r="AP23" s="354"/>
      <c r="AQ23" s="354"/>
      <c r="AR23" s="354"/>
      <c r="AS23" s="355"/>
      <c r="AT23" s="356" t="s">
        <v>23</v>
      </c>
      <c r="AU23" s="356"/>
      <c r="AV23" s="356"/>
      <c r="AW23" s="357"/>
      <c r="AX23" s="37"/>
      <c r="AY23" s="37"/>
      <c r="AZ23" s="358" t="s">
        <v>24</v>
      </c>
      <c r="BA23" s="359"/>
      <c r="BB23" s="359"/>
      <c r="BC23" s="359"/>
      <c r="BD23" s="359"/>
      <c r="BE23" s="359"/>
      <c r="BF23" s="359"/>
      <c r="BG23" s="359"/>
      <c r="BH23" s="360"/>
      <c r="BI23" s="361">
        <f>入力シート!O22</f>
        <v>20</v>
      </c>
      <c r="BJ23" s="362"/>
      <c r="BK23" s="362"/>
      <c r="BL23" s="362"/>
      <c r="BM23" s="362"/>
      <c r="BN23" s="362"/>
      <c r="BO23" s="362"/>
      <c r="BP23" s="356" t="s">
        <v>23</v>
      </c>
      <c r="BQ23" s="356"/>
      <c r="BR23" s="356"/>
      <c r="BS23" s="356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70">
        <f>Q20</f>
        <v>373770</v>
      </c>
      <c r="H27" s="370"/>
      <c r="I27" s="370"/>
      <c r="J27" s="370"/>
      <c r="K27" s="370"/>
      <c r="L27" s="46"/>
      <c r="M27" s="371" t="s">
        <v>28</v>
      </c>
      <c r="N27" s="47"/>
      <c r="O27" s="372">
        <f>ROUNDDOWN(G27/F29,2)</f>
        <v>18688.5</v>
      </c>
      <c r="P27" s="373"/>
      <c r="Q27" s="373"/>
      <c r="R27" s="373"/>
      <c r="S27" s="374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81">
        <f>AZ20</f>
        <v>23744</v>
      </c>
      <c r="AT27" s="382"/>
      <c r="AU27" s="383"/>
      <c r="AW27" s="384" t="s">
        <v>30</v>
      </c>
      <c r="AX27" s="384"/>
      <c r="AY27" s="384"/>
      <c r="BA27" s="384">
        <v>22</v>
      </c>
      <c r="BB27" s="384"/>
      <c r="BC27" s="384"/>
      <c r="BD27" s="384"/>
      <c r="BE27" s="384"/>
      <c r="BG27" s="49" t="s">
        <v>28</v>
      </c>
      <c r="BI27" s="385">
        <f>ROUNDDOWN(AS27/22,0)</f>
        <v>1079</v>
      </c>
      <c r="BJ27" s="386"/>
      <c r="BK27" s="386"/>
      <c r="BL27" s="386"/>
      <c r="BM27" s="387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71"/>
      <c r="N28" s="47"/>
      <c r="O28" s="375"/>
      <c r="P28" s="376"/>
      <c r="Q28" s="376"/>
      <c r="R28" s="376"/>
      <c r="S28" s="377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88">
        <f>BI23</f>
        <v>20</v>
      </c>
      <c r="G29" s="388"/>
      <c r="H29" s="388"/>
      <c r="I29" s="388"/>
      <c r="J29" s="388"/>
      <c r="K29" s="388"/>
      <c r="L29" s="46"/>
      <c r="M29" s="371"/>
      <c r="N29" s="47"/>
      <c r="O29" s="378"/>
      <c r="P29" s="379"/>
      <c r="Q29" s="379"/>
      <c r="R29" s="379"/>
      <c r="S29" s="380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400">
        <f>Q20</f>
        <v>373770</v>
      </c>
      <c r="H33" s="400"/>
      <c r="I33" s="400"/>
      <c r="J33" s="51"/>
      <c r="K33" s="51" t="s">
        <v>35</v>
      </c>
      <c r="L33" s="51"/>
      <c r="M33" s="401">
        <v>12</v>
      </c>
      <c r="N33" s="401"/>
      <c r="O33" s="401"/>
      <c r="P33" s="52"/>
      <c r="Q33" s="384" t="s">
        <v>35</v>
      </c>
      <c r="S33" s="402" t="s">
        <v>36</v>
      </c>
      <c r="T33" s="403"/>
      <c r="U33" s="403"/>
      <c r="V33" s="403"/>
      <c r="W33" s="52"/>
      <c r="X33" s="371" t="s">
        <v>28</v>
      </c>
      <c r="Y33" s="46"/>
      <c r="Z33" s="404">
        <f>ROUND((G33*12)/G35,0)*7.75</f>
        <v>18460.5</v>
      </c>
      <c r="AA33" s="405"/>
      <c r="AB33" s="405"/>
      <c r="AC33" s="405"/>
      <c r="AD33" s="406"/>
      <c r="AN33" s="44"/>
      <c r="AS33" s="399">
        <f>W39</f>
        <v>228</v>
      </c>
      <c r="AT33" s="390"/>
      <c r="AU33" s="391"/>
      <c r="AW33" s="384" t="s">
        <v>37</v>
      </c>
      <c r="AX33" s="384"/>
      <c r="AY33" s="384"/>
      <c r="BA33" s="389">
        <f>BI27</f>
        <v>1079</v>
      </c>
      <c r="BB33" s="390"/>
      <c r="BC33" s="390"/>
      <c r="BD33" s="390"/>
      <c r="BE33" s="391"/>
      <c r="BG33" s="49" t="s">
        <v>28</v>
      </c>
      <c r="BI33" s="392">
        <f>ROUNDDOWN(AS33+BA33,0)</f>
        <v>1307</v>
      </c>
      <c r="BJ33" s="393"/>
      <c r="BK33" s="393"/>
      <c r="BL33" s="393"/>
      <c r="BM33" s="393"/>
      <c r="BN33" s="393"/>
      <c r="BO33" s="393"/>
      <c r="BP33" s="394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84"/>
      <c r="S34" s="403"/>
      <c r="T34" s="403"/>
      <c r="U34" s="403"/>
      <c r="V34" s="403"/>
      <c r="W34" s="52"/>
      <c r="X34" s="371"/>
      <c r="Y34" s="46"/>
      <c r="Z34" s="407"/>
      <c r="AA34" s="408"/>
      <c r="AB34" s="408"/>
      <c r="AC34" s="408"/>
      <c r="AD34" s="409"/>
      <c r="AN34" s="44"/>
    </row>
    <row r="35" spans="1:75" s="42" customFormat="1" ht="18.75" x14ac:dyDescent="0.4">
      <c r="G35" s="395">
        <f>M23</f>
        <v>1883.25</v>
      </c>
      <c r="H35" s="395"/>
      <c r="I35" s="395"/>
      <c r="J35" s="395"/>
      <c r="K35" s="395"/>
      <c r="L35" s="395"/>
      <c r="M35" s="395"/>
      <c r="N35" s="395"/>
      <c r="O35" s="52"/>
      <c r="P35" s="52"/>
      <c r="Q35" s="384"/>
      <c r="S35" s="403"/>
      <c r="T35" s="403"/>
      <c r="U35" s="403"/>
      <c r="V35" s="403"/>
      <c r="W35" s="52"/>
      <c r="X35" s="371"/>
      <c r="Y35" s="46"/>
      <c r="Z35" s="410"/>
      <c r="AA35" s="411"/>
      <c r="AB35" s="411"/>
      <c r="AC35" s="411"/>
      <c r="AD35" s="412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96">
        <f>O27</f>
        <v>18688.5</v>
      </c>
      <c r="H39" s="397"/>
      <c r="I39" s="398"/>
      <c r="K39" s="384" t="s">
        <v>41</v>
      </c>
      <c r="L39" s="384"/>
      <c r="M39" s="384"/>
      <c r="O39" s="396">
        <f>Z33</f>
        <v>18460.5</v>
      </c>
      <c r="P39" s="397"/>
      <c r="Q39" s="397"/>
      <c r="R39" s="397"/>
      <c r="S39" s="398"/>
      <c r="U39" s="49" t="s">
        <v>28</v>
      </c>
      <c r="W39" s="399">
        <f>IF(G39-O39&lt;0,"0",G39-O39)</f>
        <v>228</v>
      </c>
      <c r="X39" s="390"/>
      <c r="Y39" s="390"/>
      <c r="Z39" s="390"/>
      <c r="AA39" s="39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413" t="s">
        <v>46</v>
      </c>
      <c r="AI43" s="413"/>
      <c r="AJ43" s="413"/>
      <c r="AK43" s="413"/>
      <c r="AL43" s="413"/>
      <c r="AM43" s="413"/>
      <c r="AN43" s="413"/>
      <c r="AO43" s="413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414"/>
      <c r="G44" s="414"/>
      <c r="I44" s="61"/>
      <c r="J44" s="415"/>
      <c r="K44" s="415"/>
      <c r="L44" s="415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416" t="s">
        <v>47</v>
      </c>
      <c r="G45" s="416"/>
      <c r="I45" s="61"/>
      <c r="J45" s="417">
        <f>BI33</f>
        <v>1307</v>
      </c>
      <c r="K45" s="417"/>
      <c r="L45" s="417"/>
      <c r="M45" s="417"/>
      <c r="N45" s="417"/>
      <c r="O45" s="417"/>
      <c r="P45" s="416" t="s">
        <v>48</v>
      </c>
      <c r="Q45" s="416"/>
      <c r="S45" s="61"/>
      <c r="T45" s="61" t="s">
        <v>49</v>
      </c>
      <c r="U45" s="62"/>
      <c r="V45" s="62"/>
      <c r="W45" s="418">
        <f>AM23</f>
        <v>18</v>
      </c>
      <c r="X45" s="418"/>
      <c r="Y45" s="418"/>
      <c r="Z45" s="418"/>
      <c r="AA45" s="418"/>
      <c r="AB45" s="65" t="s">
        <v>50</v>
      </c>
      <c r="AC45" s="57"/>
      <c r="AD45" s="66" t="s">
        <v>51</v>
      </c>
      <c r="AE45" s="20"/>
      <c r="AF45" s="57"/>
      <c r="AG45" s="419">
        <f>IF(J45="","",J45*W45)</f>
        <v>23526</v>
      </c>
      <c r="AH45" s="419"/>
      <c r="AI45" s="419"/>
      <c r="AJ45" s="419"/>
      <c r="AK45" s="419"/>
      <c r="AL45" s="420"/>
      <c r="AM45" s="420"/>
      <c r="AN45" s="420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423" t="s">
        <v>54</v>
      </c>
      <c r="AF51" s="423"/>
      <c r="AG51" s="423"/>
      <c r="AH51" s="423"/>
      <c r="AI51" s="423"/>
      <c r="AJ51" s="423"/>
      <c r="AK51" s="423"/>
      <c r="AL51" s="423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423"/>
      <c r="AF52" s="423"/>
      <c r="AG52" s="423"/>
      <c r="AH52" s="423"/>
      <c r="AI52" s="423"/>
      <c r="AJ52" s="423"/>
      <c r="AK52" s="423"/>
      <c r="AL52" s="423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423"/>
      <c r="AF53" s="423"/>
      <c r="AG53" s="423"/>
      <c r="AH53" s="423"/>
      <c r="AI53" s="423"/>
      <c r="AJ53" s="423"/>
      <c r="AK53" s="423"/>
      <c r="AL53" s="423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50" t="s">
        <v>58</v>
      </c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424">
        <f>入力シート!T47</f>
        <v>410000</v>
      </c>
      <c r="AB57" s="425"/>
      <c r="AC57" s="425"/>
      <c r="AD57" s="425"/>
      <c r="AE57" s="425"/>
      <c r="AF57" s="425"/>
      <c r="AG57" s="425"/>
      <c r="AH57" s="425"/>
      <c r="AI57" s="425"/>
      <c r="AJ57" s="359" t="s">
        <v>14</v>
      </c>
      <c r="AK57" s="359"/>
      <c r="AL57" s="78"/>
      <c r="AM57" s="359" t="s">
        <v>22</v>
      </c>
      <c r="AN57" s="359"/>
      <c r="AO57" s="359"/>
      <c r="AP57" s="359"/>
      <c r="AQ57" s="359"/>
      <c r="AR57" s="359"/>
      <c r="AS57" s="359"/>
      <c r="AT57" s="359"/>
      <c r="AU57" s="359"/>
      <c r="AV57" s="359"/>
      <c r="AW57" s="361">
        <f>入力シート!O28</f>
        <v>18</v>
      </c>
      <c r="AX57" s="362"/>
      <c r="AY57" s="362"/>
      <c r="AZ57" s="362"/>
      <c r="BA57" s="356" t="s">
        <v>23</v>
      </c>
      <c r="BB57" s="356"/>
      <c r="BC57" s="357"/>
      <c r="BD57" s="79"/>
      <c r="BE57" s="358" t="s">
        <v>24</v>
      </c>
      <c r="BF57" s="359"/>
      <c r="BG57" s="359"/>
      <c r="BH57" s="359"/>
      <c r="BI57" s="359"/>
      <c r="BJ57" s="359"/>
      <c r="BK57" s="359"/>
      <c r="BL57" s="359"/>
      <c r="BM57" s="360"/>
      <c r="BN57" s="362">
        <f>入力シート!O22</f>
        <v>20</v>
      </c>
      <c r="BO57" s="362"/>
      <c r="BP57" s="362"/>
      <c r="BQ57" s="362"/>
      <c r="BR57" s="362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421">
        <f>IF(AA57="","",AA57)</f>
        <v>410000</v>
      </c>
      <c r="E61" s="421"/>
      <c r="F61" s="421"/>
      <c r="G61" s="421"/>
      <c r="H61" s="421"/>
      <c r="I61" s="84" t="s">
        <v>63</v>
      </c>
      <c r="J61" s="85"/>
      <c r="K61" s="261" t="s">
        <v>64</v>
      </c>
      <c r="L61" s="261"/>
      <c r="M61" s="261"/>
      <c r="N61" s="261"/>
      <c r="O61" s="261"/>
      <c r="P61" s="261"/>
      <c r="Q61" s="261"/>
      <c r="R61" s="261"/>
      <c r="S61" s="261"/>
      <c r="T61" s="84" t="s">
        <v>62</v>
      </c>
      <c r="U61" s="422">
        <f>IF(D61="","",ROUND(D61/22,-1))</f>
        <v>18640</v>
      </c>
      <c r="V61" s="422"/>
      <c r="W61" s="422"/>
      <c r="X61" s="422"/>
      <c r="Y61" s="422"/>
      <c r="Z61" s="422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428">
        <f>U61</f>
        <v>18640</v>
      </c>
      <c r="E63" s="428"/>
      <c r="F63" s="428"/>
      <c r="G63" s="428"/>
      <c r="H63" s="428"/>
      <c r="I63" s="84" t="s">
        <v>69</v>
      </c>
      <c r="J63" s="88" t="s">
        <v>49</v>
      </c>
      <c r="K63" s="39" t="s">
        <v>62</v>
      </c>
      <c r="L63" s="429">
        <v>67</v>
      </c>
      <c r="M63" s="429"/>
      <c r="N63" s="429" t="s">
        <v>70</v>
      </c>
      <c r="O63" s="429"/>
      <c r="P63" s="429"/>
      <c r="Q63" s="429"/>
      <c r="R63" s="429"/>
      <c r="S63" s="89" t="s">
        <v>71</v>
      </c>
      <c r="T63" s="39"/>
      <c r="U63" s="430">
        <f>IF(D61="","",ROUNDDOWN(D63*67/100,0))</f>
        <v>12488</v>
      </c>
      <c r="V63" s="430"/>
      <c r="W63" s="430"/>
      <c r="X63" s="430"/>
      <c r="Y63" s="430"/>
      <c r="Z63" s="43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431">
        <f>入力シート!O7</f>
        <v>15266</v>
      </c>
      <c r="AC64" s="431"/>
      <c r="AD64" s="431"/>
      <c r="AE64" s="431"/>
      <c r="AF64" s="431"/>
      <c r="AG64" s="431"/>
      <c r="AH64" s="431"/>
      <c r="AI64" s="43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432">
        <f>IF(U63&gt;=AB64,AB64,U63)</f>
        <v>12488</v>
      </c>
      <c r="E65" s="432"/>
      <c r="F65" s="432"/>
      <c r="G65" s="432"/>
      <c r="H65" s="43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426" t="s">
        <v>79</v>
      </c>
      <c r="G68" s="426"/>
      <c r="H68" s="426"/>
      <c r="I68" s="426"/>
      <c r="J68" s="426"/>
      <c r="K68" s="426"/>
      <c r="L68" s="426"/>
      <c r="M68" s="426"/>
      <c r="N68" s="426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413" t="s">
        <v>81</v>
      </c>
      <c r="AV68" s="413"/>
      <c r="AW68" s="413"/>
      <c r="AX68" s="413"/>
      <c r="AY68" s="413"/>
      <c r="AZ68" s="413"/>
      <c r="BA68" s="413"/>
      <c r="BB68" s="413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414"/>
      <c r="M69" s="414"/>
      <c r="N69" s="427"/>
      <c r="O69" s="427"/>
      <c r="P69" s="427"/>
      <c r="Q69" s="427"/>
      <c r="R69" s="427"/>
      <c r="S69" s="414"/>
      <c r="T69" s="414"/>
      <c r="V69" s="61"/>
      <c r="W69" s="415"/>
      <c r="X69" s="415"/>
      <c r="Y69" s="415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435">
        <f>BN57</f>
        <v>20</v>
      </c>
      <c r="G70" s="435"/>
      <c r="H70" s="435"/>
      <c r="I70" s="436" t="s">
        <v>23</v>
      </c>
      <c r="J70" s="436"/>
      <c r="K70" s="102" t="s">
        <v>82</v>
      </c>
      <c r="L70" s="102"/>
      <c r="M70" s="102"/>
      <c r="N70" s="102"/>
      <c r="O70" s="103"/>
      <c r="P70" s="103"/>
      <c r="Q70" s="103"/>
      <c r="R70" s="103"/>
      <c r="S70" s="416"/>
      <c r="T70" s="416"/>
      <c r="V70" s="61"/>
      <c r="W70" s="437">
        <f>D65</f>
        <v>12488</v>
      </c>
      <c r="X70" s="437"/>
      <c r="Y70" s="437"/>
      <c r="Z70" s="437"/>
      <c r="AA70" s="437"/>
      <c r="AB70" s="437"/>
      <c r="AC70" s="438" t="s">
        <v>14</v>
      </c>
      <c r="AD70" s="438"/>
      <c r="AF70" s="61"/>
      <c r="AG70" s="61" t="s">
        <v>49</v>
      </c>
      <c r="AH70" s="62"/>
      <c r="AI70" s="62"/>
      <c r="AJ70" s="418">
        <f>AW57</f>
        <v>18</v>
      </c>
      <c r="AK70" s="418"/>
      <c r="AL70" s="418"/>
      <c r="AM70" s="418"/>
      <c r="AN70" s="418"/>
      <c r="AO70" s="65" t="s">
        <v>50</v>
      </c>
      <c r="AP70" s="57"/>
      <c r="AQ70" s="66" t="s">
        <v>51</v>
      </c>
      <c r="AR70" s="20"/>
      <c r="AS70" s="57"/>
      <c r="AT70" s="433">
        <f>IF(W70="","",W70*AJ70)</f>
        <v>224784</v>
      </c>
      <c r="AU70" s="433"/>
      <c r="AV70" s="433"/>
      <c r="AW70" s="433"/>
      <c r="AX70" s="433"/>
      <c r="AY70" s="434"/>
      <c r="AZ70" s="434"/>
      <c r="BA70" s="434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426" t="s">
        <v>79</v>
      </c>
      <c r="G73" s="426"/>
      <c r="H73" s="426"/>
      <c r="I73" s="426"/>
      <c r="J73" s="426"/>
      <c r="K73" s="426"/>
      <c r="L73" s="426"/>
      <c r="M73" s="426"/>
      <c r="N73" s="426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413" t="s">
        <v>84</v>
      </c>
      <c r="AV73" s="413"/>
      <c r="AW73" s="413"/>
      <c r="AX73" s="413"/>
      <c r="AY73" s="413"/>
      <c r="AZ73" s="413"/>
      <c r="BA73" s="413"/>
      <c r="BB73" s="413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414"/>
      <c r="M74" s="414"/>
      <c r="N74" s="427"/>
      <c r="O74" s="427"/>
      <c r="P74" s="427"/>
      <c r="Q74" s="427"/>
      <c r="R74" s="427"/>
      <c r="S74" s="414"/>
      <c r="T74" s="414"/>
      <c r="V74" s="61"/>
      <c r="W74" s="415"/>
      <c r="X74" s="415"/>
      <c r="Y74" s="415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435">
        <f>BN57</f>
        <v>20</v>
      </c>
      <c r="G75" s="435"/>
      <c r="H75" s="435"/>
      <c r="I75" s="436" t="s">
        <v>23</v>
      </c>
      <c r="J75" s="436"/>
      <c r="K75" s="102" t="s">
        <v>82</v>
      </c>
      <c r="L75" s="102"/>
      <c r="M75" s="102"/>
      <c r="N75" s="102"/>
      <c r="O75" s="103"/>
      <c r="P75" s="103"/>
      <c r="Q75" s="103"/>
      <c r="R75" s="103"/>
      <c r="S75" s="416" t="s">
        <v>47</v>
      </c>
      <c r="T75" s="416"/>
      <c r="V75" s="61"/>
      <c r="W75" s="437">
        <f>BI33</f>
        <v>1307</v>
      </c>
      <c r="X75" s="437"/>
      <c r="Y75" s="437"/>
      <c r="Z75" s="437"/>
      <c r="AA75" s="437"/>
      <c r="AB75" s="437"/>
      <c r="AC75" s="416" t="s">
        <v>48</v>
      </c>
      <c r="AD75" s="416"/>
      <c r="AF75" s="61"/>
      <c r="AG75" s="61" t="s">
        <v>49</v>
      </c>
      <c r="AH75" s="62"/>
      <c r="AI75" s="62"/>
      <c r="AJ75" s="418">
        <f>AW57</f>
        <v>18</v>
      </c>
      <c r="AK75" s="418"/>
      <c r="AL75" s="418"/>
      <c r="AM75" s="418"/>
      <c r="AN75" s="418"/>
      <c r="AO75" s="65" t="s">
        <v>50</v>
      </c>
      <c r="AP75" s="57"/>
      <c r="AQ75" s="66" t="s">
        <v>51</v>
      </c>
      <c r="AR75" s="20"/>
      <c r="AS75" s="57"/>
      <c r="AT75" s="433">
        <f>IF(W75="","",W75*AJ75)</f>
        <v>23526</v>
      </c>
      <c r="AU75" s="433"/>
      <c r="AV75" s="433"/>
      <c r="AW75" s="433"/>
      <c r="AX75" s="433"/>
      <c r="AY75" s="434"/>
      <c r="AZ75" s="434"/>
      <c r="BA75" s="434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414"/>
      <c r="T76" s="446"/>
      <c r="V76" s="61"/>
      <c r="W76" s="415"/>
      <c r="X76" s="415"/>
      <c r="Y76" s="415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426" t="s">
        <v>79</v>
      </c>
      <c r="G78" s="426"/>
      <c r="H78" s="426"/>
      <c r="I78" s="426"/>
      <c r="J78" s="426"/>
      <c r="K78" s="426"/>
      <c r="L78" s="426"/>
      <c r="M78" s="426"/>
      <c r="N78" s="426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445" t="s">
        <v>84</v>
      </c>
      <c r="AL78" s="445"/>
      <c r="AM78" s="445"/>
      <c r="AN78" s="445"/>
      <c r="AO78" s="445"/>
      <c r="AP78" s="445"/>
      <c r="AQ78" s="125"/>
      <c r="AR78" s="56"/>
      <c r="AS78" s="56"/>
      <c r="AT78" s="56"/>
      <c r="AU78" s="413" t="s">
        <v>87</v>
      </c>
      <c r="AV78" s="413"/>
      <c r="AW78" s="413"/>
      <c r="AX78" s="413"/>
      <c r="AY78" s="413"/>
      <c r="AZ78" s="413"/>
      <c r="BA78" s="413"/>
      <c r="BB78" s="413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442"/>
      <c r="BU78" s="443"/>
      <c r="BV78" s="443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435">
        <f>BN57</f>
        <v>20</v>
      </c>
      <c r="G80" s="435"/>
      <c r="H80" s="435"/>
      <c r="I80" s="436" t="s">
        <v>23</v>
      </c>
      <c r="J80" s="436"/>
      <c r="K80" s="102" t="s">
        <v>82</v>
      </c>
      <c r="L80" s="102"/>
      <c r="M80" s="102"/>
      <c r="N80" s="102"/>
      <c r="R80" s="20"/>
      <c r="S80" s="130"/>
      <c r="T80" s="130"/>
      <c r="U80" s="130"/>
      <c r="V80" s="437">
        <f>AT70</f>
        <v>224784</v>
      </c>
      <c r="W80" s="437"/>
      <c r="X80" s="437"/>
      <c r="Y80" s="437"/>
      <c r="Z80" s="437"/>
      <c r="AA80" s="437"/>
      <c r="AB80" s="437"/>
      <c r="AC80" s="438" t="s">
        <v>14</v>
      </c>
      <c r="AD80" s="438"/>
      <c r="AE80" s="131"/>
      <c r="AF80" s="131"/>
      <c r="AG80" s="57" t="s">
        <v>88</v>
      </c>
      <c r="AH80" s="20"/>
      <c r="AI80" s="20"/>
      <c r="AJ80" s="444">
        <f>AT75</f>
        <v>23526</v>
      </c>
      <c r="AK80" s="444"/>
      <c r="AL80" s="444"/>
      <c r="AM80" s="444"/>
      <c r="AN80" s="444"/>
      <c r="AO80" s="444"/>
      <c r="AP80" s="444"/>
      <c r="AQ80" s="132" t="s">
        <v>14</v>
      </c>
      <c r="AR80" s="445" t="s">
        <v>71</v>
      </c>
      <c r="AS80" s="445"/>
      <c r="AT80" s="433">
        <f>V80-AJ80</f>
        <v>201258</v>
      </c>
      <c r="AU80" s="433"/>
      <c r="AV80" s="433"/>
      <c r="AW80" s="433"/>
      <c r="AX80" s="433"/>
      <c r="AY80" s="434"/>
      <c r="AZ80" s="434"/>
      <c r="BA80" s="434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442"/>
      <c r="BU80" s="443"/>
      <c r="BV80" s="443"/>
      <c r="BW80" s="443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447" t="s">
        <v>89</v>
      </c>
      <c r="H82" s="447"/>
      <c r="I82" s="447"/>
      <c r="J82" s="447"/>
      <c r="K82" s="447"/>
      <c r="L82" s="447"/>
      <c r="M82" s="447"/>
      <c r="N82" s="448"/>
      <c r="O82" s="439">
        <f>AT70</f>
        <v>224784</v>
      </c>
      <c r="P82" s="440"/>
      <c r="Q82" s="440"/>
      <c r="R82" s="440"/>
      <c r="S82" s="440"/>
      <c r="T82" s="440"/>
      <c r="U82" s="440"/>
      <c r="V82" s="440"/>
      <c r="W82" s="440"/>
      <c r="X82" s="440"/>
      <c r="Y82" s="441"/>
      <c r="Z82" s="140"/>
      <c r="AA82" s="141"/>
      <c r="AB82" s="141"/>
      <c r="AC82" s="449" t="s">
        <v>90</v>
      </c>
      <c r="AD82" s="450"/>
      <c r="AE82" s="450"/>
      <c r="AF82" s="450"/>
      <c r="AG82" s="450"/>
      <c r="AH82" s="450"/>
      <c r="AI82" s="450"/>
      <c r="AJ82" s="450"/>
      <c r="AK82" s="451"/>
      <c r="AL82" s="452">
        <f>AT75</f>
        <v>23526</v>
      </c>
      <c r="AM82" s="440"/>
      <c r="AN82" s="440"/>
      <c r="AO82" s="440"/>
      <c r="AP82" s="440"/>
      <c r="AQ82" s="440"/>
      <c r="AR82" s="440"/>
      <c r="AS82" s="440"/>
      <c r="AT82" s="440"/>
      <c r="AU82" s="441"/>
      <c r="AV82" s="141"/>
      <c r="AW82" s="141"/>
      <c r="AX82" s="141"/>
      <c r="AY82" s="453" t="s">
        <v>87</v>
      </c>
      <c r="AZ82" s="447"/>
      <c r="BA82" s="447"/>
      <c r="BB82" s="447"/>
      <c r="BC82" s="447"/>
      <c r="BD82" s="447"/>
      <c r="BE82" s="447"/>
      <c r="BF82" s="447"/>
      <c r="BG82" s="447"/>
      <c r="BH82" s="447"/>
      <c r="BI82" s="439">
        <f>AT80</f>
        <v>201258</v>
      </c>
      <c r="BJ82" s="440"/>
      <c r="BK82" s="440"/>
      <c r="BL82" s="440"/>
      <c r="BM82" s="440"/>
      <c r="BN82" s="440"/>
      <c r="BO82" s="440"/>
      <c r="BP82" s="440"/>
      <c r="BQ82" s="440"/>
      <c r="BR82" s="440"/>
      <c r="BS82" s="440"/>
      <c r="BT82" s="441"/>
      <c r="BU82" s="141"/>
      <c r="BV82" s="141"/>
      <c r="BW82" s="141"/>
      <c r="BX82" s="141"/>
    </row>
    <row r="83" spans="1:76" ht="21" customHeight="1" x14ac:dyDescent="0.15">
      <c r="BW83" s="197" t="s">
        <v>144</v>
      </c>
    </row>
  </sheetData>
  <sheetProtection sheet="1" objects="1" scenarios="1"/>
  <mergeCells count="191"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矢澤　健吾</cp:lastModifiedBy>
  <cp:lastPrinted>2023-04-05T00:05:20Z</cp:lastPrinted>
  <dcterms:created xsi:type="dcterms:W3CDTF">2021-02-19T02:36:00Z</dcterms:created>
  <dcterms:modified xsi:type="dcterms:W3CDTF">2023-04-05T00:18:43Z</dcterms:modified>
</cp:coreProperties>
</file>