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Extfl001\13_東京支部ファイルサーバー【外部】\"/>
    </mc:Choice>
  </mc:AlternateContent>
  <xr:revisionPtr revIDLastSave="0" documentId="8_{21A1F817-BF5E-427A-B7D3-7ADB2E2603E1}" xr6:coauthVersionLast="36" xr6:coauthVersionMax="36" xr10:uidLastSave="{00000000-0000-0000-0000-000000000000}"/>
  <bookViews>
    <workbookView xWindow="0" yWindow="0" windowWidth="20490" windowHeight="7455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V80" i="6"/>
  <c r="W39" i="6"/>
  <c r="AS33" i="6" s="1"/>
  <c r="BI33" i="6" s="1"/>
  <c r="J45" i="6" l="1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<sst xmlns="http://schemas.openxmlformats.org/spreadsheetml/2006/main" count="229" uniqueCount="146">
  <si>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</si>
  <si>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</si>
  <si>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</si>
  <si>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</si>
  <si>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</si>
  <si>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</si>
  <si>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</si>
  <si>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</si>
  <si>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</si>
  <si>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</si>
  <si>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</si>
  <si>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</si>
  <si>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</si>
  <si>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</si>
  <si>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</si>
  <si>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</si>
  <si>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</si>
  <si>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</si>
  <si>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</si>
  <si>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</si>
  <si>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</si>
  <si>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</si>
  <si>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</si>
  <si>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</si>
  <si>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</si>
  <si>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</si>
  <si>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</si>
  <si>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</si>
  <si>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</si>
  <si>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</si>
  <si>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</si>
  <si>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</si>
  <si>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</si>
  <si>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</si>
  <si>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</si>
  <si>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</si>
  <si>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</si>
  <si>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</si>
  <si>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</si>
  <si>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</si>
  <si>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</si>
  <si>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</si>
  <si>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</si>
  <si>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</si>
  <si>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</si>
  <si>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</si>
  <si>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</si>
  <si>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</si>
  <si>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</si>
  <si>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</si>
  <si>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</si>
  <si>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</si>
  <si>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</si>
  <si>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</si>
  <si>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</si>
  <si>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</si>
  <si>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</si>
  <si>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</si>
  <si>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</si>
  <si>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</si>
  <si>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</si>
  <si>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</si>
  <si>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</si>
  <si>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</si>
  <si>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</si>
  <si>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</si>
  <si>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</si>
  <si>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</si>
  <si>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</si>
  <si>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</si>
  <si>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</si>
  <si>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</si>
  <si>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</si>
  <si>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</si>
  <si>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</si>
  <si>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</si>
  <si>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</si>
  <si>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</si>
  <si>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</si>
  <si>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</si>
  <si>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</si>
  <si>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</si>
  <si>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</si>
  <si>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</si>
  <si>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</si>
  <si>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</si>
  <si>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</si>
  <si>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</si>
  <si>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</si>
  <si>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</si>
  <si>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</si>
  <si>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</si>
  <si>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</si>
  <si>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</si>
  <si>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</si>
  <si>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</si>
  <si>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</si>
  <si>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</si>
  <si>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</si>
  <si>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</si>
  <si>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</si>
  <si>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</si>
  <si>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</si>
  <si>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</si>
  <si>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</si>
  <si>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</si>
  <si>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</si>
  <si>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</si>
  <si>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</si>
  <si>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</si>
  <si>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</si>
  <si>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</si>
  <si>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</si>
  <si>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</si>
  <si>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</si>
  <si>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</si>
  <si>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</si>
  <si>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</si>
  <si>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</si>
  <si>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</si>
  <si>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</si>
  <si>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</si>
  <si>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</si>
  <si>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</si>
  <si>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</si>
  <si>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</si>
  <si>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</si>
  <si>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</si>
  <si>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</si>
  <si>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</si>
  <si>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</si>
  <si>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</si>
  <si>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</si>
  <si>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</si>
  <si>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</si>
  <si>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</si>
  <si>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</si>
  <si>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</si>
  <si>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</si>
  <si>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</si>
  <si>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</si>
  <si>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（参考）令和４年度の要勤務日数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</si>
  <si>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報酬支給額証明書 (介護休業手当金)入力シート（令和4年8月分～令和5年3月分）</t>
    <phoneticPr fontId="14"/>
  </si>
  <si>
    <t>（令和4年4月）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</si>
  <si>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※色付きのセルに入力してください。</t>
    <phoneticPr fontId="3"/>
  </si>
  <si>
    <t>※短期組合員(臨時的任用教職員を除く)の請求については、作成前に担当までご連絡ください。</t>
    <rPh sb="1" eb="3">
      <t>タンキ</t>
    </rPh>
    <rPh sb="3" eb="6">
      <t>クミアイイン</t>
    </rPh>
    <rPh sb="7" eb="10">
      <t>リンジテキ</t>
    </rPh>
    <rPh sb="10" eb="12">
      <t>ニンヨウ</t>
    </rPh>
    <rPh sb="12" eb="15">
      <t>キョウショクイン</t>
    </rPh>
    <rPh sb="16" eb="17">
      <t>ノゾ</t>
    </rPh>
    <rPh sb="20" eb="22">
      <t>セイキュウ</t>
    </rPh>
    <rPh sb="28" eb="30">
      <t>サクセイ</t>
    </rPh>
    <rPh sb="30" eb="31">
      <t>マエ</t>
    </rPh>
    <rPh sb="32" eb="34">
      <t>タントウ</t>
    </rPh>
    <rPh sb="37" eb="39">
      <t>レンラク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</si>
</sst>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FF0000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0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1" fillId="0" borderId="0" xfId="2" applyFont="1" applyFill="1" applyBorder="1" applyAlignment="1" applyProtection="1"/>
    <xf numFmtId="0" fontId="52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5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5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5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1" fillId="0" borderId="0" xfId="4" applyFont="1" applyAlignment="1"/>
    <xf numFmtId="0" fontId="56" fillId="0" borderId="0" xfId="4" applyFont="1" applyAlignment="1">
      <alignment vertical="center"/>
    </xf>
    <xf numFmtId="0" fontId="56" fillId="0" borderId="0" xfId="4" applyFont="1" applyFill="1" applyAlignment="1">
      <alignment horizontal="center" vertical="center" shrinkToFit="1"/>
    </xf>
    <xf numFmtId="0" fontId="57" fillId="0" borderId="0" xfId="4" applyFont="1" applyFill="1" applyAlignment="1">
      <alignment horizontal="right" vertical="center"/>
    </xf>
    <xf numFmtId="0" fontId="57" fillId="0" borderId="0" xfId="4" applyFont="1" applyFill="1" applyBorder="1" applyAlignment="1">
      <alignment horizontal="right" vertical="center"/>
    </xf>
    <xf numFmtId="0" fontId="56" fillId="0" borderId="0" xfId="4" applyFont="1" applyFill="1" applyAlignment="1">
      <alignment horizontal="center" vertical="center"/>
    </xf>
    <xf numFmtId="0" fontId="56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6" fillId="0" borderId="0" xfId="4" applyFont="1" applyBorder="1" applyAlignment="1" applyProtection="1">
      <alignment vertical="center"/>
      <protection locked="0"/>
    </xf>
    <xf numFmtId="177" fontId="54" fillId="0" borderId="0" xfId="4" applyNumberFormat="1" applyFont="1" applyFill="1" applyBorder="1" applyAlignment="1">
      <alignment vertical="center"/>
    </xf>
    <xf numFmtId="0" fontId="54" fillId="0" borderId="0" xfId="4" applyFont="1" applyFill="1" applyBorder="1" applyAlignment="1">
      <alignment vertical="center"/>
    </xf>
    <xf numFmtId="0" fontId="56" fillId="0" borderId="0" xfId="7" applyFont="1"/>
    <xf numFmtId="0" fontId="50" fillId="0" borderId="0" xfId="7" applyFont="1" applyAlignment="1">
      <alignment vertical="center"/>
    </xf>
    <xf numFmtId="0" fontId="56" fillId="0" borderId="0" xfId="4" applyFont="1" applyAlignment="1">
      <alignment horizontal="center" vertical="center"/>
    </xf>
    <xf numFmtId="0" fontId="57" fillId="0" borderId="0" xfId="4" applyFont="1" applyAlignment="1">
      <alignment horizontal="right" vertical="center"/>
    </xf>
    <xf numFmtId="0" fontId="57" fillId="0" borderId="0" xfId="4" applyFont="1" applyBorder="1" applyAlignment="1">
      <alignment horizontal="right" vertical="center"/>
    </xf>
    <xf numFmtId="0" fontId="58" fillId="0" borderId="0" xfId="4" applyFont="1" applyFill="1" applyBorder="1" applyAlignment="1" applyProtection="1">
      <alignment horizontal="center" vertical="center"/>
      <protection locked="0"/>
    </xf>
    <xf numFmtId="0" fontId="56" fillId="7" borderId="9" xfId="4" applyFont="1" applyFill="1" applyBorder="1" applyAlignment="1">
      <alignment horizontal="center" vertical="center" wrapText="1"/>
    </xf>
    <xf numFmtId="0" fontId="56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3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64" fillId="0" borderId="0" xfId="7" applyFont="1"/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0" fillId="0" borderId="0" xfId="7" applyFont="1" applyAlignment="1">
      <alignment horizontal="left" vertical="center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8" fillId="6" borderId="4" xfId="4" applyFont="1" applyFill="1" applyBorder="1" applyAlignment="1" applyProtection="1">
      <alignment horizontal="center" vertical="center"/>
      <protection locked="0"/>
    </xf>
    <xf numFmtId="0" fontId="58" fillId="6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54" fillId="5" borderId="5" xfId="2" applyFont="1" applyFill="1" applyBorder="1" applyAlignment="1" applyProtection="1">
      <alignment vertical="center"/>
      <protection locked="0"/>
    </xf>
    <xf numFmtId="0" fontId="56" fillId="5" borderId="4" xfId="4" applyFont="1" applyFill="1" applyBorder="1" applyAlignment="1" applyProtection="1">
      <alignment vertical="center"/>
      <protection locked="0"/>
    </xf>
    <xf numFmtId="0" fontId="56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0" fontId="54" fillId="5" borderId="5" xfId="2" applyFont="1" applyFill="1" applyBorder="1" applyAlignment="1" applyProtection="1">
      <alignment horizontal="left" vertical="center"/>
      <protection locked="0"/>
    </xf>
    <xf numFmtId="0" fontId="54" fillId="5" borderId="4" xfId="2" applyFont="1" applyFill="1" applyBorder="1" applyAlignment="1" applyProtection="1">
      <alignment horizontal="left" vertical="center"/>
      <protection locked="0"/>
    </xf>
    <xf numFmtId="0" fontId="54" fillId="5" borderId="50" xfId="2" applyFont="1" applyFill="1" applyBorder="1" applyAlignment="1" applyProtection="1">
      <alignment horizontal="left" vertical="center"/>
      <protection locked="0"/>
    </xf>
    <xf numFmtId="0" fontId="56" fillId="0" borderId="0" xfId="4" applyFont="1" applyAlignment="1">
      <alignment horizontal="center" vertical="center"/>
    </xf>
    <xf numFmtId="0" fontId="54" fillId="5" borderId="5" xfId="2" applyFont="1" applyFill="1" applyBorder="1" applyAlignment="1" applyProtection="1">
      <alignment horizontal="right" vertical="center"/>
      <protection locked="0"/>
    </xf>
    <xf numFmtId="0" fontId="54" fillId="5" borderId="4" xfId="4" applyFont="1" applyFill="1" applyBorder="1" applyAlignment="1" applyProtection="1">
      <alignment horizontal="right" vertical="center"/>
      <protection locked="0"/>
    </xf>
    <xf numFmtId="0" fontId="54" fillId="5" borderId="50" xfId="4" applyFont="1" applyFill="1" applyBorder="1" applyAlignment="1" applyProtection="1">
      <alignment horizontal="right" vertical="center"/>
      <protection locked="0"/>
    </xf>
    <xf numFmtId="0" fontId="57" fillId="7" borderId="2" xfId="4" applyFont="1" applyFill="1" applyBorder="1" applyAlignment="1">
      <alignment horizontal="center" vertical="center"/>
    </xf>
    <xf numFmtId="183" fontId="55" fillId="5" borderId="5" xfId="2" applyNumberFormat="1" applyFont="1" applyFill="1" applyBorder="1" applyAlignment="1" applyProtection="1">
      <alignment horizontal="right" vertical="center"/>
      <protection locked="0"/>
    </xf>
    <xf numFmtId="183" fontId="55" fillId="5" borderId="4" xfId="2" applyNumberFormat="1" applyFont="1" applyFill="1" applyBorder="1" applyAlignment="1" applyProtection="1">
      <alignment horizontal="right" vertical="center"/>
      <protection locked="0"/>
    </xf>
    <xf numFmtId="183" fontId="55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5" fillId="0" borderId="5" xfId="2" applyNumberFormat="1" applyFont="1" applyFill="1" applyBorder="1" applyAlignment="1" applyProtection="1">
      <alignment horizontal="center" vertical="center"/>
    </xf>
    <xf numFmtId="183" fontId="55" fillId="0" borderId="4" xfId="2" applyNumberFormat="1" applyFont="1" applyFill="1" applyBorder="1" applyAlignment="1" applyProtection="1">
      <alignment horizontal="center" vertical="center"/>
    </xf>
    <xf numFmtId="183" fontId="55" fillId="0" borderId="50" xfId="2" applyNumberFormat="1" applyFont="1" applyFill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183" fontId="55" fillId="5" borderId="51" xfId="2" applyNumberFormat="1" applyFont="1" applyFill="1" applyBorder="1" applyAlignment="1" applyProtection="1">
      <alignment horizontal="center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0" fontId="61" fillId="7" borderId="9" xfId="4" applyFont="1" applyFill="1" applyBorder="1" applyAlignment="1">
      <alignment horizontal="center" vertical="center"/>
    </xf>
    <xf numFmtId="0" fontId="61" fillId="7" borderId="9" xfId="4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</xf>
    <xf numFmtId="0" fontId="60" fillId="0" borderId="0" xfId="7" applyFont="1" applyAlignment="1">
      <alignment horizontal="left" vertical="center" wrapText="1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6" fillId="0" borderId="0" xfId="4" applyFont="1" applyAlignment="1">
      <alignment vertical="center"/>
    </xf>
    <xf numFmtId="0" fontId="59" fillId="0" borderId="0" xfId="4" applyFont="1" applyFill="1" applyBorder="1" applyAlignment="1">
      <alignment horizontal="left" vertical="center" wrapText="1"/>
    </xf>
    <xf numFmtId="185" fontId="54" fillId="5" borderId="4" xfId="2" applyNumberFormat="1" applyFont="1" applyFill="1" applyBorder="1" applyAlignment="1" applyProtection="1">
      <alignment horizontal="left" vertical="center"/>
    </xf>
    <xf numFmtId="185" fontId="54" fillId="5" borderId="50" xfId="2" applyNumberFormat="1" applyFont="1" applyFill="1" applyBorder="1" applyAlignment="1" applyProtection="1">
      <alignment horizontal="left" vertical="center"/>
    </xf>
    <xf numFmtId="185" fontId="54" fillId="5" borderId="5" xfId="2" applyNumberFormat="1" applyFont="1" applyFill="1" applyBorder="1" applyAlignment="1" applyProtection="1">
      <alignment horizontal="left" vertical="center"/>
      <protection locked="0"/>
    </xf>
    <xf numFmtId="185" fontId="54" fillId="5" borderId="4" xfId="2" applyNumberFormat="1" applyFont="1" applyFill="1" applyBorder="1" applyAlignment="1" applyProtection="1">
      <alignment horizontal="left" vertical="center"/>
      <protection locked="0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8" fillId="0" borderId="8" xfId="4" applyFont="1" applyFill="1" applyBorder="1" applyAlignment="1" applyProtection="1">
      <alignment horizontal="center" vertical="center"/>
    </xf>
    <xf numFmtId="0" fontId="58" fillId="0" borderId="18" xfId="4" applyFont="1" applyFill="1" applyBorder="1" applyAlignment="1" applyProtection="1">
      <alignment horizontal="center" vertical="center"/>
    </xf>
    <xf numFmtId="0" fontId="18" fillId="0" borderId="0" xfId="2" applyFont="1" applyAlignment="1" applyProtection="1"/>
    <xf numFmtId="0" fontId="6" fillId="0" borderId="0" xfId="2" applyAlignment="1" applyProtection="1"/>
    <xf numFmtId="0" fontId="15" fillId="0" borderId="0" xfId="2" applyFont="1" applyAlignment="1" applyProtection="1">
      <alignment shrinkToFit="1"/>
    </xf>
    <xf numFmtId="0" fontId="17" fillId="3" borderId="0" xfId="2" applyFont="1" applyFill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37" fillId="3" borderId="0" xfId="2" applyFont="1" applyFill="1" applyAlignment="1" applyProtection="1">
      <alignment horizontal="center"/>
    </xf>
    <xf numFmtId="0" fontId="38" fillId="3" borderId="0" xfId="2" applyFont="1" applyFill="1" applyAlignment="1" applyProtection="1">
      <alignment horizontal="right"/>
    </xf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25" fillId="3" borderId="0" xfId="2" applyFont="1" applyFill="1" applyAlignment="1" applyProtection="1">
      <alignment horizontal="center"/>
    </xf>
    <xf numFmtId="0" fontId="6" fillId="0" borderId="0" xfId="2" applyFont="1" applyAlignment="1" applyProtection="1"/>
    <xf numFmtId="182" fontId="43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17" fillId="0" borderId="0" xfId="2" applyFont="1" applyAlignment="1" applyProtection="1"/>
    <xf numFmtId="0" fontId="1" fillId="0" borderId="0" xfId="4" applyAlignment="1"/>
    <xf numFmtId="0" fontId="19" fillId="0" borderId="0" xfId="2" applyFont="1" applyAlignment="1" applyProtection="1"/>
    <xf numFmtId="38" fontId="43" fillId="0" borderId="0" xfId="5" applyFont="1" applyFill="1" applyAlignment="1" applyProtection="1">
      <alignment horizontal="center" shrinkToFit="1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right" vertical="center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0" fontId="6" fillId="0" borderId="9" xfId="2" applyFill="1" applyBorder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182" fontId="38" fillId="0" borderId="0" xfId="2" applyNumberFormat="1" applyFont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0" fontId="33" fillId="0" borderId="16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7" applyNumberFormat="1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180" fontId="32" fillId="0" borderId="2" xfId="7" applyNumberFormat="1" applyFont="1" applyBorder="1" applyAlignment="1">
      <alignment horizont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7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6" fillId="0" borderId="27" xfId="4" applyFont="1" applyBorder="1" applyAlignment="1">
      <alignment vertical="center" shrinkToFit="1"/>
    </xf>
    <xf numFmtId="0" fontId="56" fillId="0" borderId="27" xfId="4" applyFont="1" applyBorder="1" applyAlignment="1">
      <alignment vertical="center"/>
    </xf>
    <xf numFmtId="0" fontId="56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3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7" fillId="0" borderId="17" xfId="4" applyNumberFormat="1" applyFont="1" applyBorder="1" applyAlignment="1">
      <alignment vertical="center" shrinkToFit="1"/>
    </xf>
    <xf numFmtId="0" fontId="56" fillId="0" borderId="17" xfId="4" applyFont="1" applyBorder="1" applyAlignment="1">
      <alignment vertical="center" shrinkToFit="1"/>
    </xf>
    <xf numFmtId="0" fontId="56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7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topLeftCell="B2" zoomScale="115" zoomScaleNormal="115" zoomScaleSheetLayoutView="115" workbookViewId="0">
      <selection activeCell="B5" sqref="B5:BA5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8" t="s">
        <v>142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42"/>
      <c r="BK1" s="142"/>
      <c r="BL1" s="142"/>
      <c r="BM1" s="142"/>
      <c r="BN1" s="142"/>
      <c r="BO1" s="142"/>
      <c r="BP1" s="142"/>
      <c r="BQ1" s="142"/>
    </row>
    <row r="2" spans="1:138" ht="24" x14ac:dyDescent="0.5">
      <c r="B2" s="200" t="s">
        <v>144</v>
      </c>
    </row>
    <row r="3" spans="1:138" ht="24" x14ac:dyDescent="0.5">
      <c r="B3" s="200" t="s">
        <v>145</v>
      </c>
    </row>
    <row r="4" spans="1:138" ht="11.25" customHeight="1" x14ac:dyDescent="0.4"/>
    <row r="5" spans="1:138" s="98" customFormat="1" ht="22.5" customHeight="1" x14ac:dyDescent="0.15">
      <c r="B5" s="252" t="s">
        <v>91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spans="1:138" s="98" customFormat="1" ht="12" customHeight="1" thickBot="1" x14ac:dyDescent="0.2">
      <c r="B6" s="145"/>
      <c r="C6" s="146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</row>
    <row r="7" spans="1:138" s="98" customFormat="1" ht="33.75" customHeight="1" thickBot="1" x14ac:dyDescent="0.25">
      <c r="D7" s="203" t="s">
        <v>134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4">
        <v>15266</v>
      </c>
      <c r="P7" s="265"/>
      <c r="Q7" s="265"/>
      <c r="R7" s="265"/>
      <c r="S7" s="265"/>
      <c r="T7" s="265"/>
      <c r="U7" s="265"/>
      <c r="V7" s="265"/>
      <c r="W7" s="265"/>
      <c r="X7" s="266"/>
      <c r="Y7" s="219" t="s">
        <v>31</v>
      </c>
      <c r="Z7" s="219"/>
      <c r="AA7" s="177" t="s">
        <v>92</v>
      </c>
      <c r="AB7" s="178"/>
      <c r="AC7" s="178"/>
      <c r="AD7" s="178"/>
      <c r="AE7" s="178"/>
      <c r="AF7" s="178"/>
      <c r="AG7" s="178"/>
      <c r="AH7" s="178"/>
      <c r="AI7" s="178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</row>
    <row r="8" spans="1:138" s="144" customFormat="1" ht="11.25" customHeight="1" thickBot="1" x14ac:dyDescent="0.2">
      <c r="D8" s="147"/>
      <c r="E8" s="179"/>
      <c r="F8" s="179"/>
      <c r="G8" s="179"/>
      <c r="H8" s="179"/>
      <c r="I8" s="179"/>
      <c r="J8" s="179"/>
      <c r="K8" s="148"/>
      <c r="L8" s="180"/>
      <c r="M8" s="180"/>
      <c r="N8" s="181"/>
      <c r="O8" s="149"/>
      <c r="P8" s="150"/>
      <c r="Q8" s="150"/>
      <c r="R8" s="151"/>
      <c r="S8" s="151"/>
      <c r="T8" s="151"/>
      <c r="U8" s="151"/>
      <c r="V8" s="151"/>
      <c r="W8" s="151"/>
      <c r="X8" s="151"/>
      <c r="Y8" s="182"/>
      <c r="Z8" s="182"/>
      <c r="AA8" s="183"/>
      <c r="AB8" s="183"/>
      <c r="AC8" s="183"/>
      <c r="AD8" s="183"/>
      <c r="AE8" s="183"/>
      <c r="AF8" s="183"/>
      <c r="AG8" s="183"/>
      <c r="AH8" s="183"/>
      <c r="AI8" s="18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</row>
    <row r="9" spans="1:138" s="98" customFormat="1" ht="33.75" customHeight="1" thickBot="1" x14ac:dyDescent="0.25">
      <c r="D9" s="201" t="s">
        <v>93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  <c r="O9" s="267">
        <v>18</v>
      </c>
      <c r="P9" s="268"/>
      <c r="Q9" s="269"/>
      <c r="R9" s="209" t="s">
        <v>23</v>
      </c>
      <c r="S9" s="210"/>
      <c r="T9" s="152" t="s">
        <v>94</v>
      </c>
      <c r="U9" s="184"/>
      <c r="V9" s="184"/>
      <c r="W9" s="89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</row>
    <row r="10" spans="1:138" s="98" customFormat="1" ht="14.25" customHeight="1" x14ac:dyDescent="0.15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</row>
    <row r="11" spans="1:138" s="98" customFormat="1" ht="22.5" customHeight="1" thickBot="1" x14ac:dyDescent="0.2">
      <c r="B11" s="252" t="s">
        <v>95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</row>
    <row r="12" spans="1:138" s="98" customFormat="1" ht="33.75" customHeight="1" thickBot="1" x14ac:dyDescent="0.2">
      <c r="E12" s="214" t="s">
        <v>5</v>
      </c>
      <c r="F12" s="214"/>
      <c r="G12" s="214"/>
      <c r="H12" s="214"/>
      <c r="I12" s="214"/>
      <c r="J12" s="214"/>
      <c r="K12" s="215"/>
      <c r="L12" s="216" t="s">
        <v>96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5"/>
      <c r="AB12" s="259" t="s">
        <v>136</v>
      </c>
      <c r="AC12" s="259"/>
      <c r="AD12" s="259"/>
      <c r="AE12" s="259"/>
      <c r="AF12" s="211" t="s">
        <v>97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 t="str">
        <f>IF(AF12="都内","1",IF(AF12="都外","2","3"))</f>
        <v>1</v>
      </c>
      <c r="BL12" s="143"/>
      <c r="BM12" s="143"/>
      <c r="BN12" s="143"/>
      <c r="BO12" s="143"/>
      <c r="BP12" s="143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</row>
    <row r="13" spans="1:138" s="98" customFormat="1" ht="33.75" customHeight="1" thickBot="1" x14ac:dyDescent="0.2">
      <c r="E13" s="214" t="s">
        <v>98</v>
      </c>
      <c r="F13" s="214"/>
      <c r="G13" s="214"/>
      <c r="H13" s="214"/>
      <c r="I13" s="214"/>
      <c r="J13" s="214"/>
      <c r="K13" s="215"/>
      <c r="L13" s="211" t="s">
        <v>99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54"/>
      <c r="Y13" s="155"/>
      <c r="Z13" s="154"/>
      <c r="AA13" s="154"/>
      <c r="AB13" s="214" t="s">
        <v>100</v>
      </c>
      <c r="AC13" s="214"/>
      <c r="AD13" s="214"/>
      <c r="AE13" s="215"/>
      <c r="AF13" s="262">
        <v>1234567</v>
      </c>
      <c r="AG13" s="263"/>
      <c r="AH13" s="263"/>
      <c r="AI13" s="263"/>
      <c r="AJ13" s="263"/>
      <c r="AK13" s="260" t="s">
        <v>140</v>
      </c>
      <c r="AL13" s="260"/>
      <c r="AM13" s="260"/>
      <c r="AN13" s="260"/>
      <c r="AO13" s="260"/>
      <c r="AP13" s="260"/>
      <c r="AQ13" s="261"/>
      <c r="AR13" s="186"/>
      <c r="AS13" s="186"/>
      <c r="AT13" s="186"/>
      <c r="AU13" s="186"/>
      <c r="AV13" s="186"/>
      <c r="AW13" s="186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</row>
    <row r="14" spans="1:138" s="98" customFormat="1" ht="33.75" customHeight="1" thickBot="1" x14ac:dyDescent="0.2">
      <c r="E14" s="214" t="s">
        <v>101</v>
      </c>
      <c r="F14" s="214"/>
      <c r="G14" s="214"/>
      <c r="H14" s="214"/>
      <c r="I14" s="214"/>
      <c r="J14" s="214"/>
      <c r="K14" s="215"/>
      <c r="L14" s="211" t="s">
        <v>102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54"/>
      <c r="Y14" s="155"/>
      <c r="Z14" s="154"/>
      <c r="AA14" s="154"/>
      <c r="AB14" s="214" t="s">
        <v>103</v>
      </c>
      <c r="AC14" s="214"/>
      <c r="AD14" s="214"/>
      <c r="AE14" s="215"/>
      <c r="AF14" s="216" t="s">
        <v>104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7"/>
      <c r="AS14" s="187"/>
      <c r="AT14" s="187"/>
      <c r="AU14" s="187"/>
      <c r="AV14" s="187"/>
      <c r="AW14" s="187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</row>
    <row r="15" spans="1:138" x14ac:dyDescent="0.4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</row>
    <row r="16" spans="1:138" ht="27" customHeight="1" x14ac:dyDescent="0.4">
      <c r="B16" s="205" t="s">
        <v>105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88"/>
      <c r="BC16" s="188"/>
    </row>
    <row r="17" spans="2:141" ht="6.75" customHeight="1" thickBot="1" x14ac:dyDescent="0.45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</row>
    <row r="18" spans="2:141" s="98" customFormat="1" ht="33.75" customHeight="1" thickBot="1" x14ac:dyDescent="0.2">
      <c r="D18" s="201" t="s">
        <v>106</v>
      </c>
      <c r="E18" s="219"/>
      <c r="F18" s="219"/>
      <c r="G18" s="219"/>
      <c r="H18" s="219"/>
      <c r="I18" s="219"/>
      <c r="J18" s="219"/>
      <c r="K18" s="220" t="s">
        <v>107</v>
      </c>
      <c r="L18" s="221"/>
      <c r="M18" s="221"/>
      <c r="N18" s="222"/>
      <c r="O18" s="206">
        <v>4</v>
      </c>
      <c r="P18" s="207"/>
      <c r="Q18" s="208"/>
      <c r="R18" s="210" t="s">
        <v>108</v>
      </c>
      <c r="S18" s="219"/>
      <c r="T18" s="254">
        <v>8</v>
      </c>
      <c r="U18" s="255"/>
      <c r="V18" s="256"/>
      <c r="W18" s="257" t="s">
        <v>109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</row>
    <row r="19" spans="2:141" ht="22.5" customHeight="1" x14ac:dyDescent="0.4"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9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</row>
    <row r="20" spans="2:141" ht="27" customHeight="1" x14ac:dyDescent="0.4">
      <c r="B20" s="205" t="s">
        <v>137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188"/>
      <c r="BC20" s="188"/>
    </row>
    <row r="21" spans="2:141" ht="6.75" customHeight="1" thickBot="1" x14ac:dyDescent="0.45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</row>
    <row r="22" spans="2:141" s="98" customFormat="1" ht="30.75" customHeight="1" thickBot="1" x14ac:dyDescent="0.2">
      <c r="E22" s="201" t="s">
        <v>110</v>
      </c>
      <c r="F22" s="201"/>
      <c r="G22" s="201"/>
      <c r="H22" s="201"/>
      <c r="I22" s="201"/>
      <c r="J22" s="201"/>
      <c r="K22" s="201"/>
      <c r="L22" s="201"/>
      <c r="M22" s="201"/>
      <c r="N22" s="202"/>
      <c r="O22" s="206">
        <v>23</v>
      </c>
      <c r="P22" s="207"/>
      <c r="Q22" s="208"/>
      <c r="R22" s="209" t="s">
        <v>23</v>
      </c>
      <c r="S22" s="210"/>
      <c r="T22" s="156"/>
      <c r="U22" s="223" t="s">
        <v>141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</row>
    <row r="23" spans="2:141" s="98" customFormat="1" ht="18.75" customHeight="1" x14ac:dyDescent="0.15">
      <c r="D23" s="157"/>
      <c r="E23" s="190"/>
      <c r="F23" s="190"/>
      <c r="G23" s="190"/>
      <c r="H23" s="190"/>
      <c r="I23" s="190"/>
      <c r="J23" s="190"/>
      <c r="K23" s="158"/>
      <c r="L23" s="191"/>
      <c r="M23" s="191"/>
      <c r="N23" s="192"/>
      <c r="O23" s="159"/>
      <c r="P23" s="193"/>
      <c r="Q23" s="193"/>
      <c r="R23" s="193"/>
      <c r="S23" s="193"/>
      <c r="T23" s="193"/>
      <c r="U23" s="250" t="s">
        <v>111</v>
      </c>
      <c r="V23" s="250"/>
      <c r="W23" s="250"/>
      <c r="X23" s="250"/>
      <c r="Y23" s="194">
        <v>4</v>
      </c>
      <c r="Z23" s="195">
        <v>5</v>
      </c>
      <c r="AA23" s="195">
        <v>6</v>
      </c>
      <c r="AB23" s="195">
        <v>7</v>
      </c>
      <c r="AC23" s="195">
        <v>8</v>
      </c>
      <c r="AD23" s="195">
        <v>9</v>
      </c>
      <c r="AE23" s="195">
        <v>10</v>
      </c>
      <c r="AF23" s="195">
        <v>10</v>
      </c>
      <c r="AG23" s="195">
        <v>11</v>
      </c>
      <c r="AH23" s="195">
        <v>12</v>
      </c>
      <c r="AI23" s="195">
        <v>1</v>
      </c>
      <c r="AJ23" s="195">
        <v>2</v>
      </c>
      <c r="AK23" s="195">
        <v>3</v>
      </c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53"/>
      <c r="BE23" s="153"/>
      <c r="BF23" s="15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</row>
    <row r="24" spans="2:141" s="98" customFormat="1" ht="18" customHeight="1" x14ac:dyDescent="0.15">
      <c r="D24" s="157"/>
      <c r="E24" s="190"/>
      <c r="F24" s="190"/>
      <c r="G24" s="190"/>
      <c r="H24" s="190"/>
      <c r="I24" s="190"/>
      <c r="J24" s="190"/>
      <c r="K24" s="158"/>
      <c r="L24" s="191"/>
      <c r="M24" s="191"/>
      <c r="N24" s="192"/>
      <c r="O24" s="159"/>
      <c r="P24" s="193"/>
      <c r="Q24" s="193"/>
      <c r="R24" s="193"/>
      <c r="S24" s="193"/>
      <c r="T24" s="193"/>
      <c r="U24" s="251" t="s">
        <v>112</v>
      </c>
      <c r="V24" s="251"/>
      <c r="W24" s="251"/>
      <c r="X24" s="251"/>
      <c r="Y24" s="194">
        <v>21</v>
      </c>
      <c r="Z24" s="195">
        <v>22</v>
      </c>
      <c r="AA24" s="195">
        <v>22</v>
      </c>
      <c r="AB24" s="195">
        <v>21</v>
      </c>
      <c r="AC24" s="195">
        <v>23</v>
      </c>
      <c r="AD24" s="195">
        <v>22</v>
      </c>
      <c r="AE24" s="195"/>
      <c r="AF24" s="195">
        <v>21</v>
      </c>
      <c r="AG24" s="195">
        <v>22</v>
      </c>
      <c r="AH24" s="195">
        <v>22</v>
      </c>
      <c r="AI24" s="195">
        <v>22</v>
      </c>
      <c r="AJ24" s="195">
        <v>20</v>
      </c>
      <c r="AK24" s="195">
        <v>23</v>
      </c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53"/>
      <c r="BE24" s="153"/>
      <c r="BF24" s="15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</row>
    <row r="25" spans="2:141" s="144" customFormat="1" ht="9.75" customHeight="1" x14ac:dyDescent="0.15">
      <c r="D25" s="160"/>
      <c r="E25" s="160"/>
      <c r="F25" s="160"/>
      <c r="G25" s="160"/>
      <c r="H25" s="160"/>
      <c r="I25" s="160"/>
      <c r="J25" s="160"/>
      <c r="K25" s="148"/>
      <c r="L25" s="148"/>
      <c r="M25" s="148"/>
      <c r="N25" s="148"/>
      <c r="O25" s="161"/>
      <c r="P25" s="161"/>
      <c r="Q25" s="161"/>
      <c r="R25" s="162"/>
      <c r="S25" s="162"/>
      <c r="T25" s="161"/>
      <c r="U25" s="161"/>
      <c r="V25" s="161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</row>
    <row r="26" spans="2:141" ht="36.75" customHeight="1" x14ac:dyDescent="0.4">
      <c r="B26" s="253" t="s">
        <v>135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</row>
    <row r="27" spans="2:141" ht="6.75" customHeight="1" thickBot="1" x14ac:dyDescent="0.45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</row>
    <row r="28" spans="2:141" s="98" customFormat="1" ht="33.75" customHeight="1" thickBot="1" x14ac:dyDescent="0.2">
      <c r="E28" s="201" t="s">
        <v>113</v>
      </c>
      <c r="F28" s="201"/>
      <c r="G28" s="201"/>
      <c r="H28" s="201"/>
      <c r="I28" s="201"/>
      <c r="J28" s="201"/>
      <c r="K28" s="201"/>
      <c r="L28" s="201"/>
      <c r="M28" s="201"/>
      <c r="N28" s="202"/>
      <c r="O28" s="206">
        <v>19</v>
      </c>
      <c r="P28" s="207"/>
      <c r="Q28" s="208"/>
      <c r="R28" s="209" t="s">
        <v>23</v>
      </c>
      <c r="S28" s="210"/>
      <c r="T28" s="156"/>
      <c r="U28" s="184"/>
      <c r="V28" s="184"/>
      <c r="W28" s="89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</row>
    <row r="29" spans="2:141" s="163" customFormat="1" ht="10.5" customHeight="1" x14ac:dyDescent="0.4"/>
    <row r="30" spans="2:141" s="163" customFormat="1" ht="37.5" customHeight="1" x14ac:dyDescent="0.4">
      <c r="B30" s="252" t="s">
        <v>114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</row>
    <row r="31" spans="2:141" s="163" customFormat="1" ht="9" customHeight="1" thickBot="1" x14ac:dyDescent="0.45">
      <c r="D31" s="164"/>
    </row>
    <row r="32" spans="2:141" s="163" customFormat="1" ht="15" customHeight="1" thickBot="1" x14ac:dyDescent="0.45">
      <c r="E32" s="239" t="s">
        <v>115</v>
      </c>
      <c r="F32" s="239"/>
      <c r="G32" s="239"/>
      <c r="H32" s="239"/>
      <c r="I32" s="239"/>
      <c r="J32" s="239"/>
      <c r="K32" s="239"/>
      <c r="L32" s="239"/>
      <c r="M32" s="239" t="s">
        <v>13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AF32" s="239" t="s">
        <v>115</v>
      </c>
      <c r="AG32" s="239"/>
      <c r="AH32" s="239"/>
      <c r="AI32" s="239"/>
      <c r="AJ32" s="239"/>
      <c r="AK32" s="239"/>
      <c r="AL32" s="239"/>
      <c r="AM32" s="239"/>
      <c r="AN32" s="239" t="s">
        <v>13</v>
      </c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</row>
    <row r="33" spans="2:76" s="163" customFormat="1" ht="30" customHeight="1" thickBot="1" x14ac:dyDescent="0.2">
      <c r="D33" s="163">
        <v>1</v>
      </c>
      <c r="E33" s="244" t="s">
        <v>116</v>
      </c>
      <c r="F33" s="245"/>
      <c r="G33" s="245"/>
      <c r="H33" s="245"/>
      <c r="I33" s="245"/>
      <c r="J33" s="245"/>
      <c r="K33" s="245"/>
      <c r="L33" s="246"/>
      <c r="M33" s="224">
        <v>293600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165"/>
      <c r="AE33" s="163">
        <v>1</v>
      </c>
      <c r="AF33" s="241" t="s">
        <v>117</v>
      </c>
      <c r="AG33" s="242"/>
      <c r="AH33" s="242"/>
      <c r="AI33" s="242"/>
      <c r="AJ33" s="242"/>
      <c r="AK33" s="242"/>
      <c r="AL33" s="242"/>
      <c r="AM33" s="243"/>
      <c r="AN33" s="224">
        <v>0</v>
      </c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6"/>
    </row>
    <row r="34" spans="2:76" s="163" customFormat="1" ht="30" customHeight="1" thickBot="1" x14ac:dyDescent="0.2">
      <c r="E34" s="247" t="s">
        <v>118</v>
      </c>
      <c r="F34" s="248"/>
      <c r="G34" s="248"/>
      <c r="H34" s="248"/>
      <c r="I34" s="248"/>
      <c r="J34" s="248"/>
      <c r="K34" s="248"/>
      <c r="L34" s="249"/>
      <c r="M34" s="224">
        <v>11744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AA34" s="166"/>
      <c r="AD34" s="167"/>
      <c r="AE34" s="163">
        <v>1</v>
      </c>
      <c r="AF34" s="241" t="s">
        <v>119</v>
      </c>
      <c r="AG34" s="242"/>
      <c r="AH34" s="242"/>
      <c r="AI34" s="242"/>
      <c r="AJ34" s="242"/>
      <c r="AK34" s="242"/>
      <c r="AL34" s="242"/>
      <c r="AM34" s="243"/>
      <c r="AN34" s="224">
        <v>4290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6"/>
    </row>
    <row r="35" spans="2:76" s="163" customFormat="1" ht="30" customHeight="1" thickBot="1" x14ac:dyDescent="0.45">
      <c r="D35" s="163">
        <v>1</v>
      </c>
      <c r="E35" s="244" t="s">
        <v>120</v>
      </c>
      <c r="F35" s="245"/>
      <c r="G35" s="245"/>
      <c r="H35" s="245"/>
      <c r="I35" s="245"/>
      <c r="J35" s="245"/>
      <c r="K35" s="245"/>
      <c r="L35" s="246"/>
      <c r="M35" s="224">
        <v>14300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AA35" s="168"/>
      <c r="AF35" s="241" t="s">
        <v>121</v>
      </c>
      <c r="AG35" s="242"/>
      <c r="AH35" s="242"/>
      <c r="AI35" s="242"/>
      <c r="AJ35" s="242"/>
      <c r="AK35" s="242"/>
      <c r="AL35" s="242"/>
      <c r="AM35" s="243"/>
      <c r="AN35" s="224">
        <v>0</v>
      </c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6"/>
    </row>
    <row r="36" spans="2:76" s="163" customFormat="1" ht="30" customHeight="1" thickBot="1" x14ac:dyDescent="0.45">
      <c r="E36" s="244" t="s">
        <v>122</v>
      </c>
      <c r="F36" s="245"/>
      <c r="G36" s="245"/>
      <c r="H36" s="245"/>
      <c r="I36" s="245"/>
      <c r="J36" s="245"/>
      <c r="K36" s="245"/>
      <c r="L36" s="246"/>
      <c r="M36" s="224">
        <v>12000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6"/>
      <c r="AA36" s="168"/>
      <c r="AE36" s="163">
        <v>1</v>
      </c>
      <c r="AF36" s="241" t="s">
        <v>123</v>
      </c>
      <c r="AG36" s="242"/>
      <c r="AH36" s="242"/>
      <c r="AI36" s="242"/>
      <c r="AJ36" s="242"/>
      <c r="AK36" s="242"/>
      <c r="AL36" s="242"/>
      <c r="AM36" s="243"/>
      <c r="AN36" s="224">
        <v>0</v>
      </c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6"/>
    </row>
    <row r="37" spans="2:76" s="163" customFormat="1" ht="30" customHeight="1" thickBot="1" x14ac:dyDescent="0.45">
      <c r="D37" s="163">
        <v>1</v>
      </c>
      <c r="E37" s="244" t="s">
        <v>124</v>
      </c>
      <c r="F37" s="245"/>
      <c r="G37" s="245"/>
      <c r="H37" s="245"/>
      <c r="I37" s="245"/>
      <c r="J37" s="245"/>
      <c r="K37" s="245"/>
      <c r="L37" s="246"/>
      <c r="M37" s="224">
        <v>66328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AA37" s="168"/>
      <c r="AE37" s="163">
        <v>1</v>
      </c>
      <c r="AF37" s="241" t="s">
        <v>125</v>
      </c>
      <c r="AG37" s="242"/>
      <c r="AH37" s="242"/>
      <c r="AI37" s="242"/>
      <c r="AJ37" s="242"/>
      <c r="AK37" s="242"/>
      <c r="AL37" s="242"/>
      <c r="AM37" s="243"/>
      <c r="AN37" s="224">
        <v>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6"/>
    </row>
    <row r="38" spans="2:76" s="163" customFormat="1" ht="30" customHeight="1" thickBot="1" x14ac:dyDescent="0.45">
      <c r="E38" s="244" t="s">
        <v>126</v>
      </c>
      <c r="F38" s="245"/>
      <c r="G38" s="245"/>
      <c r="H38" s="245"/>
      <c r="I38" s="245"/>
      <c r="J38" s="245"/>
      <c r="K38" s="245"/>
      <c r="L38" s="246"/>
      <c r="M38" s="224">
        <v>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AA38" s="168"/>
      <c r="AF38" s="230"/>
      <c r="AG38" s="231"/>
      <c r="AH38" s="231"/>
      <c r="AI38" s="231"/>
      <c r="AJ38" s="231"/>
      <c r="AK38" s="231"/>
      <c r="AL38" s="231"/>
      <c r="AM38" s="232"/>
      <c r="AN38" s="224">
        <v>0</v>
      </c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6"/>
    </row>
    <row r="39" spans="2:76" s="163" customFormat="1" ht="30" customHeight="1" thickBot="1" x14ac:dyDescent="0.45">
      <c r="E39" s="227" t="s">
        <v>127</v>
      </c>
      <c r="F39" s="228"/>
      <c r="G39" s="228"/>
      <c r="H39" s="228"/>
      <c r="I39" s="228"/>
      <c r="J39" s="228"/>
      <c r="K39" s="228"/>
      <c r="L39" s="229"/>
      <c r="M39" s="224">
        <v>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6"/>
      <c r="AA39" s="168"/>
      <c r="AF39" s="230"/>
      <c r="AG39" s="231"/>
      <c r="AH39" s="231"/>
      <c r="AI39" s="231"/>
      <c r="AJ39" s="231"/>
      <c r="AK39" s="231"/>
      <c r="AL39" s="231"/>
      <c r="AM39" s="232"/>
      <c r="AN39" s="224">
        <v>0</v>
      </c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6"/>
    </row>
    <row r="40" spans="2:76" s="163" customFormat="1" ht="30" customHeight="1" thickBot="1" x14ac:dyDescent="0.45">
      <c r="D40" s="163">
        <v>1</v>
      </c>
      <c r="E40" s="241" t="s">
        <v>128</v>
      </c>
      <c r="F40" s="242"/>
      <c r="G40" s="242"/>
      <c r="H40" s="242"/>
      <c r="I40" s="242"/>
      <c r="J40" s="242"/>
      <c r="K40" s="242"/>
      <c r="L40" s="243"/>
      <c r="M40" s="224">
        <v>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6"/>
      <c r="AA40" s="168"/>
      <c r="AF40" s="230"/>
      <c r="AG40" s="231"/>
      <c r="AH40" s="231"/>
      <c r="AI40" s="231"/>
      <c r="AJ40" s="231"/>
      <c r="AK40" s="231"/>
      <c r="AL40" s="231"/>
      <c r="AM40" s="232"/>
      <c r="AN40" s="224">
        <v>0</v>
      </c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6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3" customFormat="1" ht="30" customHeight="1" thickBot="1" x14ac:dyDescent="0.45">
      <c r="D41" s="163">
        <v>1</v>
      </c>
      <c r="E41" s="227" t="s">
        <v>129</v>
      </c>
      <c r="F41" s="228"/>
      <c r="G41" s="228"/>
      <c r="H41" s="228"/>
      <c r="I41" s="228"/>
      <c r="J41" s="228"/>
      <c r="K41" s="228"/>
      <c r="L41" s="229"/>
      <c r="M41" s="224">
        <v>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6"/>
      <c r="AA41" s="168"/>
      <c r="AF41" s="230"/>
      <c r="AG41" s="231"/>
      <c r="AH41" s="231"/>
      <c r="AI41" s="231"/>
      <c r="AJ41" s="231"/>
      <c r="AK41" s="231"/>
      <c r="AL41" s="231"/>
      <c r="AM41" s="232"/>
      <c r="AN41" s="224">
        <v>0</v>
      </c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E41" s="169"/>
      <c r="BF41" s="169"/>
      <c r="BG41" s="169"/>
      <c r="BH41" s="169"/>
      <c r="BI41" s="169"/>
      <c r="BJ41" s="169"/>
      <c r="BK41" s="169"/>
      <c r="BL41" s="169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89"/>
    </row>
    <row r="42" spans="2:76" s="168" customFormat="1" ht="13.5" customHeight="1" thickBot="1" x14ac:dyDescent="0.45">
      <c r="E42" s="171"/>
      <c r="F42" s="171"/>
      <c r="G42" s="171"/>
      <c r="H42" s="171"/>
      <c r="I42" s="171"/>
      <c r="J42" s="171"/>
      <c r="K42" s="171"/>
      <c r="L42" s="171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AF42" s="173"/>
      <c r="AG42" s="173"/>
      <c r="AH42" s="173"/>
      <c r="AI42" s="173"/>
      <c r="AJ42" s="173"/>
      <c r="AK42" s="173"/>
      <c r="AL42" s="173"/>
      <c r="AM42" s="173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E42" s="174"/>
      <c r="BF42" s="174"/>
      <c r="BG42" s="174"/>
      <c r="BH42" s="174"/>
      <c r="BI42" s="174"/>
      <c r="BJ42" s="174"/>
      <c r="BK42" s="174"/>
      <c r="BL42" s="174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54"/>
    </row>
    <row r="43" spans="2:76" s="168" customFormat="1" ht="30" customHeight="1" thickBot="1" x14ac:dyDescent="0.45">
      <c r="E43" s="233" t="s">
        <v>130</v>
      </c>
      <c r="F43" s="234"/>
      <c r="G43" s="234"/>
      <c r="H43" s="234"/>
      <c r="I43" s="234"/>
      <c r="J43" s="234"/>
      <c r="K43" s="234"/>
      <c r="L43" s="235"/>
      <c r="M43" s="236">
        <f>IF(BK12="1",(M33+M35)*20%,IF(BK12="2",(M33+M35)*12%,IF(BK12="3",(M33+M35)*0%," ")))</f>
        <v>61580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172"/>
      <c r="Y43" s="172"/>
      <c r="AF43" s="173"/>
      <c r="AG43" s="173"/>
      <c r="AH43" s="173"/>
      <c r="AI43" s="173"/>
      <c r="AJ43" s="173"/>
      <c r="AK43" s="173"/>
      <c r="AL43" s="173"/>
      <c r="AM43" s="173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E43" s="174"/>
      <c r="BF43" s="174"/>
      <c r="BG43" s="174"/>
      <c r="BH43" s="174"/>
      <c r="BI43" s="174"/>
      <c r="BJ43" s="174"/>
      <c r="BK43" s="174"/>
      <c r="BL43" s="174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</row>
    <row r="44" spans="2:76" s="163" customFormat="1" ht="15.75" customHeight="1" x14ac:dyDescent="0.4">
      <c r="AA44" s="168"/>
    </row>
    <row r="45" spans="2:76" s="163" customFormat="1" ht="15" customHeight="1" x14ac:dyDescent="0.4">
      <c r="B45" s="176" t="s">
        <v>131</v>
      </c>
    </row>
    <row r="46" spans="2:76" s="163" customFormat="1" ht="8.25" customHeight="1" thickBot="1" x14ac:dyDescent="0.45"/>
    <row r="47" spans="2:76" s="163" customFormat="1" ht="30" customHeight="1" thickBot="1" x14ac:dyDescent="0.45">
      <c r="E47" s="239" t="s">
        <v>132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>
        <v>410000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2:76" s="163" customFormat="1" ht="30" customHeight="1" x14ac:dyDescent="0.4">
      <c r="B48" s="197"/>
      <c r="AA48" s="168"/>
    </row>
    <row r="49" s="163" customFormat="1" ht="18" customHeight="1" x14ac:dyDescent="0.4"/>
  </sheetData>
  <sheetProtection sheet="1" objects="1" scenarios="1"/>
  <dataConsolidate/>
  <mergeCells count="84">
    <mergeCell ref="B5:BA5"/>
    <mergeCell ref="O7:X7"/>
    <mergeCell ref="Y7:Z7"/>
    <mergeCell ref="O9:Q9"/>
    <mergeCell ref="R9:S9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43:L43"/>
    <mergeCell ref="M43:W43"/>
    <mergeCell ref="E47:S47"/>
    <mergeCell ref="T47:AL47"/>
    <mergeCell ref="E40:L40"/>
    <mergeCell ref="M40:Y40"/>
    <mergeCell ref="AF40:AM40"/>
    <mergeCell ref="AN40:AZ40"/>
    <mergeCell ref="E41:L41"/>
    <mergeCell ref="M41:Y41"/>
    <mergeCell ref="AF41:AM41"/>
    <mergeCell ref="AN41:AZ41"/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zoomScale="70" zoomScaleNormal="100" zoomScaleSheetLayoutView="70" workbookViewId="0">
      <selection activeCell="U1" sqref="U1:BC2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435" t="s">
        <v>133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53" t="s">
        <v>1</v>
      </c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4</v>
      </c>
      <c r="H3" s="7" t="s">
        <v>3</v>
      </c>
      <c r="I3" s="5"/>
      <c r="J3" s="436">
        <f>入力シート!T18</f>
        <v>8</v>
      </c>
      <c r="K3" s="436"/>
      <c r="L3" s="436"/>
      <c r="M3" s="436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437" t="s">
        <v>5</v>
      </c>
      <c r="AP4" s="438"/>
      <c r="AQ4" s="438"/>
      <c r="AR4" s="438"/>
      <c r="AS4" s="438"/>
      <c r="AT4" s="439" t="str">
        <f>入力シート!L12</f>
        <v>都立きょうさい高等学校</v>
      </c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1"/>
      <c r="BJ4" s="441"/>
      <c r="BK4" s="441"/>
      <c r="BL4" s="442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443" t="s">
        <v>6</v>
      </c>
      <c r="AP5" s="444"/>
      <c r="AQ5" s="444"/>
      <c r="AR5" s="444"/>
      <c r="AS5" s="444"/>
      <c r="AT5" s="445" t="str">
        <f>入力シート!L13</f>
        <v>公立花子</v>
      </c>
      <c r="AU5" s="446"/>
      <c r="AV5" s="446"/>
      <c r="AW5" s="446"/>
      <c r="AX5" s="446"/>
      <c r="AY5" s="446"/>
      <c r="AZ5" s="446"/>
      <c r="BA5" s="446"/>
      <c r="BB5" s="446"/>
      <c r="BC5" s="446"/>
      <c r="BD5" s="447" t="s">
        <v>7</v>
      </c>
      <c r="BE5" s="447"/>
      <c r="BF5" s="447"/>
      <c r="BG5" s="447"/>
      <c r="BH5" s="448"/>
      <c r="BI5" s="449">
        <f>入力シート!AF13</f>
        <v>1234567</v>
      </c>
      <c r="BJ5" s="450"/>
      <c r="BK5" s="450"/>
      <c r="BL5" s="450"/>
      <c r="BM5" s="450"/>
      <c r="BN5" s="450"/>
      <c r="BO5" s="451" t="s">
        <v>138</v>
      </c>
      <c r="BP5" s="451"/>
      <c r="BQ5" s="451"/>
      <c r="BR5" s="451"/>
      <c r="BS5" s="452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424" t="s">
        <v>8</v>
      </c>
      <c r="AP6" s="425"/>
      <c r="AQ6" s="425"/>
      <c r="AR6" s="425"/>
      <c r="AS6" s="425"/>
      <c r="AT6" s="426" t="str">
        <f>入力シート!L14</f>
        <v>共済太郎</v>
      </c>
      <c r="AU6" s="427"/>
      <c r="AV6" s="427"/>
      <c r="AW6" s="427"/>
      <c r="AX6" s="427"/>
      <c r="AY6" s="427"/>
      <c r="AZ6" s="427"/>
      <c r="BA6" s="427"/>
      <c r="BB6" s="427"/>
      <c r="BC6" s="427"/>
      <c r="BD6" s="428" t="s">
        <v>9</v>
      </c>
      <c r="BE6" s="429"/>
      <c r="BF6" s="429"/>
      <c r="BG6" s="429"/>
      <c r="BH6" s="429"/>
      <c r="BI6" s="430" t="str">
        <f>入力シート!AF14</f>
        <v>03-5320-6827</v>
      </c>
      <c r="BJ6" s="430"/>
      <c r="BK6" s="430"/>
      <c r="BL6" s="430"/>
      <c r="BM6" s="430"/>
      <c r="BN6" s="430"/>
      <c r="BO6" s="430"/>
      <c r="BP6" s="430"/>
      <c r="BQ6" s="430"/>
      <c r="BR6" s="430"/>
      <c r="BS6" s="431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139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432" t="s">
        <v>10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D8" s="22"/>
      <c r="AE8" s="22"/>
      <c r="AF8" s="22"/>
      <c r="AG8" s="22"/>
      <c r="AH8" s="22"/>
      <c r="AI8" s="22"/>
      <c r="AJ8" s="22"/>
      <c r="AK8" s="432" t="s">
        <v>11</v>
      </c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4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407" t="s">
        <v>12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410" t="s">
        <v>13</v>
      </c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24"/>
      <c r="AE9" s="24"/>
      <c r="AF9" s="25"/>
      <c r="AG9" s="25"/>
      <c r="AH9" s="25"/>
      <c r="AI9" s="25"/>
      <c r="AJ9" s="25"/>
      <c r="AK9" s="412" t="s">
        <v>12</v>
      </c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4" t="s">
        <v>13</v>
      </c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6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90" t="str">
        <f>入力シート!E33</f>
        <v>給料表額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  <c r="O10" s="393">
        <f>IF(入力シート!M33="","",入力シート!M33)</f>
        <v>293600</v>
      </c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 t="s">
        <v>14</v>
      </c>
      <c r="AC10" s="396"/>
      <c r="AD10" s="27"/>
      <c r="AE10" s="27"/>
      <c r="AF10" s="27"/>
      <c r="AG10" s="27"/>
      <c r="AH10" s="27"/>
      <c r="AI10" s="27"/>
      <c r="AJ10" s="27"/>
      <c r="AK10" s="417" t="str">
        <f>入力シート!E34</f>
        <v>教職調整額
（給料の加算額）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9"/>
      <c r="AX10" s="420">
        <f>IF(入力シート!M34="","",入力シート!M34)</f>
        <v>11744</v>
      </c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2" t="s">
        <v>14</v>
      </c>
      <c r="BL10" s="423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90" t="str">
        <f>入力シート!E35</f>
        <v>給料の調整額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2"/>
      <c r="O11" s="393">
        <f>IF(入力シート!M35="","",入力シート!M35)</f>
        <v>14300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 t="s">
        <v>14</v>
      </c>
      <c r="AC11" s="396"/>
      <c r="AD11" s="27"/>
      <c r="AE11" s="27"/>
      <c r="AF11" s="27"/>
      <c r="AG11" s="27"/>
      <c r="AH11" s="27"/>
      <c r="AI11" s="27"/>
      <c r="AJ11" s="27"/>
      <c r="AK11" s="390" t="str">
        <f>入力シート!E36</f>
        <v>扶養手当</v>
      </c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2"/>
      <c r="AX11" s="397">
        <f>IF(入力シート!M36="","",入力シート!M36)</f>
        <v>12000</v>
      </c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5" t="s">
        <v>14</v>
      </c>
      <c r="BL11" s="39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402" t="str">
        <f>入力シート!E43</f>
        <v>減額計算上の地域手当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405">
        <f>入力シート!M43</f>
        <v>61580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95" t="s">
        <v>14</v>
      </c>
      <c r="AC12" s="396"/>
      <c r="AD12" s="27"/>
      <c r="AE12" s="27"/>
      <c r="AF12" s="27"/>
      <c r="AG12" s="27"/>
      <c r="AH12" s="27"/>
      <c r="AI12" s="27"/>
      <c r="AJ12" s="27"/>
      <c r="AK12" s="390" t="str">
        <f>入力シート!E38</f>
        <v>管理職手当</v>
      </c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2"/>
      <c r="AX12" s="397">
        <f>IF(入力シート!M38="","",入力シート!M38)</f>
        <v>0</v>
      </c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5" t="s">
        <v>14</v>
      </c>
      <c r="BL12" s="39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400" t="str">
        <f>入力シート!E37</f>
        <v>地域手当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29" t="s">
        <v>16</v>
      </c>
      <c r="O13" s="30" t="s">
        <v>15</v>
      </c>
      <c r="P13" s="401">
        <f>IF(入力シート!M37="","",入力シート!M37)</f>
        <v>66328</v>
      </c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31" t="s">
        <v>16</v>
      </c>
      <c r="AB13" s="395" t="s">
        <v>14</v>
      </c>
      <c r="AC13" s="396"/>
      <c r="AD13" s="27"/>
      <c r="AE13" s="27"/>
      <c r="AF13" s="27"/>
      <c r="AG13" s="27"/>
      <c r="AH13" s="27"/>
      <c r="AI13" s="27"/>
      <c r="AJ13" s="27"/>
      <c r="AK13" s="390" t="str">
        <f>入力シート!E39</f>
        <v>住居手当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2"/>
      <c r="AX13" s="397">
        <f>IF(入力シート!M39="","",入力シート!M39)</f>
        <v>0</v>
      </c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5" t="s">
        <v>14</v>
      </c>
      <c r="BL13" s="39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90" t="str">
        <f>入力シート!E40</f>
        <v>初任給調整手当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  <c r="O14" s="393">
        <f>IF(入力シート!M40="","",入力シート!M40)</f>
        <v>0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5" t="s">
        <v>14</v>
      </c>
      <c r="AC14" s="396"/>
      <c r="AD14" s="27"/>
      <c r="AE14" s="27"/>
      <c r="AF14" s="27"/>
      <c r="AG14" s="27"/>
      <c r="AH14" s="27"/>
      <c r="AI14" s="27"/>
      <c r="AJ14" s="27"/>
      <c r="AK14" s="390" t="str">
        <f>入力シート!AF35</f>
        <v>単身赴任手当</v>
      </c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2"/>
      <c r="AX14" s="397">
        <f>IF(入力シート!AN35="","",入力シート!AN35)</f>
        <v>0</v>
      </c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5" t="s">
        <v>14</v>
      </c>
      <c r="BL14" s="39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90" t="str">
        <f>入力シート!E41</f>
        <v>へき地手当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393">
        <f>IF(入力シート!M41="","",入力シート!M41)</f>
        <v>0</v>
      </c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5" t="s">
        <v>14</v>
      </c>
      <c r="AC15" s="396"/>
      <c r="AD15" s="27"/>
      <c r="AE15" s="27"/>
      <c r="AF15" s="27"/>
      <c r="AG15" s="27"/>
      <c r="AH15" s="27"/>
      <c r="AI15" s="27"/>
      <c r="AJ15" s="27"/>
      <c r="AK15" s="390" t="str">
        <f>IF(入力シート!AF38=0," ",入力シート!AF38)</f>
        <v xml:space="preserve"> </v>
      </c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2"/>
      <c r="AX15" s="397">
        <f>IF(入力シート!AN38="","",入力シート!AN38)</f>
        <v>0</v>
      </c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5" t="s">
        <v>14</v>
      </c>
      <c r="BL15" s="39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90" t="str">
        <f>入力シート!AF33</f>
        <v>へき地に準ずる手当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2"/>
      <c r="O16" s="393">
        <f>IF(入力シート!AN33="","",入力シート!AN33)</f>
        <v>0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5" t="s">
        <v>14</v>
      </c>
      <c r="AC16" s="396"/>
      <c r="AD16" s="27"/>
      <c r="AE16" s="27"/>
      <c r="AF16" s="27"/>
      <c r="AG16" s="27"/>
      <c r="AH16" s="27"/>
      <c r="AI16" s="27"/>
      <c r="AJ16" s="27"/>
      <c r="AK16" s="390" t="str">
        <f>IF(入力シート!AF39=0," ",入力シート!AF39)</f>
        <v xml:space="preserve"> </v>
      </c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2"/>
      <c r="AX16" s="397">
        <f>IF(入力シート!AN39="","",入力シート!AN39)</f>
        <v>0</v>
      </c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5" t="s">
        <v>14</v>
      </c>
      <c r="BL16" s="39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90" t="str">
        <f>入力シート!AF34</f>
        <v>義務教育等教員特別手当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  <c r="O17" s="393">
        <f>IF(入力シート!AN34="","",入力シート!AN34)</f>
        <v>4290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5" t="s">
        <v>14</v>
      </c>
      <c r="AC17" s="396"/>
      <c r="AD17" s="27"/>
      <c r="AE17" s="27"/>
      <c r="AF17" s="27"/>
      <c r="AG17" s="27"/>
      <c r="AH17" s="27"/>
      <c r="AI17" s="27"/>
      <c r="AJ17" s="27"/>
      <c r="AK17" s="390" t="str">
        <f>IF(入力シート!AF40=0," ",入力シート!AF40)</f>
        <v xml:space="preserve"> </v>
      </c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2"/>
      <c r="AX17" s="397">
        <f>IF(入力シート!AN40="","",入力シート!AN40)</f>
        <v>0</v>
      </c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5" t="s">
        <v>14</v>
      </c>
      <c r="BL17" s="39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90" t="str">
        <f>入力シート!AF36</f>
        <v>産業教育手当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393">
        <f>IF(入力シート!AN36="","",入力シート!AN36)</f>
        <v>0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5" t="s">
        <v>14</v>
      </c>
      <c r="AC18" s="396"/>
      <c r="AD18" s="27"/>
      <c r="AE18" s="27"/>
      <c r="AF18" s="27"/>
      <c r="AG18" s="27"/>
      <c r="AH18" s="27"/>
      <c r="AI18" s="27"/>
      <c r="AJ18" s="27"/>
      <c r="AK18" s="390" t="str">
        <f>IF(入力シート!AF41=0," ",入力シート!AF41)</f>
        <v xml:space="preserve"> </v>
      </c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2"/>
      <c r="AX18" s="397">
        <f>IF(入力シート!AN41="","",入力シート!AN41)</f>
        <v>0</v>
      </c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5" t="s">
        <v>14</v>
      </c>
      <c r="BL18" s="39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77" t="str">
        <f>入力シート!AF37</f>
        <v>定時制通信教育手当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O19" s="380">
        <f>IF(入力シート!AN37="","",入力シート!AN37)</f>
        <v>0</v>
      </c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2" t="s">
        <v>14</v>
      </c>
      <c r="AC19" s="383"/>
      <c r="AD19" s="27"/>
      <c r="AE19" s="27"/>
      <c r="AF19" s="27"/>
      <c r="AG19" s="27"/>
      <c r="AH19" s="27"/>
      <c r="AI19" s="27"/>
      <c r="AJ19" s="27"/>
      <c r="AK19" s="384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6"/>
      <c r="AX19" s="387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2" t="s">
        <v>14</v>
      </c>
      <c r="BL19" s="389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70" t="s">
        <v>17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2"/>
      <c r="O20" s="373" t="s">
        <v>18</v>
      </c>
      <c r="P20" s="374"/>
      <c r="Q20" s="375">
        <f>SUM(O10:AA12)+SUM(O14:AA19)</f>
        <v>373770</v>
      </c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63" t="s">
        <v>14</v>
      </c>
      <c r="AC20" s="376"/>
      <c r="AD20" s="24"/>
      <c r="AE20" s="32"/>
      <c r="AF20" s="33"/>
      <c r="AG20" s="33"/>
      <c r="AH20" s="33"/>
      <c r="AI20" s="33"/>
      <c r="AJ20" s="33"/>
      <c r="AK20" s="370" t="s">
        <v>17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2"/>
      <c r="AX20" s="373" t="s">
        <v>19</v>
      </c>
      <c r="AY20" s="374"/>
      <c r="AZ20" s="362">
        <f>SUM(AX10:BJ19)</f>
        <v>23744</v>
      </c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 t="s">
        <v>14</v>
      </c>
      <c r="BL20" s="364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12" t="s">
        <v>21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65">
        <f>38.75*52-(7.75*入力シート!O9)</f>
        <v>1875.5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7"/>
      <c r="AA23" s="2"/>
      <c r="AB23" s="312" t="s">
        <v>22</v>
      </c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68">
        <f>入力シート!O28</f>
        <v>19</v>
      </c>
      <c r="AN23" s="368"/>
      <c r="AO23" s="368"/>
      <c r="AP23" s="368"/>
      <c r="AQ23" s="368"/>
      <c r="AR23" s="368"/>
      <c r="AS23" s="369"/>
      <c r="AT23" s="303" t="s">
        <v>23</v>
      </c>
      <c r="AU23" s="303"/>
      <c r="AV23" s="303"/>
      <c r="AW23" s="304"/>
      <c r="AX23" s="37"/>
      <c r="AY23" s="37"/>
      <c r="AZ23" s="305" t="s">
        <v>24</v>
      </c>
      <c r="BA23" s="306"/>
      <c r="BB23" s="306"/>
      <c r="BC23" s="306"/>
      <c r="BD23" s="306"/>
      <c r="BE23" s="306"/>
      <c r="BF23" s="306"/>
      <c r="BG23" s="306"/>
      <c r="BH23" s="307"/>
      <c r="BI23" s="315">
        <f>入力シート!O22</f>
        <v>23</v>
      </c>
      <c r="BJ23" s="308"/>
      <c r="BK23" s="308"/>
      <c r="BL23" s="308"/>
      <c r="BM23" s="308"/>
      <c r="BN23" s="308"/>
      <c r="BO23" s="308"/>
      <c r="BP23" s="303" t="s">
        <v>23</v>
      </c>
      <c r="BQ23" s="303"/>
      <c r="BR23" s="303"/>
      <c r="BS23" s="303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45">
        <f>Q20</f>
        <v>373770</v>
      </c>
      <c r="H27" s="345"/>
      <c r="I27" s="345"/>
      <c r="J27" s="345"/>
      <c r="K27" s="345"/>
      <c r="L27" s="46"/>
      <c r="M27" s="335" t="s">
        <v>28</v>
      </c>
      <c r="N27" s="47"/>
      <c r="O27" s="346">
        <f>ROUNDDOWN(G27/F29,2)</f>
        <v>16250.86</v>
      </c>
      <c r="P27" s="347"/>
      <c r="Q27" s="347"/>
      <c r="R27" s="347"/>
      <c r="S27" s="348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55">
        <f>AZ20</f>
        <v>23744</v>
      </c>
      <c r="AT27" s="356"/>
      <c r="AU27" s="357"/>
      <c r="AW27" s="322" t="s">
        <v>30</v>
      </c>
      <c r="AX27" s="322"/>
      <c r="AY27" s="322"/>
      <c r="BA27" s="322">
        <v>22</v>
      </c>
      <c r="BB27" s="322"/>
      <c r="BC27" s="322"/>
      <c r="BD27" s="322"/>
      <c r="BE27" s="322"/>
      <c r="BG27" s="49" t="s">
        <v>28</v>
      </c>
      <c r="BI27" s="358">
        <f>ROUNDDOWN(AS27/22,0)</f>
        <v>1079</v>
      </c>
      <c r="BJ27" s="359"/>
      <c r="BK27" s="359"/>
      <c r="BL27" s="359"/>
      <c r="BM27" s="360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35"/>
      <c r="N28" s="47"/>
      <c r="O28" s="349"/>
      <c r="P28" s="350"/>
      <c r="Q28" s="350"/>
      <c r="R28" s="350"/>
      <c r="S28" s="351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61">
        <f>BI23</f>
        <v>23</v>
      </c>
      <c r="G29" s="361"/>
      <c r="H29" s="361"/>
      <c r="I29" s="361"/>
      <c r="J29" s="361"/>
      <c r="K29" s="361"/>
      <c r="L29" s="46"/>
      <c r="M29" s="335"/>
      <c r="N29" s="47"/>
      <c r="O29" s="352"/>
      <c r="P29" s="353"/>
      <c r="Q29" s="353"/>
      <c r="R29" s="353"/>
      <c r="S29" s="354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331">
        <f>Q20</f>
        <v>373770</v>
      </c>
      <c r="H33" s="331"/>
      <c r="I33" s="331"/>
      <c r="J33" s="51"/>
      <c r="K33" s="51" t="s">
        <v>35</v>
      </c>
      <c r="L33" s="51"/>
      <c r="M33" s="332">
        <v>12</v>
      </c>
      <c r="N33" s="332"/>
      <c r="O33" s="332"/>
      <c r="P33" s="52"/>
      <c r="Q33" s="322" t="s">
        <v>35</v>
      </c>
      <c r="S33" s="333" t="s">
        <v>36</v>
      </c>
      <c r="T33" s="334"/>
      <c r="U33" s="334"/>
      <c r="V33" s="334"/>
      <c r="W33" s="52"/>
      <c r="X33" s="335" t="s">
        <v>28</v>
      </c>
      <c r="Y33" s="46"/>
      <c r="Z33" s="336">
        <f>ROUND((G33*12)/G35,0)*7.75</f>
        <v>18530.25</v>
      </c>
      <c r="AA33" s="337"/>
      <c r="AB33" s="337"/>
      <c r="AC33" s="337"/>
      <c r="AD33" s="338"/>
      <c r="AN33" s="44"/>
      <c r="AS33" s="319" t="str">
        <f>W39</f>
        <v>0</v>
      </c>
      <c r="AT33" s="320"/>
      <c r="AU33" s="321"/>
      <c r="AW33" s="322" t="s">
        <v>37</v>
      </c>
      <c r="AX33" s="322"/>
      <c r="AY33" s="322"/>
      <c r="BA33" s="323">
        <f>BI27</f>
        <v>1079</v>
      </c>
      <c r="BB33" s="320"/>
      <c r="BC33" s="320"/>
      <c r="BD33" s="320"/>
      <c r="BE33" s="321"/>
      <c r="BG33" s="49" t="s">
        <v>28</v>
      </c>
      <c r="BI33" s="324">
        <f>ROUNDDOWN(AS33+BA33,0)</f>
        <v>1079</v>
      </c>
      <c r="BJ33" s="325"/>
      <c r="BK33" s="325"/>
      <c r="BL33" s="325"/>
      <c r="BM33" s="325"/>
      <c r="BN33" s="325"/>
      <c r="BO33" s="325"/>
      <c r="BP33" s="326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22"/>
      <c r="S34" s="334"/>
      <c r="T34" s="334"/>
      <c r="U34" s="334"/>
      <c r="V34" s="334"/>
      <c r="W34" s="52"/>
      <c r="X34" s="335"/>
      <c r="Y34" s="46"/>
      <c r="Z34" s="339"/>
      <c r="AA34" s="340"/>
      <c r="AB34" s="340"/>
      <c r="AC34" s="340"/>
      <c r="AD34" s="341"/>
      <c r="AN34" s="44"/>
    </row>
    <row r="35" spans="1:75" s="42" customFormat="1" ht="18.75" x14ac:dyDescent="0.4">
      <c r="G35" s="327">
        <f>M23</f>
        <v>1875.5</v>
      </c>
      <c r="H35" s="327"/>
      <c r="I35" s="327"/>
      <c r="J35" s="327"/>
      <c r="K35" s="327"/>
      <c r="L35" s="327"/>
      <c r="M35" s="327"/>
      <c r="N35" s="327"/>
      <c r="O35" s="52"/>
      <c r="P35" s="52"/>
      <c r="Q35" s="322"/>
      <c r="S35" s="334"/>
      <c r="T35" s="334"/>
      <c r="U35" s="334"/>
      <c r="V35" s="334"/>
      <c r="W35" s="52"/>
      <c r="X35" s="335"/>
      <c r="Y35" s="46"/>
      <c r="Z35" s="342"/>
      <c r="AA35" s="343"/>
      <c r="AB35" s="343"/>
      <c r="AC35" s="343"/>
      <c r="AD35" s="344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28">
        <f>O27</f>
        <v>16250.86</v>
      </c>
      <c r="H39" s="329"/>
      <c r="I39" s="330"/>
      <c r="K39" s="322" t="s">
        <v>41</v>
      </c>
      <c r="L39" s="322"/>
      <c r="M39" s="322"/>
      <c r="O39" s="328">
        <f>Z33</f>
        <v>18530.25</v>
      </c>
      <c r="P39" s="329"/>
      <c r="Q39" s="329"/>
      <c r="R39" s="329"/>
      <c r="S39" s="330"/>
      <c r="U39" s="49" t="s">
        <v>28</v>
      </c>
      <c r="W39" s="319" t="str">
        <f>IF(G39-O39&lt;0,"0",G39-O39)</f>
        <v>0</v>
      </c>
      <c r="X39" s="320"/>
      <c r="Y39" s="320"/>
      <c r="Z39" s="320"/>
      <c r="AA39" s="32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275" t="s">
        <v>46</v>
      </c>
      <c r="AI43" s="275"/>
      <c r="AJ43" s="275"/>
      <c r="AK43" s="275"/>
      <c r="AL43" s="275"/>
      <c r="AM43" s="275"/>
      <c r="AN43" s="275"/>
      <c r="AO43" s="275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270"/>
      <c r="G44" s="270"/>
      <c r="I44" s="61"/>
      <c r="J44" s="272"/>
      <c r="K44" s="272"/>
      <c r="L44" s="272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288" t="s">
        <v>47</v>
      </c>
      <c r="G45" s="288"/>
      <c r="I45" s="61"/>
      <c r="J45" s="316">
        <f>BI33</f>
        <v>1079</v>
      </c>
      <c r="K45" s="316"/>
      <c r="L45" s="316"/>
      <c r="M45" s="316"/>
      <c r="N45" s="316"/>
      <c r="O45" s="316"/>
      <c r="P45" s="288" t="s">
        <v>48</v>
      </c>
      <c r="Q45" s="288"/>
      <c r="S45" s="61"/>
      <c r="T45" s="61" t="s">
        <v>49</v>
      </c>
      <c r="U45" s="62"/>
      <c r="V45" s="62"/>
      <c r="W45" s="290">
        <f>AM23</f>
        <v>19</v>
      </c>
      <c r="X45" s="290"/>
      <c r="Y45" s="290"/>
      <c r="Z45" s="290"/>
      <c r="AA45" s="290"/>
      <c r="AB45" s="65" t="s">
        <v>50</v>
      </c>
      <c r="AC45" s="57"/>
      <c r="AD45" s="66" t="s">
        <v>51</v>
      </c>
      <c r="AE45" s="20"/>
      <c r="AF45" s="57"/>
      <c r="AG45" s="317">
        <f>IF(J45="","",J45*W45)</f>
        <v>20501</v>
      </c>
      <c r="AH45" s="317"/>
      <c r="AI45" s="317"/>
      <c r="AJ45" s="317"/>
      <c r="AK45" s="317"/>
      <c r="AL45" s="318"/>
      <c r="AM45" s="318"/>
      <c r="AN45" s="318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11" t="s">
        <v>54</v>
      </c>
      <c r="AF51" s="311"/>
      <c r="AG51" s="311"/>
      <c r="AH51" s="311"/>
      <c r="AI51" s="311"/>
      <c r="AJ51" s="311"/>
      <c r="AK51" s="311"/>
      <c r="AL51" s="311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311"/>
      <c r="AF52" s="311"/>
      <c r="AG52" s="311"/>
      <c r="AH52" s="311"/>
      <c r="AI52" s="311"/>
      <c r="AJ52" s="311"/>
      <c r="AK52" s="311"/>
      <c r="AL52" s="31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11"/>
      <c r="AF53" s="311"/>
      <c r="AG53" s="311"/>
      <c r="AH53" s="311"/>
      <c r="AI53" s="311"/>
      <c r="AJ53" s="311"/>
      <c r="AK53" s="311"/>
      <c r="AL53" s="311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12" t="s">
        <v>58</v>
      </c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>
        <f>入力シート!T47</f>
        <v>410000</v>
      </c>
      <c r="AB57" s="314"/>
      <c r="AC57" s="314"/>
      <c r="AD57" s="314"/>
      <c r="AE57" s="314"/>
      <c r="AF57" s="314"/>
      <c r="AG57" s="314"/>
      <c r="AH57" s="314"/>
      <c r="AI57" s="314"/>
      <c r="AJ57" s="306" t="s">
        <v>14</v>
      </c>
      <c r="AK57" s="306"/>
      <c r="AL57" s="78"/>
      <c r="AM57" s="306" t="s">
        <v>22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15">
        <f>入力シート!O28</f>
        <v>19</v>
      </c>
      <c r="AX57" s="308"/>
      <c r="AY57" s="308"/>
      <c r="AZ57" s="308"/>
      <c r="BA57" s="303" t="s">
        <v>23</v>
      </c>
      <c r="BB57" s="303"/>
      <c r="BC57" s="304"/>
      <c r="BD57" s="79"/>
      <c r="BE57" s="305" t="s">
        <v>24</v>
      </c>
      <c r="BF57" s="306"/>
      <c r="BG57" s="306"/>
      <c r="BH57" s="306"/>
      <c r="BI57" s="306"/>
      <c r="BJ57" s="306"/>
      <c r="BK57" s="306"/>
      <c r="BL57" s="306"/>
      <c r="BM57" s="307"/>
      <c r="BN57" s="308">
        <f>入力シート!O22</f>
        <v>23</v>
      </c>
      <c r="BO57" s="308"/>
      <c r="BP57" s="308"/>
      <c r="BQ57" s="308"/>
      <c r="BR57" s="308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309">
        <f>IF(AA57="","",AA57)</f>
        <v>410000</v>
      </c>
      <c r="E61" s="309"/>
      <c r="F61" s="309"/>
      <c r="G61" s="309"/>
      <c r="H61" s="309"/>
      <c r="I61" s="84" t="s">
        <v>63</v>
      </c>
      <c r="J61" s="85"/>
      <c r="K61" s="201" t="s">
        <v>64</v>
      </c>
      <c r="L61" s="201"/>
      <c r="M61" s="201"/>
      <c r="N61" s="201"/>
      <c r="O61" s="201"/>
      <c r="P61" s="201"/>
      <c r="Q61" s="201"/>
      <c r="R61" s="201"/>
      <c r="S61" s="201"/>
      <c r="T61" s="84" t="s">
        <v>62</v>
      </c>
      <c r="U61" s="310">
        <f>IF(D61="","",ROUND(D61/22,-1))</f>
        <v>18640</v>
      </c>
      <c r="V61" s="310"/>
      <c r="W61" s="310"/>
      <c r="X61" s="310"/>
      <c r="Y61" s="310"/>
      <c r="Z61" s="310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298">
        <f>U61</f>
        <v>18640</v>
      </c>
      <c r="E63" s="298"/>
      <c r="F63" s="298"/>
      <c r="G63" s="298"/>
      <c r="H63" s="298"/>
      <c r="I63" s="84" t="s">
        <v>69</v>
      </c>
      <c r="J63" s="88" t="s">
        <v>49</v>
      </c>
      <c r="K63" s="39" t="s">
        <v>62</v>
      </c>
      <c r="L63" s="299">
        <v>67</v>
      </c>
      <c r="M63" s="299"/>
      <c r="N63" s="299" t="s">
        <v>70</v>
      </c>
      <c r="O63" s="299"/>
      <c r="P63" s="299"/>
      <c r="Q63" s="299"/>
      <c r="R63" s="299"/>
      <c r="S63" s="89" t="s">
        <v>71</v>
      </c>
      <c r="T63" s="39"/>
      <c r="U63" s="300">
        <f>IF(D61="","",ROUNDDOWN(D63*67/100,0))</f>
        <v>12488</v>
      </c>
      <c r="V63" s="300"/>
      <c r="W63" s="300"/>
      <c r="X63" s="300"/>
      <c r="Y63" s="300"/>
      <c r="Z63" s="30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301">
        <f>入力シート!O7</f>
        <v>15266</v>
      </c>
      <c r="AC64" s="301"/>
      <c r="AD64" s="301"/>
      <c r="AE64" s="301"/>
      <c r="AF64" s="301"/>
      <c r="AG64" s="301"/>
      <c r="AH64" s="301"/>
      <c r="AI64" s="30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302">
        <f>IF(U63&gt;=AB64,AB64,U63)</f>
        <v>12488</v>
      </c>
      <c r="E65" s="302"/>
      <c r="F65" s="302"/>
      <c r="G65" s="302"/>
      <c r="H65" s="30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273" t="s">
        <v>79</v>
      </c>
      <c r="G68" s="273"/>
      <c r="H68" s="273"/>
      <c r="I68" s="273"/>
      <c r="J68" s="273"/>
      <c r="K68" s="273"/>
      <c r="L68" s="273"/>
      <c r="M68" s="273"/>
      <c r="N68" s="273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275" t="s">
        <v>81</v>
      </c>
      <c r="AV68" s="275"/>
      <c r="AW68" s="275"/>
      <c r="AX68" s="275"/>
      <c r="AY68" s="275"/>
      <c r="AZ68" s="275"/>
      <c r="BA68" s="275"/>
      <c r="BB68" s="275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270"/>
      <c r="M69" s="270"/>
      <c r="N69" s="297"/>
      <c r="O69" s="297"/>
      <c r="P69" s="297"/>
      <c r="Q69" s="297"/>
      <c r="R69" s="297"/>
      <c r="S69" s="270"/>
      <c r="T69" s="270"/>
      <c r="V69" s="61"/>
      <c r="W69" s="272"/>
      <c r="X69" s="272"/>
      <c r="Y69" s="272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276">
        <f>BN57</f>
        <v>23</v>
      </c>
      <c r="G70" s="276"/>
      <c r="H70" s="276"/>
      <c r="I70" s="287" t="s">
        <v>23</v>
      </c>
      <c r="J70" s="287"/>
      <c r="K70" s="102" t="s">
        <v>82</v>
      </c>
      <c r="L70" s="102"/>
      <c r="M70" s="102"/>
      <c r="N70" s="102"/>
      <c r="O70" s="103"/>
      <c r="P70" s="103"/>
      <c r="Q70" s="103"/>
      <c r="R70" s="103"/>
      <c r="S70" s="288"/>
      <c r="T70" s="288"/>
      <c r="V70" s="61"/>
      <c r="W70" s="289">
        <f>D65</f>
        <v>12488</v>
      </c>
      <c r="X70" s="289"/>
      <c r="Y70" s="289"/>
      <c r="Z70" s="289"/>
      <c r="AA70" s="289"/>
      <c r="AB70" s="289"/>
      <c r="AC70" s="295" t="s">
        <v>14</v>
      </c>
      <c r="AD70" s="295"/>
      <c r="AF70" s="61"/>
      <c r="AG70" s="61" t="s">
        <v>49</v>
      </c>
      <c r="AH70" s="62"/>
      <c r="AI70" s="62"/>
      <c r="AJ70" s="290">
        <f>AW57</f>
        <v>19</v>
      </c>
      <c r="AK70" s="290"/>
      <c r="AL70" s="290"/>
      <c r="AM70" s="290"/>
      <c r="AN70" s="290"/>
      <c r="AO70" s="65" t="s">
        <v>50</v>
      </c>
      <c r="AP70" s="57"/>
      <c r="AQ70" s="66" t="s">
        <v>51</v>
      </c>
      <c r="AR70" s="20"/>
      <c r="AS70" s="57"/>
      <c r="AT70" s="291">
        <f>IF(W70="","",W70*AJ70)</f>
        <v>237272</v>
      </c>
      <c r="AU70" s="291"/>
      <c r="AV70" s="291"/>
      <c r="AW70" s="291"/>
      <c r="AX70" s="291"/>
      <c r="AY70" s="292"/>
      <c r="AZ70" s="292"/>
      <c r="BA70" s="292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273" t="s">
        <v>79</v>
      </c>
      <c r="G73" s="273"/>
      <c r="H73" s="273"/>
      <c r="I73" s="273"/>
      <c r="J73" s="273"/>
      <c r="K73" s="273"/>
      <c r="L73" s="273"/>
      <c r="M73" s="273"/>
      <c r="N73" s="273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275" t="s">
        <v>84</v>
      </c>
      <c r="AV73" s="275"/>
      <c r="AW73" s="275"/>
      <c r="AX73" s="275"/>
      <c r="AY73" s="275"/>
      <c r="AZ73" s="275"/>
      <c r="BA73" s="275"/>
      <c r="BB73" s="275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270"/>
      <c r="M74" s="270"/>
      <c r="N74" s="297"/>
      <c r="O74" s="297"/>
      <c r="P74" s="297"/>
      <c r="Q74" s="297"/>
      <c r="R74" s="297"/>
      <c r="S74" s="270"/>
      <c r="T74" s="270"/>
      <c r="V74" s="61"/>
      <c r="W74" s="272"/>
      <c r="X74" s="272"/>
      <c r="Y74" s="272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276">
        <f>BN57</f>
        <v>23</v>
      </c>
      <c r="G75" s="276"/>
      <c r="H75" s="276"/>
      <c r="I75" s="287" t="s">
        <v>23</v>
      </c>
      <c r="J75" s="287"/>
      <c r="K75" s="102" t="s">
        <v>82</v>
      </c>
      <c r="L75" s="102"/>
      <c r="M75" s="102"/>
      <c r="N75" s="102"/>
      <c r="O75" s="103"/>
      <c r="P75" s="103"/>
      <c r="Q75" s="103"/>
      <c r="R75" s="103"/>
      <c r="S75" s="288" t="s">
        <v>47</v>
      </c>
      <c r="T75" s="288"/>
      <c r="V75" s="61"/>
      <c r="W75" s="289">
        <f>BI33</f>
        <v>1079</v>
      </c>
      <c r="X75" s="289"/>
      <c r="Y75" s="289"/>
      <c r="Z75" s="289"/>
      <c r="AA75" s="289"/>
      <c r="AB75" s="289"/>
      <c r="AC75" s="288" t="s">
        <v>48</v>
      </c>
      <c r="AD75" s="288"/>
      <c r="AF75" s="61"/>
      <c r="AG75" s="61" t="s">
        <v>49</v>
      </c>
      <c r="AH75" s="62"/>
      <c r="AI75" s="62"/>
      <c r="AJ75" s="290">
        <f>AW57</f>
        <v>19</v>
      </c>
      <c r="AK75" s="290"/>
      <c r="AL75" s="290"/>
      <c r="AM75" s="290"/>
      <c r="AN75" s="290"/>
      <c r="AO75" s="65" t="s">
        <v>50</v>
      </c>
      <c r="AP75" s="57"/>
      <c r="AQ75" s="66" t="s">
        <v>51</v>
      </c>
      <c r="AR75" s="20"/>
      <c r="AS75" s="57"/>
      <c r="AT75" s="291">
        <f>IF(W75="","",W75*AJ75)</f>
        <v>20501</v>
      </c>
      <c r="AU75" s="291"/>
      <c r="AV75" s="291"/>
      <c r="AW75" s="291"/>
      <c r="AX75" s="291"/>
      <c r="AY75" s="292"/>
      <c r="AZ75" s="292"/>
      <c r="BA75" s="292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270"/>
      <c r="T76" s="271"/>
      <c r="V76" s="61"/>
      <c r="W76" s="272"/>
      <c r="X76" s="272"/>
      <c r="Y76" s="272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273" t="s">
        <v>79</v>
      </c>
      <c r="G78" s="273"/>
      <c r="H78" s="273"/>
      <c r="I78" s="273"/>
      <c r="J78" s="273"/>
      <c r="K78" s="273"/>
      <c r="L78" s="273"/>
      <c r="M78" s="273"/>
      <c r="N78" s="273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274" t="s">
        <v>84</v>
      </c>
      <c r="AL78" s="274"/>
      <c r="AM78" s="274"/>
      <c r="AN78" s="274"/>
      <c r="AO78" s="274"/>
      <c r="AP78" s="274"/>
      <c r="AQ78" s="125"/>
      <c r="AR78" s="56"/>
      <c r="AS78" s="56"/>
      <c r="AT78" s="56"/>
      <c r="AU78" s="275" t="s">
        <v>87</v>
      </c>
      <c r="AV78" s="275"/>
      <c r="AW78" s="275"/>
      <c r="AX78" s="275"/>
      <c r="AY78" s="275"/>
      <c r="AZ78" s="275"/>
      <c r="BA78" s="275"/>
      <c r="BB78" s="275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293"/>
      <c r="BU78" s="294"/>
      <c r="BV78" s="294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276">
        <f>BN57</f>
        <v>23</v>
      </c>
      <c r="G80" s="276"/>
      <c r="H80" s="276"/>
      <c r="I80" s="287" t="s">
        <v>23</v>
      </c>
      <c r="J80" s="287"/>
      <c r="K80" s="102" t="s">
        <v>82</v>
      </c>
      <c r="L80" s="102"/>
      <c r="M80" s="102"/>
      <c r="N80" s="102"/>
      <c r="R80" s="20"/>
      <c r="S80" s="130"/>
      <c r="T80" s="130"/>
      <c r="U80" s="130"/>
      <c r="V80" s="289">
        <f>AT70</f>
        <v>237272</v>
      </c>
      <c r="W80" s="289"/>
      <c r="X80" s="289"/>
      <c r="Y80" s="289"/>
      <c r="Z80" s="289"/>
      <c r="AA80" s="289"/>
      <c r="AB80" s="289"/>
      <c r="AC80" s="295" t="s">
        <v>14</v>
      </c>
      <c r="AD80" s="295"/>
      <c r="AE80" s="131"/>
      <c r="AF80" s="131"/>
      <c r="AG80" s="57" t="s">
        <v>88</v>
      </c>
      <c r="AH80" s="20"/>
      <c r="AI80" s="20"/>
      <c r="AJ80" s="296">
        <f>AT75</f>
        <v>20501</v>
      </c>
      <c r="AK80" s="296"/>
      <c r="AL80" s="296"/>
      <c r="AM80" s="296"/>
      <c r="AN80" s="296"/>
      <c r="AO80" s="296"/>
      <c r="AP80" s="296"/>
      <c r="AQ80" s="132" t="s">
        <v>14</v>
      </c>
      <c r="AR80" s="274" t="s">
        <v>71</v>
      </c>
      <c r="AS80" s="274"/>
      <c r="AT80" s="291">
        <f>V80-AJ80</f>
        <v>216771</v>
      </c>
      <c r="AU80" s="291"/>
      <c r="AV80" s="291"/>
      <c r="AW80" s="291"/>
      <c r="AX80" s="291"/>
      <c r="AY80" s="292"/>
      <c r="AZ80" s="292"/>
      <c r="BA80" s="292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293"/>
      <c r="BU80" s="294"/>
      <c r="BV80" s="294"/>
      <c r="BW80" s="294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277" t="s">
        <v>89</v>
      </c>
      <c r="H82" s="277"/>
      <c r="I82" s="277"/>
      <c r="J82" s="277"/>
      <c r="K82" s="277"/>
      <c r="L82" s="277"/>
      <c r="M82" s="277"/>
      <c r="N82" s="278"/>
      <c r="O82" s="279">
        <f>AT70</f>
        <v>237272</v>
      </c>
      <c r="P82" s="280"/>
      <c r="Q82" s="280"/>
      <c r="R82" s="280"/>
      <c r="S82" s="280"/>
      <c r="T82" s="280"/>
      <c r="U82" s="280"/>
      <c r="V82" s="280"/>
      <c r="W82" s="280"/>
      <c r="X82" s="280"/>
      <c r="Y82" s="281"/>
      <c r="Z82" s="140"/>
      <c r="AA82" s="141"/>
      <c r="AB82" s="141"/>
      <c r="AC82" s="282" t="s">
        <v>90</v>
      </c>
      <c r="AD82" s="283"/>
      <c r="AE82" s="283"/>
      <c r="AF82" s="283"/>
      <c r="AG82" s="283"/>
      <c r="AH82" s="283"/>
      <c r="AI82" s="283"/>
      <c r="AJ82" s="283"/>
      <c r="AK82" s="284"/>
      <c r="AL82" s="285">
        <f>AT75</f>
        <v>20501</v>
      </c>
      <c r="AM82" s="280"/>
      <c r="AN82" s="280"/>
      <c r="AO82" s="280"/>
      <c r="AP82" s="280"/>
      <c r="AQ82" s="280"/>
      <c r="AR82" s="280"/>
      <c r="AS82" s="280"/>
      <c r="AT82" s="280"/>
      <c r="AU82" s="281"/>
      <c r="AV82" s="141"/>
      <c r="AW82" s="141"/>
      <c r="AX82" s="141"/>
      <c r="AY82" s="286" t="s">
        <v>87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9">
        <f>AT80</f>
        <v>216771</v>
      </c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  <c r="BU82" s="141"/>
      <c r="BV82" s="141"/>
      <c r="BW82" s="141"/>
      <c r="BX82" s="141"/>
    </row>
    <row r="83" spans="1:76" ht="21" customHeight="1" x14ac:dyDescent="0.15">
      <c r="BW83" s="196" t="s">
        <v>143</v>
      </c>
    </row>
  </sheetData>
  <sheetProtection sheet="1" objects="1" scenarios="1"/>
  <mergeCells count="191"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富永　覚</cp:lastModifiedBy>
  <cp:lastPrinted>2023-01-20T06:39:28Z</cp:lastPrinted>
  <dcterms:created xsi:type="dcterms:W3CDTF">2021-02-19T02:36:00Z</dcterms:created>
  <dcterms:modified xsi:type="dcterms:W3CDTF">2023-01-24T00:10:31Z</dcterms:modified>
</cp:coreProperties>
</file>