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VBFPF001\Redirect$\g3679753\Downloads\"/>
    </mc:Choice>
  </mc:AlternateContent>
  <xr:revisionPtr revIDLastSave="0" documentId="13_ncr:1_{141A5F23-FA42-40FA-B7EA-A0AAF8471914}" xr6:coauthVersionLast="36" xr6:coauthVersionMax="36" xr10:uidLastSave="{00000000-0000-0000-0000-000000000000}"/>
  <bookViews>
    <workbookView xWindow="0" yWindow="0" windowWidth="28800" windowHeight="12135" tabRatio="912" xr2:uid="{00000000-000D-0000-FFFF-FFFF00000000}"/>
  </bookViews>
  <sheets>
    <sheet name="用紙No.傷病手当1-3" sheetId="1" r:id="rId1"/>
    <sheet name="各項目の説明" sheetId="11" r:id="rId2"/>
    <sheet name="記入例1（一般組合員・無給休職）" sheetId="4" r:id="rId3"/>
    <sheet name="記入例2（一般組合員・無給病気休暇）" sheetId="12" r:id="rId4"/>
    <sheet name="記入例3（臨任（産休育休代替））" sheetId="10" r:id="rId5"/>
    <sheet name="記入例4（短期組合員・傷病欠勤）" sheetId="5" r:id="rId6"/>
    <sheet name="記入例5（短期組合員・日給制）" sheetId="9" r:id="rId7"/>
  </sheets>
  <definedNames>
    <definedName name="_xlnm.Print_Area" localSheetId="1">各項目の説明!$A$1:$F$25</definedName>
    <definedName name="_xlnm.Print_Area" localSheetId="2">'記入例1（一般組合員・無給休職）'!$A$1:$X$63</definedName>
    <definedName name="_xlnm.Print_Area" localSheetId="3">'記入例2（一般組合員・無給病気休暇）'!$A$1:$X$63</definedName>
    <definedName name="_xlnm.Print_Area" localSheetId="4">'記入例3（臨任（産休育休代替））'!$A$1:$X$63</definedName>
    <definedName name="_xlnm.Print_Area" localSheetId="5">'記入例4（短期組合員・傷病欠勤）'!$A$1:$X$63</definedName>
    <definedName name="_xlnm.Print_Area" localSheetId="6">'記入例5（短期組合員・日給制）'!$A$1:$X$63</definedName>
    <definedName name="_xlnm.Print_Area" localSheetId="0">'用紙No.傷病手当1-3'!$A$1:$Y$63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8" i="9" l="1"/>
  <c r="AC49" i="9"/>
  <c r="AD50" i="9"/>
  <c r="AC50" i="9"/>
  <c r="AD49" i="9"/>
  <c r="AD48" i="9"/>
  <c r="AD47" i="9"/>
  <c r="AC47" i="9"/>
  <c r="AD46" i="9"/>
  <c r="AC46" i="9"/>
  <c r="AD45" i="9"/>
  <c r="AC45" i="9"/>
  <c r="AD44" i="9"/>
  <c r="AC44" i="9"/>
  <c r="AD43" i="9"/>
  <c r="AC43" i="9"/>
  <c r="AD42" i="9"/>
  <c r="AC42" i="9"/>
  <c r="AD41" i="9"/>
  <c r="AC41" i="9"/>
  <c r="AD40" i="9"/>
  <c r="AC40" i="9"/>
  <c r="AD39" i="9"/>
  <c r="AC39" i="9"/>
  <c r="AD38" i="9"/>
  <c r="AC38" i="9"/>
  <c r="AD37" i="9"/>
  <c r="AC37" i="9"/>
  <c r="AD36" i="9"/>
  <c r="AC36" i="9"/>
  <c r="AD35" i="9"/>
  <c r="AC35" i="9"/>
  <c r="AD34" i="9"/>
  <c r="AC34" i="9"/>
  <c r="AD33" i="9"/>
  <c r="AC33" i="9"/>
  <c r="AD32" i="9"/>
  <c r="AC32" i="9"/>
  <c r="AD31" i="9"/>
  <c r="AC31" i="9"/>
  <c r="AD30" i="9"/>
  <c r="AC30" i="9"/>
  <c r="AD29" i="9"/>
  <c r="AC29" i="9"/>
  <c r="AD28" i="9"/>
  <c r="AC28" i="9"/>
  <c r="AD27" i="9"/>
  <c r="AC27" i="9"/>
  <c r="AD26" i="9"/>
  <c r="AC26" i="9"/>
  <c r="AD25" i="9"/>
  <c r="AC25" i="9"/>
  <c r="AD24" i="9"/>
  <c r="AC24" i="9"/>
  <c r="AD23" i="9"/>
  <c r="AC23" i="9"/>
  <c r="AD22" i="9"/>
  <c r="AC22" i="9"/>
  <c r="AD21" i="9"/>
  <c r="AC21" i="9"/>
  <c r="AD20" i="9"/>
  <c r="AC20" i="9"/>
  <c r="AD19" i="9"/>
  <c r="AC19" i="9"/>
  <c r="B48" i="9"/>
  <c r="Q45" i="9"/>
  <c r="Q45" i="5"/>
  <c r="B48" i="5"/>
  <c r="K48" i="5" s="1"/>
  <c r="B50" i="5" s="1"/>
  <c r="K50" i="5" s="1"/>
  <c r="AD50" i="5"/>
  <c r="AC50" i="5"/>
  <c r="AD49" i="5"/>
  <c r="AC49" i="5"/>
  <c r="AD48" i="5"/>
  <c r="AC48" i="5"/>
  <c r="AD47" i="5"/>
  <c r="AC47" i="5"/>
  <c r="AD46" i="5"/>
  <c r="AC46" i="5"/>
  <c r="AD45" i="5"/>
  <c r="AC45" i="5"/>
  <c r="AD44" i="5"/>
  <c r="AC44" i="5"/>
  <c r="AD43" i="5"/>
  <c r="AC43" i="5"/>
  <c r="AD42" i="5"/>
  <c r="AC42" i="5"/>
  <c r="AD41" i="5"/>
  <c r="AC41" i="5"/>
  <c r="AD40" i="5"/>
  <c r="AC40" i="5"/>
  <c r="AD39" i="5"/>
  <c r="AC39" i="5"/>
  <c r="AD38" i="5"/>
  <c r="AC38" i="5"/>
  <c r="AD37" i="5"/>
  <c r="AC37" i="5"/>
  <c r="AD36" i="5"/>
  <c r="AC36" i="5"/>
  <c r="AD35" i="5"/>
  <c r="AC35" i="5"/>
  <c r="AD34" i="5"/>
  <c r="AC34" i="5"/>
  <c r="AD33" i="5"/>
  <c r="AC33" i="5"/>
  <c r="AD32" i="5"/>
  <c r="AC32" i="5"/>
  <c r="AD31" i="5"/>
  <c r="AC31" i="5"/>
  <c r="AD30" i="5"/>
  <c r="AC30" i="5"/>
  <c r="AD29" i="5"/>
  <c r="AC29" i="5"/>
  <c r="AD28" i="5"/>
  <c r="AC28" i="5"/>
  <c r="AD27" i="5"/>
  <c r="AC27" i="5"/>
  <c r="AD26" i="5"/>
  <c r="AC26" i="5"/>
  <c r="AD25" i="5"/>
  <c r="AC25" i="5"/>
  <c r="AD24" i="5"/>
  <c r="AC24" i="5"/>
  <c r="AD23" i="5"/>
  <c r="AC23" i="5"/>
  <c r="AD22" i="5"/>
  <c r="AC22" i="5"/>
  <c r="AD21" i="5"/>
  <c r="AC21" i="5"/>
  <c r="AD20" i="5"/>
  <c r="AC20" i="5"/>
  <c r="AD19" i="5"/>
  <c r="AC19" i="5"/>
  <c r="N60" i="10"/>
  <c r="B48" i="10"/>
  <c r="Q45" i="10"/>
  <c r="N60" i="12"/>
  <c r="B48" i="12"/>
  <c r="Q45" i="12"/>
  <c r="A37" i="4"/>
  <c r="AD50" i="12"/>
  <c r="AC50" i="12"/>
  <c r="AD49" i="12"/>
  <c r="AC49" i="12"/>
  <c r="AD48" i="12"/>
  <c r="AC48" i="12"/>
  <c r="AD47" i="12"/>
  <c r="AC47" i="12"/>
  <c r="AD46" i="12"/>
  <c r="AC46" i="12"/>
  <c r="AD45" i="12"/>
  <c r="AC45" i="12"/>
  <c r="AD44" i="12"/>
  <c r="AC44" i="12"/>
  <c r="AD43" i="12"/>
  <c r="AC43" i="12"/>
  <c r="AD42" i="12"/>
  <c r="AC42" i="12"/>
  <c r="AD41" i="12"/>
  <c r="AC41" i="12"/>
  <c r="AD40" i="12"/>
  <c r="AC40" i="12"/>
  <c r="AD39" i="12"/>
  <c r="AC39" i="12"/>
  <c r="AD38" i="12"/>
  <c r="AC38" i="12"/>
  <c r="AD37" i="12"/>
  <c r="AC37" i="12"/>
  <c r="AD36" i="12"/>
  <c r="AC36" i="12"/>
  <c r="AD35" i="12"/>
  <c r="AC35" i="12"/>
  <c r="AD34" i="12"/>
  <c r="AC34" i="12"/>
  <c r="AD33" i="12"/>
  <c r="AC33" i="12"/>
  <c r="AD32" i="12"/>
  <c r="AC32" i="12"/>
  <c r="AD31" i="12"/>
  <c r="AC31" i="12"/>
  <c r="AD30" i="12"/>
  <c r="AC30" i="12"/>
  <c r="AD29" i="12"/>
  <c r="AC29" i="12"/>
  <c r="AD28" i="12"/>
  <c r="AC28" i="12"/>
  <c r="AD27" i="12"/>
  <c r="AC27" i="12"/>
  <c r="AD26" i="12"/>
  <c r="AC26" i="12"/>
  <c r="AD25" i="12"/>
  <c r="AC25" i="12"/>
  <c r="AD24" i="12"/>
  <c r="AC24" i="12"/>
  <c r="AD23" i="12"/>
  <c r="AC23" i="12"/>
  <c r="AD22" i="12"/>
  <c r="AC22" i="12"/>
  <c r="AD21" i="12"/>
  <c r="AC21" i="12"/>
  <c r="AD20" i="12"/>
  <c r="AC20" i="12"/>
  <c r="AD19" i="12"/>
  <c r="AC19" i="12"/>
  <c r="AD50" i="4"/>
  <c r="AC50" i="4"/>
  <c r="AD49" i="4"/>
  <c r="AC49" i="4"/>
  <c r="AD48" i="4"/>
  <c r="AC48" i="4"/>
  <c r="AD47" i="4"/>
  <c r="AC47" i="4"/>
  <c r="AD46" i="4"/>
  <c r="AC46" i="4"/>
  <c r="AD45" i="4"/>
  <c r="AC45" i="4"/>
  <c r="AD44" i="4"/>
  <c r="AC44" i="4"/>
  <c r="AD43" i="4"/>
  <c r="AC43" i="4"/>
  <c r="AD42" i="4"/>
  <c r="AC42" i="4"/>
  <c r="AD41" i="4"/>
  <c r="AC41" i="4"/>
  <c r="AD40" i="4"/>
  <c r="AC40" i="4"/>
  <c r="AD39" i="4"/>
  <c r="AC39" i="4"/>
  <c r="AD38" i="4"/>
  <c r="AC38" i="4"/>
  <c r="AD37" i="4"/>
  <c r="AC37" i="4"/>
  <c r="AD36" i="4"/>
  <c r="AC36" i="4"/>
  <c r="AD35" i="4"/>
  <c r="AC35" i="4"/>
  <c r="AD34" i="4"/>
  <c r="AC34" i="4"/>
  <c r="AD33" i="4"/>
  <c r="AC33" i="4"/>
  <c r="AD32" i="4"/>
  <c r="AC32" i="4"/>
  <c r="AD31" i="4"/>
  <c r="AC31" i="4"/>
  <c r="AD30" i="4"/>
  <c r="AC30" i="4"/>
  <c r="AD29" i="4"/>
  <c r="AC29" i="4"/>
  <c r="AD28" i="4"/>
  <c r="AC28" i="4"/>
  <c r="AD27" i="4"/>
  <c r="AC27" i="4"/>
  <c r="AD26" i="4"/>
  <c r="AC26" i="4"/>
  <c r="AD25" i="4"/>
  <c r="AC25" i="4"/>
  <c r="AD24" i="4"/>
  <c r="AC24" i="4"/>
  <c r="AD23" i="4"/>
  <c r="AC23" i="4"/>
  <c r="AD22" i="4"/>
  <c r="AC22" i="4"/>
  <c r="AD21" i="4"/>
  <c r="AC21" i="4"/>
  <c r="AD20" i="4"/>
  <c r="AC20" i="4"/>
  <c r="AD19" i="4"/>
  <c r="AC19" i="4"/>
  <c r="N60" i="4"/>
  <c r="B48" i="4"/>
  <c r="Q45" i="4"/>
  <c r="K48" i="9" l="1"/>
  <c r="B50" i="9" s="1"/>
  <c r="K50" i="9" s="1"/>
  <c r="B60" i="5"/>
  <c r="B56" i="5"/>
  <c r="K48" i="10"/>
  <c r="B50" i="10" s="1"/>
  <c r="K50" i="10" s="1"/>
  <c r="K48" i="12"/>
  <c r="B50" i="12" s="1"/>
  <c r="K50" i="12" s="1"/>
  <c r="K48" i="4"/>
  <c r="B50" i="4" s="1"/>
  <c r="K50" i="4" s="1"/>
  <c r="B56" i="9" l="1"/>
  <c r="B60" i="9"/>
  <c r="B56" i="10"/>
  <c r="B60" i="10"/>
  <c r="B56" i="12"/>
  <c r="B60" i="12"/>
  <c r="B56" i="4"/>
  <c r="B60" i="4"/>
  <c r="I33" i="12" l="1"/>
  <c r="S30" i="12"/>
  <c r="S32" i="12" s="1"/>
  <c r="S34" i="12" s="1"/>
  <c r="Q43" i="12" s="1"/>
  <c r="P15" i="12"/>
  <c r="N15" i="12"/>
  <c r="I10" i="12"/>
  <c r="AA14" i="12" l="1"/>
  <c r="AE21" i="12"/>
  <c r="AE20" i="12"/>
  <c r="A37" i="12"/>
  <c r="AE22" i="12" l="1"/>
  <c r="AE19" i="12"/>
  <c r="AF26" i="12"/>
  <c r="AF27" i="12"/>
  <c r="AA19" i="12"/>
  <c r="AB19" i="12" s="1"/>
  <c r="AA20" i="12"/>
  <c r="AE13" i="12"/>
  <c r="AA16" i="12"/>
  <c r="AA17" i="12" s="1"/>
  <c r="A33" i="12" s="1"/>
  <c r="Q45" i="1"/>
  <c r="AF11" i="12" l="1"/>
  <c r="I32" i="12"/>
  <c r="AB20" i="12"/>
  <c r="AA21" i="12"/>
  <c r="AF24" i="12"/>
  <c r="AE25" i="12"/>
  <c r="I34" i="12"/>
  <c r="Q42" i="12" s="1"/>
  <c r="Q44" i="12" s="1"/>
  <c r="P52" i="12" s="1"/>
  <c r="AB21" i="12" l="1"/>
  <c r="AA22" i="12"/>
  <c r="H56" i="12"/>
  <c r="H60" i="12"/>
  <c r="I33" i="1"/>
  <c r="AA23" i="12" l="1"/>
  <c r="AB22" i="12"/>
  <c r="H61" i="12"/>
  <c r="Q60" i="12"/>
  <c r="H57" i="12"/>
  <c r="P15" i="1"/>
  <c r="AB23" i="12" l="1"/>
  <c r="AA24" i="12"/>
  <c r="P15" i="10"/>
  <c r="N15" i="10"/>
  <c r="AD50" i="10"/>
  <c r="AC50" i="10"/>
  <c r="AD49" i="10"/>
  <c r="AC49" i="10"/>
  <c r="AD48" i="10"/>
  <c r="AC48" i="10"/>
  <c r="AD47" i="10"/>
  <c r="AC47" i="10"/>
  <c r="AD46" i="10"/>
  <c r="AC46" i="10"/>
  <c r="AD45" i="10"/>
  <c r="AC45" i="10"/>
  <c r="AD44" i="10"/>
  <c r="AC44" i="10"/>
  <c r="AD43" i="10"/>
  <c r="AC43" i="10"/>
  <c r="AD42" i="10"/>
  <c r="AC42" i="10"/>
  <c r="AD41" i="10"/>
  <c r="AC41" i="10"/>
  <c r="AD40" i="10"/>
  <c r="AC40" i="10"/>
  <c r="AD39" i="10"/>
  <c r="AC39" i="10"/>
  <c r="AD38" i="10"/>
  <c r="AC38" i="10"/>
  <c r="AD37" i="10"/>
  <c r="AC37" i="10"/>
  <c r="AD36" i="10"/>
  <c r="AC36" i="10"/>
  <c r="AD35" i="10"/>
  <c r="AC35" i="10"/>
  <c r="AD34" i="10"/>
  <c r="AC34" i="10"/>
  <c r="AD33" i="10"/>
  <c r="AC33" i="10"/>
  <c r="I33" i="10"/>
  <c r="AD32" i="10"/>
  <c r="AC32" i="10"/>
  <c r="AD31" i="10"/>
  <c r="AC31" i="10"/>
  <c r="AD30" i="10"/>
  <c r="AC30" i="10"/>
  <c r="S30" i="10"/>
  <c r="S32" i="10" s="1"/>
  <c r="S34" i="10" s="1"/>
  <c r="Q43" i="10" s="1"/>
  <c r="AD29" i="10"/>
  <c r="AC29" i="10"/>
  <c r="AD28" i="10"/>
  <c r="AC28" i="10"/>
  <c r="AD27" i="10"/>
  <c r="AC27" i="10"/>
  <c r="AD26" i="10"/>
  <c r="AC26" i="10"/>
  <c r="AD25" i="10"/>
  <c r="AC25" i="10"/>
  <c r="AD24" i="10"/>
  <c r="AC24" i="10"/>
  <c r="AD23" i="10"/>
  <c r="AC23" i="10"/>
  <c r="AD22" i="10"/>
  <c r="AC22" i="10"/>
  <c r="AD21" i="10"/>
  <c r="AC21" i="10"/>
  <c r="AD20" i="10"/>
  <c r="AC20" i="10"/>
  <c r="AD19" i="10"/>
  <c r="AC19" i="10"/>
  <c r="I10" i="10"/>
  <c r="I33" i="9"/>
  <c r="S30" i="9"/>
  <c r="S32" i="9" s="1"/>
  <c r="S34" i="9" s="1"/>
  <c r="Q43" i="9" s="1"/>
  <c r="P15" i="9"/>
  <c r="N15" i="9"/>
  <c r="I10" i="9"/>
  <c r="AE20" i="9" l="1"/>
  <c r="AE21" i="9"/>
  <c r="AA14" i="9"/>
  <c r="AB24" i="12"/>
  <c r="AA25" i="12"/>
  <c r="AE21" i="10"/>
  <c r="AE20" i="10"/>
  <c r="AA14" i="10"/>
  <c r="A37" i="10"/>
  <c r="A37" i="9"/>
  <c r="AC42" i="1"/>
  <c r="AC25" i="1"/>
  <c r="AC26" i="1"/>
  <c r="AC27"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20" i="1"/>
  <c r="AD19" i="1"/>
  <c r="AC19" i="1"/>
  <c r="I32" i="5"/>
  <c r="AB25" i="12" l="1"/>
  <c r="AA26" i="12"/>
  <c r="AA19" i="9"/>
  <c r="AB19" i="9" s="1"/>
  <c r="AA20" i="9"/>
  <c r="AE13" i="9"/>
  <c r="AA16" i="9"/>
  <c r="AA17" i="9" s="1"/>
  <c r="AF26" i="9"/>
  <c r="AF27" i="9"/>
  <c r="AE22" i="9"/>
  <c r="AE19" i="9"/>
  <c r="I32" i="9"/>
  <c r="I34" i="9" s="1"/>
  <c r="Q42" i="9" s="1"/>
  <c r="Q44" i="9" s="1"/>
  <c r="P52" i="9" s="1"/>
  <c r="AF27" i="10"/>
  <c r="AE22" i="10"/>
  <c r="AE19" i="10"/>
  <c r="AF26" i="10"/>
  <c r="AA20" i="10"/>
  <c r="AA16" i="10"/>
  <c r="AA17" i="10" s="1"/>
  <c r="A33" i="10" s="1"/>
  <c r="AA19" i="10"/>
  <c r="AB19" i="10" s="1"/>
  <c r="AE13" i="10"/>
  <c r="A33" i="9"/>
  <c r="AF11" i="9" s="1"/>
  <c r="AF11" i="10" l="1"/>
  <c r="I32" i="10"/>
  <c r="I34" i="10" s="1"/>
  <c r="Q42" i="10" s="1"/>
  <c r="Q44" i="10" s="1"/>
  <c r="P52" i="10" s="1"/>
  <c r="AB20" i="9"/>
  <c r="AA21" i="9"/>
  <c r="AA27" i="12"/>
  <c r="AB26" i="12"/>
  <c r="H60" i="9"/>
  <c r="H61" i="9" s="1"/>
  <c r="H56" i="9"/>
  <c r="H57" i="9" s="1"/>
  <c r="AA21" i="10"/>
  <c r="AB20" i="10"/>
  <c r="I33" i="5"/>
  <c r="I34" i="5"/>
  <c r="Q42" i="5" s="1"/>
  <c r="S30" i="5"/>
  <c r="S32" i="5" s="1"/>
  <c r="S34" i="5" s="1"/>
  <c r="Q43" i="5" s="1"/>
  <c r="P15" i="5"/>
  <c r="N15" i="5"/>
  <c r="I10" i="5"/>
  <c r="I33" i="4"/>
  <c r="I32" i="4"/>
  <c r="I34" i="4" s="1"/>
  <c r="Q42" i="4" s="1"/>
  <c r="S30" i="4"/>
  <c r="S32" i="4" s="1"/>
  <c r="S34" i="4" s="1"/>
  <c r="Q43" i="4" s="1"/>
  <c r="P15" i="4"/>
  <c r="N15" i="4"/>
  <c r="I10" i="4"/>
  <c r="AE21" i="5" l="1"/>
  <c r="AA14" i="5"/>
  <c r="AE20" i="5"/>
  <c r="AA28" i="12"/>
  <c r="AB27" i="12"/>
  <c r="AE21" i="4"/>
  <c r="AA14" i="4"/>
  <c r="AE20" i="4"/>
  <c r="AA22" i="9"/>
  <c r="AB21" i="9"/>
  <c r="H60" i="10"/>
  <c r="H56" i="10"/>
  <c r="H57" i="10" s="1"/>
  <c r="Q44" i="5"/>
  <c r="P52" i="5" s="1"/>
  <c r="Q44" i="4"/>
  <c r="P52" i="4" s="1"/>
  <c r="H56" i="4" s="1"/>
  <c r="H57" i="4" s="1"/>
  <c r="AA22" i="10"/>
  <c r="AB21" i="10"/>
  <c r="AA23" i="9" l="1"/>
  <c r="AB22" i="9"/>
  <c r="AF26" i="4"/>
  <c r="AE19" i="4"/>
  <c r="AF27" i="4"/>
  <c r="AE22" i="4"/>
  <c r="AA19" i="4"/>
  <c r="AB19" i="4" s="1"/>
  <c r="AE13" i="4"/>
  <c r="AA20" i="4"/>
  <c r="AA16" i="4"/>
  <c r="AA17" i="4" s="1"/>
  <c r="A33" i="4" s="1"/>
  <c r="AF11" i="4" s="1"/>
  <c r="AA29" i="12"/>
  <c r="AB28" i="12"/>
  <c r="AE19" i="5"/>
  <c r="AF26" i="5"/>
  <c r="AE22" i="5"/>
  <c r="AF27" i="5"/>
  <c r="H56" i="5"/>
  <c r="H57" i="5" s="1"/>
  <c r="H60" i="5"/>
  <c r="H61" i="5" s="1"/>
  <c r="AA19" i="5"/>
  <c r="AB19" i="5" s="1"/>
  <c r="AE13" i="5"/>
  <c r="AA20" i="5"/>
  <c r="AA16" i="5"/>
  <c r="AA17" i="5" s="1"/>
  <c r="A33" i="5" s="1"/>
  <c r="AF11" i="5" s="1"/>
  <c r="H61" i="10"/>
  <c r="Q60" i="10"/>
  <c r="H60" i="4"/>
  <c r="Q60" i="4" s="1"/>
  <c r="AB22" i="10"/>
  <c r="AA23" i="10"/>
  <c r="AA21" i="5" l="1"/>
  <c r="AB20" i="5"/>
  <c r="AA21" i="4"/>
  <c r="AB20" i="4"/>
  <c r="AA30" i="12"/>
  <c r="AB29" i="12"/>
  <c r="AE25" i="4"/>
  <c r="AF24" i="4"/>
  <c r="AB23" i="9"/>
  <c r="AA24" i="9"/>
  <c r="AE25" i="9"/>
  <c r="AF24" i="9"/>
  <c r="H61" i="4"/>
  <c r="AB23" i="10"/>
  <c r="AA24" i="10"/>
  <c r="AC50" i="1"/>
  <c r="AC49" i="1"/>
  <c r="AC48" i="1"/>
  <c r="AC47" i="1"/>
  <c r="AC46" i="1"/>
  <c r="AC45" i="1"/>
  <c r="AC44" i="1"/>
  <c r="AC43" i="1"/>
  <c r="AC41" i="1"/>
  <c r="AC40" i="1"/>
  <c r="AC39" i="1"/>
  <c r="AC38" i="1"/>
  <c r="AC37" i="1"/>
  <c r="AC36" i="1"/>
  <c r="AC35" i="1"/>
  <c r="AC34" i="1"/>
  <c r="AC33" i="1"/>
  <c r="AC32" i="1"/>
  <c r="AC31" i="1"/>
  <c r="AC30" i="1"/>
  <c r="AC29" i="1"/>
  <c r="AC28" i="1"/>
  <c r="AC24" i="1"/>
  <c r="AC23" i="1"/>
  <c r="AC22" i="1"/>
  <c r="AC21" i="1"/>
  <c r="AC20" i="1"/>
  <c r="AB24" i="9" l="1"/>
  <c r="AA25" i="9"/>
  <c r="AA22" i="4"/>
  <c r="AB21" i="4"/>
  <c r="AB21" i="5"/>
  <c r="AA22" i="5"/>
  <c r="AA31" i="12"/>
  <c r="AB30" i="12"/>
  <c r="A37" i="1"/>
  <c r="I32" i="1" s="1"/>
  <c r="AB24" i="10"/>
  <c r="AA25" i="10"/>
  <c r="AA32" i="12" l="1"/>
  <c r="AB31" i="12"/>
  <c r="AA23" i="5"/>
  <c r="AB22" i="5"/>
  <c r="AA23" i="4"/>
  <c r="AB22" i="4"/>
  <c r="AB25" i="9"/>
  <c r="AA26" i="9"/>
  <c r="AB25" i="10"/>
  <c r="AA26" i="10"/>
  <c r="B48" i="1"/>
  <c r="S30" i="1"/>
  <c r="S32" i="1" s="1"/>
  <c r="N15" i="1"/>
  <c r="I10" i="1"/>
  <c r="AB23" i="4" l="1"/>
  <c r="AA24" i="4"/>
  <c r="AB23" i="5"/>
  <c r="AA24" i="5"/>
  <c r="AA27" i="9"/>
  <c r="AB26" i="9"/>
  <c r="AA33" i="12"/>
  <c r="AB32" i="12"/>
  <c r="S34" i="1"/>
  <c r="Q43" i="1" s="1"/>
  <c r="AA14" i="1"/>
  <c r="AE20" i="1"/>
  <c r="AE19" i="1" s="1"/>
  <c r="AE21" i="1"/>
  <c r="AA27" i="10"/>
  <c r="AB26" i="10"/>
  <c r="K48" i="1"/>
  <c r="B50" i="1" s="1"/>
  <c r="K50" i="1" s="1"/>
  <c r="AA28" i="9" l="1"/>
  <c r="AB27" i="9"/>
  <c r="AA34" i="12"/>
  <c r="AB33" i="12"/>
  <c r="AA25" i="5"/>
  <c r="AB24" i="5"/>
  <c r="AE25" i="5"/>
  <c r="AF24" i="5"/>
  <c r="AA25" i="4"/>
  <c r="AB24" i="4"/>
  <c r="AA28" i="10"/>
  <c r="AB27" i="10"/>
  <c r="AA16" i="1"/>
  <c r="AA17" i="1" s="1"/>
  <c r="A33" i="1" s="1"/>
  <c r="AF26" i="1"/>
  <c r="AF27" i="1"/>
  <c r="AE22" i="1"/>
  <c r="AA20" i="1"/>
  <c r="AA21" i="1" s="1"/>
  <c r="AA19" i="1"/>
  <c r="AB19" i="1" s="1"/>
  <c r="AE13" i="1"/>
  <c r="B56" i="1"/>
  <c r="B60" i="1"/>
  <c r="AA26" i="4" l="1"/>
  <c r="AB25" i="4"/>
  <c r="AB34" i="12"/>
  <c r="AA35" i="12"/>
  <c r="AE24" i="12"/>
  <c r="AA26" i="5"/>
  <c r="AB25" i="5"/>
  <c r="AA29" i="9"/>
  <c r="AB28" i="9"/>
  <c r="I34" i="1"/>
  <c r="Q42" i="1" s="1"/>
  <c r="Q44" i="1" s="1"/>
  <c r="P52" i="1" s="1"/>
  <c r="AA29" i="10"/>
  <c r="AB28" i="10"/>
  <c r="AF11" i="1"/>
  <c r="AB20" i="1"/>
  <c r="AB26" i="5" l="1"/>
  <c r="AA27" i="5"/>
  <c r="AA30" i="9"/>
  <c r="AB29" i="9"/>
  <c r="AA36" i="12"/>
  <c r="AB35" i="12"/>
  <c r="AB26" i="4"/>
  <c r="AA27" i="4"/>
  <c r="H60" i="1"/>
  <c r="H61" i="1" s="1"/>
  <c r="H56" i="1"/>
  <c r="H57" i="1" s="1"/>
  <c r="AA30" i="10"/>
  <c r="AB29" i="10"/>
  <c r="AA22" i="1"/>
  <c r="AB21" i="1"/>
  <c r="AA37" i="12" l="1"/>
  <c r="AB36" i="12"/>
  <c r="AA31" i="9"/>
  <c r="AB30" i="9"/>
  <c r="AA28" i="5"/>
  <c r="AB27" i="5"/>
  <c r="AB27" i="4"/>
  <c r="AA28" i="4"/>
  <c r="AA31" i="10"/>
  <c r="AB30" i="10"/>
  <c r="AA23" i="1"/>
  <c r="AB22" i="1"/>
  <c r="AA29" i="4" l="1"/>
  <c r="AB28" i="4"/>
  <c r="AA29" i="5"/>
  <c r="AB28" i="5"/>
  <c r="AA32" i="9"/>
  <c r="AB31" i="9"/>
  <c r="AA38" i="12"/>
  <c r="AB37" i="12"/>
  <c r="AB31" i="10"/>
  <c r="AA32" i="10"/>
  <c r="AA24" i="1"/>
  <c r="AB23" i="1"/>
  <c r="AA39" i="12" l="1"/>
  <c r="AB38" i="12"/>
  <c r="AA33" i="9"/>
  <c r="AB32" i="9"/>
  <c r="AA30" i="5"/>
  <c r="AB29" i="5"/>
  <c r="AB29" i="4"/>
  <c r="AA30" i="4"/>
  <c r="AB32" i="10"/>
  <c r="AA33" i="10"/>
  <c r="AA25" i="1"/>
  <c r="AB24" i="1"/>
  <c r="AA31" i="4" l="1"/>
  <c r="AB30" i="4"/>
  <c r="AA31" i="5"/>
  <c r="AB30" i="5"/>
  <c r="AA34" i="9"/>
  <c r="AB33" i="9"/>
  <c r="AB39" i="12"/>
  <c r="AA40" i="12"/>
  <c r="AB33" i="10"/>
  <c r="AA34" i="10"/>
  <c r="AE24" i="10" s="1"/>
  <c r="AA26" i="1"/>
  <c r="AB25" i="1"/>
  <c r="AA41" i="12" l="1"/>
  <c r="AB40" i="12"/>
  <c r="AA35" i="9"/>
  <c r="AB34" i="9"/>
  <c r="AE24" i="9"/>
  <c r="AA32" i="5"/>
  <c r="AB31" i="5"/>
  <c r="AB31" i="4"/>
  <c r="AA32" i="4"/>
  <c r="AB34" i="10"/>
  <c r="AA35" i="10"/>
  <c r="AA27" i="1"/>
  <c r="AB26" i="1"/>
  <c r="AA33" i="5" l="1"/>
  <c r="AB32" i="5"/>
  <c r="AB32" i="4"/>
  <c r="AA33" i="4"/>
  <c r="AA36" i="9"/>
  <c r="AB35" i="9"/>
  <c r="AB41" i="12"/>
  <c r="AA42" i="12"/>
  <c r="AB35" i="10"/>
  <c r="AA36" i="10"/>
  <c r="AA28" i="1"/>
  <c r="AB27" i="1"/>
  <c r="AA43" i="12" l="1"/>
  <c r="AB42" i="12"/>
  <c r="AA37" i="9"/>
  <c r="AB36" i="9"/>
  <c r="AB33" i="4"/>
  <c r="AA34" i="4"/>
  <c r="AA34" i="5"/>
  <c r="AB33" i="5"/>
  <c r="AA37" i="10"/>
  <c r="AB36" i="10"/>
  <c r="AA29" i="1"/>
  <c r="AB28" i="1"/>
  <c r="AA35" i="5" l="1"/>
  <c r="AB34" i="5"/>
  <c r="AE24" i="5"/>
  <c r="AB34" i="4"/>
  <c r="AA35" i="4"/>
  <c r="AE24" i="4"/>
  <c r="AA38" i="9"/>
  <c r="AB37" i="9"/>
  <c r="AB43" i="12"/>
  <c r="AA44" i="12"/>
  <c r="AA38" i="10"/>
  <c r="AB37" i="10"/>
  <c r="AA30" i="1"/>
  <c r="AB29" i="1"/>
  <c r="AA45" i="12" l="1"/>
  <c r="AB44" i="12"/>
  <c r="AA39" i="9"/>
  <c r="AB38" i="9"/>
  <c r="AA36" i="4"/>
  <c r="AB35" i="4"/>
  <c r="AA36" i="5"/>
  <c r="AB35" i="5"/>
  <c r="AA39" i="10"/>
  <c r="AB38" i="10"/>
  <c r="AA31" i="1"/>
  <c r="AB30" i="1"/>
  <c r="AA37" i="5" l="1"/>
  <c r="AB36" i="5"/>
  <c r="AA37" i="4"/>
  <c r="AB36" i="4"/>
  <c r="AA40" i="9"/>
  <c r="AB39" i="9"/>
  <c r="AA46" i="12"/>
  <c r="AB45" i="12"/>
  <c r="AA40" i="10"/>
  <c r="AB39" i="10"/>
  <c r="AA32" i="1"/>
  <c r="AB31" i="1"/>
  <c r="AA47" i="12" l="1"/>
  <c r="AB46" i="12"/>
  <c r="AA41" i="9"/>
  <c r="AB40" i="9"/>
  <c r="AA38" i="4"/>
  <c r="AB37" i="4"/>
  <c r="AA38" i="5"/>
  <c r="AB37" i="5"/>
  <c r="AA41" i="10"/>
  <c r="AB40" i="10"/>
  <c r="AA33" i="1"/>
  <c r="AB32" i="1"/>
  <c r="AA39" i="5" l="1"/>
  <c r="AB38" i="5"/>
  <c r="AB38" i="4"/>
  <c r="AA39" i="4"/>
  <c r="AA42" i="9"/>
  <c r="AB41" i="9"/>
  <c r="AA48" i="12"/>
  <c r="AB47" i="12"/>
  <c r="U22" i="12"/>
  <c r="AA42" i="10"/>
  <c r="AB41" i="10"/>
  <c r="AA34" i="1"/>
  <c r="AB33" i="1"/>
  <c r="AA49" i="12" l="1"/>
  <c r="AB48" i="12"/>
  <c r="V22" i="12"/>
  <c r="AA43" i="9"/>
  <c r="AB42" i="9"/>
  <c r="AB39" i="4"/>
  <c r="AA40" i="4"/>
  <c r="AA40" i="5"/>
  <c r="AB39" i="5"/>
  <c r="AA43" i="10"/>
  <c r="AB42" i="10"/>
  <c r="AA35" i="1"/>
  <c r="AB34" i="1"/>
  <c r="AA41" i="5" l="1"/>
  <c r="AB40" i="5"/>
  <c r="AA41" i="4"/>
  <c r="AB40" i="4"/>
  <c r="AA44" i="9"/>
  <c r="AB43" i="9"/>
  <c r="AB49" i="12"/>
  <c r="AA50" i="12"/>
  <c r="AF25" i="12"/>
  <c r="AF20" i="12"/>
  <c r="AF28" i="12"/>
  <c r="AF30" i="12"/>
  <c r="AF29" i="12"/>
  <c r="N56" i="12" s="1"/>
  <c r="Q56" i="12" s="1"/>
  <c r="Q62" i="12" s="1"/>
  <c r="W22" i="12"/>
  <c r="AA44" i="10"/>
  <c r="AB43" i="10"/>
  <c r="AA36" i="1"/>
  <c r="AB35" i="1"/>
  <c r="AA45" i="9" l="1"/>
  <c r="AB44" i="9"/>
  <c r="AB41" i="4"/>
  <c r="AA42" i="4"/>
  <c r="AA42" i="5"/>
  <c r="AB41" i="5"/>
  <c r="AA45" i="10"/>
  <c r="AB44" i="10"/>
  <c r="AA37" i="1"/>
  <c r="AB36" i="1"/>
  <c r="AA43" i="5" l="1"/>
  <c r="AB42" i="5"/>
  <c r="AA43" i="4"/>
  <c r="AB42" i="4"/>
  <c r="AA46" i="9"/>
  <c r="AB45" i="9"/>
  <c r="AA46" i="10"/>
  <c r="AB45" i="10"/>
  <c r="AA38" i="1"/>
  <c r="AB37" i="1"/>
  <c r="AA47" i="9" l="1"/>
  <c r="AB46" i="9"/>
  <c r="AB43" i="4"/>
  <c r="AA44" i="4"/>
  <c r="AA44" i="5"/>
  <c r="AB43" i="5"/>
  <c r="AA47" i="10"/>
  <c r="AB46" i="10"/>
  <c r="AA39" i="1"/>
  <c r="AB38" i="1"/>
  <c r="AA45" i="5" l="1"/>
  <c r="AB44" i="5"/>
  <c r="AB44" i="4"/>
  <c r="AA45" i="4"/>
  <c r="AA48" i="9"/>
  <c r="AB47" i="9"/>
  <c r="AA48" i="10"/>
  <c r="AB47" i="10"/>
  <c r="U22" i="10"/>
  <c r="U22" i="9"/>
  <c r="AA40" i="1"/>
  <c r="AB39" i="1"/>
  <c r="AA49" i="9" l="1"/>
  <c r="AB48" i="9"/>
  <c r="AA46" i="4"/>
  <c r="AB45" i="4"/>
  <c r="AA46" i="5"/>
  <c r="AB45" i="5"/>
  <c r="AA49" i="10"/>
  <c r="V22" i="10"/>
  <c r="AB48" i="10"/>
  <c r="V22" i="9"/>
  <c r="AA41" i="1"/>
  <c r="AB40" i="1"/>
  <c r="AA47" i="5" l="1"/>
  <c r="AB46" i="5"/>
  <c r="AB46" i="4"/>
  <c r="AA47" i="4"/>
  <c r="AA50" i="9"/>
  <c r="AB49" i="9"/>
  <c r="AF25" i="9"/>
  <c r="AF28" i="9"/>
  <c r="AF30" i="9"/>
  <c r="AF20" i="9"/>
  <c r="AF29" i="9"/>
  <c r="AF30" i="10"/>
  <c r="AF20" i="10"/>
  <c r="AF25" i="10"/>
  <c r="AE25" i="10"/>
  <c r="AF28" i="10"/>
  <c r="AF29" i="10"/>
  <c r="N56" i="10" s="1"/>
  <c r="Q56" i="10" s="1"/>
  <c r="Q62" i="10" s="1"/>
  <c r="AA50" i="10"/>
  <c r="AF24" i="10" s="1"/>
  <c r="AB49" i="10"/>
  <c r="W22" i="10"/>
  <c r="W22" i="9"/>
  <c r="AA42" i="1"/>
  <c r="AB41" i="1"/>
  <c r="AB47" i="4" l="1"/>
  <c r="AA48" i="4"/>
  <c r="AA48" i="5"/>
  <c r="AB47" i="5"/>
  <c r="N56" i="9"/>
  <c r="Q56" i="9" s="1"/>
  <c r="N60" i="9"/>
  <c r="Q60" i="9" s="1"/>
  <c r="U22" i="5"/>
  <c r="U22" i="4"/>
  <c r="AA43" i="1"/>
  <c r="AB42" i="1"/>
  <c r="AA49" i="5" l="1"/>
  <c r="AB48" i="5"/>
  <c r="AA49" i="4"/>
  <c r="AB48" i="4"/>
  <c r="Q62" i="9"/>
  <c r="V22" i="5"/>
  <c r="V22" i="4"/>
  <c r="AA44" i="1"/>
  <c r="AB43" i="1"/>
  <c r="AB49" i="4" l="1"/>
  <c r="AA50" i="4"/>
  <c r="AF25" i="4"/>
  <c r="AF28" i="4"/>
  <c r="AF29" i="4"/>
  <c r="N56" i="4" s="1"/>
  <c r="Q56" i="4" s="1"/>
  <c r="Q62" i="4" s="1"/>
  <c r="AF30" i="4"/>
  <c r="AF20" i="4"/>
  <c r="AA50" i="5"/>
  <c r="AB49" i="5"/>
  <c r="AF29" i="5"/>
  <c r="AF28" i="5"/>
  <c r="AF25" i="5"/>
  <c r="AF30" i="5"/>
  <c r="AF20" i="5"/>
  <c r="W22" i="5"/>
  <c r="W22" i="4"/>
  <c r="AA45" i="1"/>
  <c r="AB44" i="1"/>
  <c r="N60" i="5" l="1"/>
  <c r="Q60" i="5" s="1"/>
  <c r="N56" i="5"/>
  <c r="Q56" i="5" s="1"/>
  <c r="AA46" i="1"/>
  <c r="AB45" i="1"/>
  <c r="Q62" i="5" l="1"/>
  <c r="AA47" i="1"/>
  <c r="U22" i="1" s="1"/>
  <c r="AB46" i="1"/>
  <c r="AB47" i="1" l="1"/>
  <c r="AA48" i="1"/>
  <c r="V22" i="1" s="1"/>
  <c r="AB48" i="1" l="1"/>
  <c r="AA49" i="1"/>
  <c r="AF29" i="1" l="1"/>
  <c r="W22" i="1"/>
  <c r="AF28" i="1"/>
  <c r="AF30" i="1"/>
  <c r="AF20" i="1"/>
  <c r="AF25" i="1"/>
  <c r="AE25" i="1"/>
  <c r="AB49" i="1"/>
  <c r="AA50" i="1"/>
  <c r="AE24" i="1"/>
  <c r="N56" i="1" l="1"/>
  <c r="Q56" i="1" s="1"/>
  <c r="N60" i="1"/>
  <c r="Q60" i="1" s="1"/>
  <c r="AF24" i="1"/>
  <c r="Q6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 authorId="0" shapeId="0" xr:uid="{00000000-0006-0000-0000-000001000000}">
      <text>
        <r>
          <rPr>
            <sz val="11"/>
            <color indexed="81"/>
            <rFont val="ＭＳ Ｐゴシック"/>
            <family val="3"/>
            <charset val="128"/>
          </rPr>
          <t>報酬支給額証明書の内容についてお問い合わせする場合がありますので、必ず連絡先を記載してください。</t>
        </r>
      </text>
    </comment>
    <comment ref="Q13" authorId="0" shapeId="0" xr:uid="{00000000-0006-0000-0000-000002000000}">
      <text>
        <r>
          <rPr>
            <b/>
            <sz val="6"/>
            <color indexed="81"/>
            <rFont val="MS P ゴシック"/>
            <family val="3"/>
            <charset val="128"/>
          </rPr>
          <t xml:space="preserve">プルダウンから選択してください。
</t>
        </r>
      </text>
    </comment>
    <comment ref="I27" authorId="0" shapeId="0" xr:uid="{00000000-0006-0000-0000-000003000000}">
      <text>
        <r>
          <rPr>
            <sz val="9"/>
            <color indexed="81"/>
            <rFont val="ＭＳ Ｐゴシック"/>
            <family val="3"/>
            <charset val="128"/>
          </rPr>
          <t>減額が適用されていない（満額の）１月あたりの給与又は手当の額を入力してください。</t>
        </r>
      </text>
    </comment>
    <comment ref="S27" authorId="0" shapeId="0" xr:uid="{00000000-0006-0000-0000-000004000000}">
      <text>
        <r>
          <rPr>
            <b/>
            <sz val="9"/>
            <color indexed="81"/>
            <rFont val="ＭＳ Ｐゴシック"/>
            <family val="3"/>
            <charset val="128"/>
          </rPr>
          <t>減額が適用されていない（満額の）１月あたりの手当の額を入力してください。</t>
        </r>
      </text>
    </comment>
    <comment ref="H36" authorId="0" shapeId="0" xr:uid="{00000000-0006-0000-0000-000005000000}">
      <text>
        <r>
          <rPr>
            <b/>
            <sz val="9"/>
            <color indexed="81"/>
            <rFont val="MS P ゴシック"/>
            <family val="3"/>
            <charset val="128"/>
          </rPr>
          <t>支給なしの場合は0を入力してください。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 authorId="0" shapeId="0" xr:uid="{00000000-0006-0000-0200-000001000000}">
      <text>
        <r>
          <rPr>
            <sz val="11"/>
            <color indexed="81"/>
            <rFont val="ＭＳ Ｐゴシック"/>
            <family val="3"/>
            <charset val="128"/>
          </rPr>
          <t>報酬支給額証明書の内容についてお問い合わせする場合がありますので、必ず連絡先を記載してください。</t>
        </r>
      </text>
    </comment>
    <comment ref="Q13" authorId="0" shapeId="0" xr:uid="{00000000-0006-0000-0200-000002000000}">
      <text>
        <r>
          <rPr>
            <b/>
            <sz val="6"/>
            <color indexed="81"/>
            <rFont val="MS P ゴシック"/>
            <family val="3"/>
            <charset val="128"/>
          </rPr>
          <t xml:space="preserve">プルダウンから選択してください。
</t>
        </r>
      </text>
    </comment>
    <comment ref="I27" authorId="0" shapeId="0" xr:uid="{00000000-0006-0000-0200-000003000000}">
      <text>
        <r>
          <rPr>
            <sz val="9"/>
            <color indexed="81"/>
            <rFont val="ＭＳ Ｐゴシック"/>
            <family val="3"/>
            <charset val="128"/>
          </rPr>
          <t>減額が適用されていない（満額の）１月あたりの給与又は手当の額を入力してください。</t>
        </r>
      </text>
    </comment>
    <comment ref="S27" authorId="0" shapeId="0" xr:uid="{00000000-0006-0000-0200-000004000000}">
      <text>
        <r>
          <rPr>
            <b/>
            <sz val="9"/>
            <color indexed="81"/>
            <rFont val="ＭＳ Ｐゴシック"/>
            <family val="3"/>
            <charset val="128"/>
          </rPr>
          <t>減額が適用されていない（満額の）１月あたりの手当の額を入力してください。</t>
        </r>
      </text>
    </comment>
    <comment ref="H36" authorId="0" shapeId="0" xr:uid="{00000000-0006-0000-0200-000005000000}">
      <text>
        <r>
          <rPr>
            <b/>
            <sz val="9"/>
            <color indexed="81"/>
            <rFont val="MS P ゴシック"/>
            <family val="3"/>
            <charset val="128"/>
          </rPr>
          <t>支給なしの場合は0を入力してください。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 authorId="0" shapeId="0" xr:uid="{00000000-0006-0000-0300-000001000000}">
      <text>
        <r>
          <rPr>
            <sz val="11"/>
            <color indexed="81"/>
            <rFont val="ＭＳ Ｐゴシック"/>
            <family val="3"/>
            <charset val="128"/>
          </rPr>
          <t>報酬支給額証明書の内容についてお問い合わせする場合がありますので、必ず連絡先を記載してください。</t>
        </r>
      </text>
    </comment>
    <comment ref="Q13" authorId="0" shapeId="0" xr:uid="{00000000-0006-0000-0300-000002000000}">
      <text>
        <r>
          <rPr>
            <b/>
            <sz val="6"/>
            <color indexed="81"/>
            <rFont val="MS P ゴシック"/>
            <family val="3"/>
            <charset val="128"/>
          </rPr>
          <t xml:space="preserve">プルダウンから選択してください。
</t>
        </r>
      </text>
    </comment>
    <comment ref="I27" authorId="0" shapeId="0" xr:uid="{00000000-0006-0000-0300-000003000000}">
      <text>
        <r>
          <rPr>
            <sz val="9"/>
            <color indexed="81"/>
            <rFont val="ＭＳ Ｐゴシック"/>
            <family val="3"/>
            <charset val="128"/>
          </rPr>
          <t>減額が適用されていない（満額の）１月あたりの給与又は手当の額を入力してください。</t>
        </r>
      </text>
    </comment>
    <comment ref="S27" authorId="0" shapeId="0" xr:uid="{00000000-0006-0000-0300-000004000000}">
      <text>
        <r>
          <rPr>
            <b/>
            <sz val="9"/>
            <color indexed="81"/>
            <rFont val="ＭＳ Ｐゴシック"/>
            <family val="3"/>
            <charset val="128"/>
          </rPr>
          <t>減額が適用されていない（満額の）１月あたりの手当の額を入力してください。</t>
        </r>
      </text>
    </comment>
    <comment ref="H36" authorId="0" shapeId="0" xr:uid="{00000000-0006-0000-0300-000005000000}">
      <text>
        <r>
          <rPr>
            <b/>
            <sz val="9"/>
            <color indexed="81"/>
            <rFont val="MS P ゴシック"/>
            <family val="3"/>
            <charset val="128"/>
          </rPr>
          <t>支給なしの場合は0を入力してください。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 authorId="0" shapeId="0" xr:uid="{00000000-0006-0000-0400-000001000000}">
      <text>
        <r>
          <rPr>
            <sz val="11"/>
            <color indexed="81"/>
            <rFont val="ＭＳ Ｐゴシック"/>
            <family val="3"/>
            <charset val="128"/>
          </rPr>
          <t>報酬支給額証明書の内容についてお問い合わせする場合がありますので、必ず連絡先を記載してください。</t>
        </r>
      </text>
    </comment>
    <comment ref="Q13" authorId="0" shapeId="0" xr:uid="{00000000-0006-0000-0400-000002000000}">
      <text>
        <r>
          <rPr>
            <b/>
            <sz val="6"/>
            <color indexed="81"/>
            <rFont val="MS P ゴシック"/>
            <family val="3"/>
            <charset val="128"/>
          </rPr>
          <t xml:space="preserve">プルダウンから選択してください。
</t>
        </r>
      </text>
    </comment>
    <comment ref="I27" authorId="0" shapeId="0" xr:uid="{00000000-0006-0000-0400-000003000000}">
      <text>
        <r>
          <rPr>
            <sz val="9"/>
            <color indexed="81"/>
            <rFont val="ＭＳ Ｐゴシック"/>
            <family val="3"/>
            <charset val="128"/>
          </rPr>
          <t>減額が適用されていない（満額の）１月あたりの給与又は手当の額を入力してください。</t>
        </r>
      </text>
    </comment>
    <comment ref="S27" authorId="0" shapeId="0" xr:uid="{00000000-0006-0000-0400-000004000000}">
      <text>
        <r>
          <rPr>
            <b/>
            <sz val="9"/>
            <color indexed="81"/>
            <rFont val="ＭＳ Ｐゴシック"/>
            <family val="3"/>
            <charset val="128"/>
          </rPr>
          <t>減額が適用されていない（満額の）１月あたりの手当の額を入力してください。</t>
        </r>
      </text>
    </comment>
    <comment ref="H36" authorId="0" shapeId="0" xr:uid="{00000000-0006-0000-0400-000005000000}">
      <text>
        <r>
          <rPr>
            <b/>
            <sz val="9"/>
            <color indexed="81"/>
            <rFont val="MS P ゴシック"/>
            <family val="3"/>
            <charset val="128"/>
          </rPr>
          <t>支給なしの場合は0を入力してください。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 authorId="0" shapeId="0" xr:uid="{00000000-0006-0000-0500-000001000000}">
      <text>
        <r>
          <rPr>
            <sz val="11"/>
            <color indexed="81"/>
            <rFont val="ＭＳ Ｐゴシック"/>
            <family val="3"/>
            <charset val="128"/>
          </rPr>
          <t>報酬支給額証明書の内容についてお問い合わせする場合がありますので、必ず連絡先を記載してください。</t>
        </r>
      </text>
    </comment>
    <comment ref="Q13" authorId="0" shapeId="0" xr:uid="{00000000-0006-0000-0500-000002000000}">
      <text>
        <r>
          <rPr>
            <b/>
            <sz val="6"/>
            <color indexed="81"/>
            <rFont val="MS P ゴシック"/>
            <family val="3"/>
            <charset val="128"/>
          </rPr>
          <t xml:space="preserve">プルダウンから選択してください。
</t>
        </r>
      </text>
    </comment>
    <comment ref="I27" authorId="0" shapeId="0" xr:uid="{00000000-0006-0000-0500-000003000000}">
      <text>
        <r>
          <rPr>
            <sz val="9"/>
            <color indexed="81"/>
            <rFont val="ＭＳ Ｐゴシック"/>
            <family val="3"/>
            <charset val="128"/>
          </rPr>
          <t>減額が適用されていない（満額の）１月あたりの給与又は手当の額を入力してください。</t>
        </r>
      </text>
    </comment>
    <comment ref="S27" authorId="0" shapeId="0" xr:uid="{00000000-0006-0000-0500-000004000000}">
      <text>
        <r>
          <rPr>
            <b/>
            <sz val="9"/>
            <color indexed="81"/>
            <rFont val="ＭＳ Ｐゴシック"/>
            <family val="3"/>
            <charset val="128"/>
          </rPr>
          <t>減額が適用されていない（満額の）１月あたりの手当の額を入力してください。</t>
        </r>
      </text>
    </comment>
    <comment ref="H36" authorId="0" shapeId="0" xr:uid="{00000000-0006-0000-0500-000005000000}">
      <text>
        <r>
          <rPr>
            <b/>
            <sz val="9"/>
            <color indexed="81"/>
            <rFont val="MS P ゴシック"/>
            <family val="3"/>
            <charset val="128"/>
          </rPr>
          <t>支給なしの場合は0を入力してください。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 authorId="0" shapeId="0" xr:uid="{00000000-0006-0000-0600-000001000000}">
      <text>
        <r>
          <rPr>
            <sz val="11"/>
            <color indexed="81"/>
            <rFont val="ＭＳ Ｐゴシック"/>
            <family val="3"/>
            <charset val="128"/>
          </rPr>
          <t>報酬支給額証明書の内容についてお問い合わせする場合がありますので、必ず連絡先を記載してください。</t>
        </r>
      </text>
    </comment>
    <comment ref="Q13" authorId="0" shapeId="0" xr:uid="{00000000-0006-0000-0600-000002000000}">
      <text>
        <r>
          <rPr>
            <b/>
            <sz val="6"/>
            <color indexed="81"/>
            <rFont val="MS P ゴシック"/>
            <family val="3"/>
            <charset val="128"/>
          </rPr>
          <t xml:space="preserve">プルダウンから選択してください。
</t>
        </r>
      </text>
    </comment>
    <comment ref="I27" authorId="0" shapeId="0" xr:uid="{00000000-0006-0000-0600-000003000000}">
      <text>
        <r>
          <rPr>
            <sz val="9"/>
            <color indexed="81"/>
            <rFont val="ＭＳ Ｐゴシック"/>
            <family val="3"/>
            <charset val="128"/>
          </rPr>
          <t>減額が適用されていない（満額の）１月あたりの給与又は手当の額を入力してください。</t>
        </r>
      </text>
    </comment>
    <comment ref="S27" authorId="0" shapeId="0" xr:uid="{00000000-0006-0000-0600-000004000000}">
      <text>
        <r>
          <rPr>
            <b/>
            <sz val="9"/>
            <color indexed="81"/>
            <rFont val="ＭＳ Ｐゴシック"/>
            <family val="3"/>
            <charset val="128"/>
          </rPr>
          <t>減額が適用されていない（満額の）１月あたりの手当の額を入力してください。</t>
        </r>
      </text>
    </comment>
    <comment ref="H36" authorId="0" shapeId="0" xr:uid="{00000000-0006-0000-0600-000005000000}">
      <text>
        <r>
          <rPr>
            <b/>
            <sz val="9"/>
            <color indexed="81"/>
            <rFont val="MS P ゴシック"/>
            <family val="3"/>
            <charset val="128"/>
          </rPr>
          <t>支給なしの場合は0を入力してください。</t>
        </r>
      </text>
    </comment>
  </commentList>
</comments>
</file>

<file path=xl/sharedStrings.xml><?xml version="1.0" encoding="utf-8"?>
<sst xmlns="http://schemas.openxmlformats.org/spreadsheetml/2006/main" count="1120" uniqueCount="187">
  <si>
    <t>〔用紙№.傷病手当1-3〕</t>
    <phoneticPr fontId="4"/>
  </si>
  <si>
    <t>種別選択</t>
    <rPh sb="0" eb="2">
      <t>シュベツ</t>
    </rPh>
    <rPh sb="2" eb="4">
      <t>センタク</t>
    </rPh>
    <phoneticPr fontId="4"/>
  </si>
  <si>
    <t>報酬支給額証明書（無給の病気休暇・休職・傷病欠勤用）</t>
    <rPh sb="9" eb="11">
      <t>ムキュウ</t>
    </rPh>
    <rPh sb="12" eb="14">
      <t>ビョウキ</t>
    </rPh>
    <rPh sb="14" eb="16">
      <t>キュウカ</t>
    </rPh>
    <rPh sb="17" eb="19">
      <t>キュウショク</t>
    </rPh>
    <rPh sb="20" eb="22">
      <t>ショウビョウ</t>
    </rPh>
    <rPh sb="22" eb="24">
      <t>ケッキン</t>
    </rPh>
    <rPh sb="24" eb="25">
      <t>ヨウ</t>
    </rPh>
    <phoneticPr fontId="4"/>
  </si>
  <si>
    <t>（種別を選択してください）</t>
    <rPh sb="1" eb="3">
      <t>シュベツ</t>
    </rPh>
    <rPh sb="4" eb="6">
      <t>センタク</t>
    </rPh>
    <phoneticPr fontId="4"/>
  </si>
  <si>
    <t>（一般組合員（有給の病気休職中を除く））</t>
    <rPh sb="1" eb="3">
      <t>イッパン</t>
    </rPh>
    <rPh sb="3" eb="6">
      <t>クミアイイン</t>
    </rPh>
    <rPh sb="7" eb="9">
      <t>ユウキュウ</t>
    </rPh>
    <rPh sb="10" eb="12">
      <t>ビョウキ</t>
    </rPh>
    <rPh sb="12" eb="14">
      <t>キュウショク</t>
    </rPh>
    <rPh sb="14" eb="15">
      <t>チュウ</t>
    </rPh>
    <rPh sb="16" eb="17">
      <t>ノゾ</t>
    </rPh>
    <phoneticPr fontId="4"/>
  </si>
  <si>
    <t>種別</t>
    <rPh sb="0" eb="2">
      <t>シュベツ</t>
    </rPh>
    <phoneticPr fontId="4"/>
  </si>
  <si>
    <t>令和</t>
    <rPh sb="0" eb="2">
      <t>レイワ</t>
    </rPh>
    <phoneticPr fontId="4"/>
  </si>
  <si>
    <t>年</t>
    <rPh sb="0" eb="1">
      <t>ネン</t>
    </rPh>
    <phoneticPr fontId="4"/>
  </si>
  <si>
    <t>月</t>
    <rPh sb="0" eb="1">
      <t>ガツ</t>
    </rPh>
    <phoneticPr fontId="4"/>
  </si>
  <si>
    <t>日</t>
    <rPh sb="0" eb="1">
      <t>ニチ</t>
    </rPh>
    <phoneticPr fontId="4"/>
  </si>
  <si>
    <t>（条件付採用期間）</t>
    <rPh sb="1" eb="3">
      <t>ジョウケン</t>
    </rPh>
    <rPh sb="3" eb="4">
      <t>ツキ</t>
    </rPh>
    <rPh sb="4" eb="6">
      <t>サイヨウ</t>
    </rPh>
    <rPh sb="6" eb="8">
      <t>キカン</t>
    </rPh>
    <phoneticPr fontId="4"/>
  </si>
  <si>
    <t>所　　属</t>
    <rPh sb="0" eb="1">
      <t>トコロ</t>
    </rPh>
    <rPh sb="3" eb="4">
      <t>ゾク</t>
    </rPh>
    <phoneticPr fontId="10"/>
  </si>
  <si>
    <t>（臨時的任用職員）</t>
    <rPh sb="1" eb="4">
      <t>リンジテキ</t>
    </rPh>
    <rPh sb="4" eb="6">
      <t>ニンヨウ</t>
    </rPh>
    <rPh sb="6" eb="8">
      <t>ショクイン</t>
    </rPh>
    <phoneticPr fontId="4"/>
  </si>
  <si>
    <t>（短期組合員（臨時的任用職員を除く））</t>
    <rPh sb="1" eb="3">
      <t>タンキ</t>
    </rPh>
    <rPh sb="3" eb="6">
      <t>クミアイイン</t>
    </rPh>
    <rPh sb="7" eb="10">
      <t>リンジテキ</t>
    </rPh>
    <rPh sb="10" eb="12">
      <t>ニンヨウ</t>
    </rPh>
    <rPh sb="12" eb="14">
      <t>ショクイン</t>
    </rPh>
    <rPh sb="15" eb="16">
      <t>ノゾ</t>
    </rPh>
    <phoneticPr fontId="4"/>
  </si>
  <si>
    <t>職　　名</t>
    <rPh sb="0" eb="1">
      <t>ショク</t>
    </rPh>
    <rPh sb="3" eb="4">
      <t>メイ</t>
    </rPh>
    <phoneticPr fontId="10"/>
  </si>
  <si>
    <t>氏　　名</t>
    <rPh sb="0" eb="1">
      <t>シ</t>
    </rPh>
    <rPh sb="3" eb="4">
      <t>メイ</t>
    </rPh>
    <phoneticPr fontId="10"/>
  </si>
  <si>
    <t>連絡先</t>
    <phoneticPr fontId="10"/>
  </si>
  <si>
    <t>平均標準報酬月額</t>
  </si>
  <si>
    <t>組合員証番号</t>
    <rPh sb="0" eb="3">
      <t>クミアイイン</t>
    </rPh>
    <rPh sb="3" eb="4">
      <t>ショウ</t>
    </rPh>
    <rPh sb="4" eb="6">
      <t>バンゴウ</t>
    </rPh>
    <phoneticPr fontId="10"/>
  </si>
  <si>
    <t>組合員氏名</t>
    <rPh sb="0" eb="3">
      <t>クミアイイン</t>
    </rPh>
    <rPh sb="3" eb="5">
      <t>シメイ</t>
    </rPh>
    <phoneticPr fontId="10"/>
  </si>
  <si>
    <t>報酬の有無</t>
    <rPh sb="0" eb="2">
      <t>ホウシュウ</t>
    </rPh>
    <rPh sb="3" eb="5">
      <t>ウム</t>
    </rPh>
    <phoneticPr fontId="4"/>
  </si>
  <si>
    <t>有</t>
    <rPh sb="0" eb="1">
      <t>アリ</t>
    </rPh>
    <phoneticPr fontId="4"/>
  </si>
  <si>
    <t>円</t>
    <rPh sb="0" eb="1">
      <t>エン</t>
    </rPh>
    <phoneticPr fontId="10"/>
  </si>
  <si>
    <t>当該請求期間の報酬支給の有無</t>
    <phoneticPr fontId="4"/>
  </si>
  <si>
    <t>無</t>
    <rPh sb="0" eb="1">
      <t>ナ</t>
    </rPh>
    <phoneticPr fontId="4"/>
  </si>
  <si>
    <t>月初日</t>
    <rPh sb="0" eb="1">
      <t>ツキ</t>
    </rPh>
    <rPh sb="1" eb="3">
      <t>ショニチ</t>
    </rPh>
    <phoneticPr fontId="4"/>
  </si>
  <si>
    <t>月給制</t>
    <rPh sb="0" eb="2">
      <t>ゲッキュウ</t>
    </rPh>
    <rPh sb="2" eb="3">
      <t>セイ</t>
    </rPh>
    <phoneticPr fontId="4"/>
  </si>
  <si>
    <t>年金額合計（年額）</t>
    <rPh sb="0" eb="3">
      <t>ネンキンガク</t>
    </rPh>
    <rPh sb="3" eb="5">
      <t>ゴウケイ</t>
    </rPh>
    <rPh sb="6" eb="8">
      <t>ネンガク</t>
    </rPh>
    <phoneticPr fontId="10"/>
  </si>
  <si>
    <t>期　　　　　　　間</t>
    <rPh sb="0" eb="1">
      <t>キ</t>
    </rPh>
    <rPh sb="8" eb="9">
      <t>アイダ</t>
    </rPh>
    <phoneticPr fontId="10"/>
  </si>
  <si>
    <t>令和</t>
    <rPh sb="0" eb="2">
      <t>レイワ</t>
    </rPh>
    <phoneticPr fontId="10"/>
  </si>
  <si>
    <t>年</t>
    <rPh sb="0" eb="1">
      <t>ネン</t>
    </rPh>
    <phoneticPr fontId="10"/>
  </si>
  <si>
    <t>月</t>
    <rPh sb="0" eb="1">
      <t>ツキ</t>
    </rPh>
    <phoneticPr fontId="10"/>
  </si>
  <si>
    <t>から</t>
    <phoneticPr fontId="10"/>
  </si>
  <si>
    <t>日給制</t>
    <rPh sb="0" eb="2">
      <t>ニッキュウ</t>
    </rPh>
    <rPh sb="2" eb="3">
      <t>セイ</t>
    </rPh>
    <phoneticPr fontId="4"/>
  </si>
  <si>
    <t>まで</t>
    <phoneticPr fontId="10"/>
  </si>
  <si>
    <t>月末日</t>
    <rPh sb="0" eb="1">
      <t>ツキ</t>
    </rPh>
    <rPh sb="1" eb="3">
      <t>マツジツ</t>
    </rPh>
    <phoneticPr fontId="4"/>
  </si>
  <si>
    <t>時給制</t>
    <rPh sb="0" eb="3">
      <t>ジキュウセイ</t>
    </rPh>
    <phoneticPr fontId="4"/>
  </si>
  <si>
    <t>日</t>
    <phoneticPr fontId="4"/>
  </si>
  <si>
    <t>要勤務日数</t>
    <rPh sb="0" eb="1">
      <t>ヨウ</t>
    </rPh>
    <rPh sb="1" eb="3">
      <t>キンム</t>
    </rPh>
    <rPh sb="3" eb="5">
      <t>ニッスウ</t>
    </rPh>
    <phoneticPr fontId="4"/>
  </si>
  <si>
    <t>〇</t>
    <phoneticPr fontId="4"/>
  </si>
  <si>
    <t>日割り計算で支給</t>
    <rPh sb="0" eb="2">
      <t>ヒワ</t>
    </rPh>
    <rPh sb="3" eb="5">
      <t>ケイサン</t>
    </rPh>
    <rPh sb="6" eb="8">
      <t>シキュウ</t>
    </rPh>
    <phoneticPr fontId="4"/>
  </si>
  <si>
    <t>１月分満額支給</t>
    <rPh sb="1" eb="2">
      <t>ツキ</t>
    </rPh>
    <rPh sb="2" eb="3">
      <t>ブン</t>
    </rPh>
    <rPh sb="3" eb="5">
      <t>マンガク</t>
    </rPh>
    <rPh sb="5" eb="7">
      <t>シキュウ</t>
    </rPh>
    <phoneticPr fontId="4"/>
  </si>
  <si>
    <t>給与形態</t>
    <rPh sb="0" eb="2">
      <t>キュウヨ</t>
    </rPh>
    <rPh sb="2" eb="4">
      <t>ケイタイ</t>
    </rPh>
    <phoneticPr fontId="4"/>
  </si>
  <si>
    <t>カレンダー</t>
    <phoneticPr fontId="4"/>
  </si>
  <si>
    <t>要勤務日</t>
    <rPh sb="0" eb="1">
      <t>ヨウ</t>
    </rPh>
    <rPh sb="1" eb="3">
      <t>キンム</t>
    </rPh>
    <rPh sb="3" eb="4">
      <t>ビ</t>
    </rPh>
    <phoneticPr fontId="4"/>
  </si>
  <si>
    <t>1日の勤務時間</t>
    <rPh sb="1" eb="2">
      <t>ニチ</t>
    </rPh>
    <rPh sb="3" eb="5">
      <t>キンム</t>
    </rPh>
    <rPh sb="5" eb="7">
      <t>ジカン</t>
    </rPh>
    <phoneticPr fontId="4"/>
  </si>
  <si>
    <t>時間</t>
    <rPh sb="0" eb="2">
      <t>ジカン</t>
    </rPh>
    <phoneticPr fontId="4"/>
  </si>
  <si>
    <t>減額前の報酬①</t>
    <rPh sb="0" eb="2">
      <t>ゲンガク</t>
    </rPh>
    <rPh sb="2" eb="3">
      <t>マエ</t>
    </rPh>
    <rPh sb="4" eb="6">
      <t>ホウシュウ</t>
    </rPh>
    <phoneticPr fontId="10"/>
  </si>
  <si>
    <t>報酬②（減額対象外）</t>
    <rPh sb="0" eb="2">
      <t>ホウシュウ</t>
    </rPh>
    <rPh sb="4" eb="6">
      <t>ゲンガク</t>
    </rPh>
    <rPh sb="6" eb="9">
      <t>タイショウガイ</t>
    </rPh>
    <phoneticPr fontId="10"/>
  </si>
  <si>
    <t>種別</t>
    <rPh sb="0" eb="2">
      <t>シュベツ</t>
    </rPh>
    <phoneticPr fontId="10"/>
  </si>
  <si>
    <t>支給実績</t>
    <rPh sb="0" eb="2">
      <t>シキュウ</t>
    </rPh>
    <rPh sb="2" eb="4">
      <t>ジッセキ</t>
    </rPh>
    <phoneticPr fontId="10"/>
  </si>
  <si>
    <t>１時間当たりの
減額単価</t>
    <rPh sb="1" eb="3">
      <t>ジカン</t>
    </rPh>
    <rPh sb="3" eb="4">
      <t>ア</t>
    </rPh>
    <rPh sb="8" eb="10">
      <t>ゲンガク</t>
    </rPh>
    <rPh sb="10" eb="12">
      <t>タンカ</t>
    </rPh>
    <phoneticPr fontId="4"/>
  </si>
  <si>
    <t>給料表額(基本給）</t>
    <rPh sb="0" eb="2">
      <t>キュウリョウ</t>
    </rPh>
    <rPh sb="2" eb="3">
      <t>ヒョウ</t>
    </rPh>
    <rPh sb="3" eb="4">
      <t>ガク</t>
    </rPh>
    <rPh sb="5" eb="7">
      <t>キホン</t>
    </rPh>
    <rPh sb="7" eb="8">
      <t>キュウ</t>
    </rPh>
    <phoneticPr fontId="10"/>
  </si>
  <si>
    <t>教職調整額（給料の加算額）</t>
    <rPh sb="0" eb="2">
      <t>キョウショク</t>
    </rPh>
    <rPh sb="2" eb="4">
      <t>チョウセイ</t>
    </rPh>
    <rPh sb="4" eb="5">
      <t>ガク</t>
    </rPh>
    <rPh sb="6" eb="8">
      <t>キュウリョウ</t>
    </rPh>
    <rPh sb="9" eb="11">
      <t>カサン</t>
    </rPh>
    <rPh sb="11" eb="12">
      <t>ガク</t>
    </rPh>
    <phoneticPr fontId="10"/>
  </si>
  <si>
    <t>給料の調整額</t>
    <rPh sb="0" eb="2">
      <t>キュウリョウ</t>
    </rPh>
    <rPh sb="3" eb="5">
      <t>チョウセイ</t>
    </rPh>
    <rPh sb="5" eb="6">
      <t>ガク</t>
    </rPh>
    <phoneticPr fontId="10"/>
  </si>
  <si>
    <t>扶養手当</t>
    <rPh sb="0" eb="2">
      <t>フヨウ</t>
    </rPh>
    <rPh sb="2" eb="4">
      <t>テアテ</t>
    </rPh>
    <phoneticPr fontId="10"/>
  </si>
  <si>
    <t>地域手当</t>
    <rPh sb="0" eb="2">
      <t>チイキ</t>
    </rPh>
    <rPh sb="2" eb="4">
      <t>テアテ</t>
    </rPh>
    <phoneticPr fontId="10"/>
  </si>
  <si>
    <t>住居手当</t>
    <rPh sb="0" eb="2">
      <t>ジュウキョ</t>
    </rPh>
    <rPh sb="2" eb="4">
      <t>テアテ</t>
    </rPh>
    <phoneticPr fontId="10"/>
  </si>
  <si>
    <t>義務教育等教員特別手当</t>
    <rPh sb="0" eb="2">
      <t>ギム</t>
    </rPh>
    <rPh sb="2" eb="4">
      <t>キョウイク</t>
    </rPh>
    <rPh sb="4" eb="5">
      <t>トウ</t>
    </rPh>
    <rPh sb="5" eb="7">
      <t>キョウイン</t>
    </rPh>
    <rPh sb="7" eb="9">
      <t>トクベツ</t>
    </rPh>
    <rPh sb="9" eb="11">
      <t>テアテ</t>
    </rPh>
    <phoneticPr fontId="4"/>
  </si>
  <si>
    <t>通勤手当</t>
    <rPh sb="0" eb="2">
      <t>ツウキン</t>
    </rPh>
    <rPh sb="2" eb="4">
      <t>テアテ</t>
    </rPh>
    <phoneticPr fontId="4"/>
  </si>
  <si>
    <t>正規職員の
当該月の勤務を要する日数</t>
    <rPh sb="0" eb="2">
      <t>セイキ</t>
    </rPh>
    <rPh sb="2" eb="4">
      <t>ショクイン</t>
    </rPh>
    <rPh sb="6" eb="8">
      <t>トウガイ</t>
    </rPh>
    <rPh sb="8" eb="9">
      <t>ツキ</t>
    </rPh>
    <rPh sb="10" eb="12">
      <t>キンム</t>
    </rPh>
    <rPh sb="13" eb="14">
      <t>ヨウ</t>
    </rPh>
    <rPh sb="16" eb="18">
      <t>ニッスウ</t>
    </rPh>
    <phoneticPr fontId="10"/>
  </si>
  <si>
    <t>当該月の報酬日額（a)</t>
    <rPh sb="0" eb="2">
      <t>トウガイ</t>
    </rPh>
    <rPh sb="2" eb="3">
      <t>ツキ</t>
    </rPh>
    <rPh sb="4" eb="6">
      <t>ホウシュウ</t>
    </rPh>
    <rPh sb="6" eb="8">
      <t>ニチガク</t>
    </rPh>
    <phoneticPr fontId="4"/>
  </si>
  <si>
    <t>合計</t>
    <rPh sb="0" eb="2">
      <t>ゴウケイ</t>
    </rPh>
    <phoneticPr fontId="4"/>
  </si>
  <si>
    <t>日</t>
    <rPh sb="0" eb="1">
      <t>ニチ</t>
    </rPh>
    <phoneticPr fontId="10"/>
  </si>
  <si>
    <t>１日あたりの減額単価（ｂ）</t>
    <rPh sb="1" eb="2">
      <t>ニチ</t>
    </rPh>
    <rPh sb="6" eb="8">
      <t>ゲンガク</t>
    </rPh>
    <rPh sb="8" eb="10">
      <t>タンカ</t>
    </rPh>
    <phoneticPr fontId="4"/>
  </si>
  <si>
    <t>日額算出に用いる率　　　22分の1</t>
    <phoneticPr fontId="4"/>
  </si>
  <si>
    <t>報酬日額①(a)-(b)
※マイナスの場合は０</t>
    <rPh sb="0" eb="2">
      <t>ホウシュウ</t>
    </rPh>
    <rPh sb="2" eb="4">
      <t>ニチガク</t>
    </rPh>
    <rPh sb="19" eb="21">
      <t>バアイ</t>
    </rPh>
    <phoneticPr fontId="4"/>
  </si>
  <si>
    <t>円</t>
    <rPh sb="0" eb="1">
      <t>エン</t>
    </rPh>
    <phoneticPr fontId="4"/>
  </si>
  <si>
    <t>報酬日額②</t>
    <rPh sb="0" eb="2">
      <t>ホウシュウ</t>
    </rPh>
    <rPh sb="2" eb="4">
      <t>ニチガク</t>
    </rPh>
    <phoneticPr fontId="10"/>
  </si>
  <si>
    <t>当該月の
要勤務日数
（〇の数）</t>
    <rPh sb="0" eb="2">
      <t>トウガイ</t>
    </rPh>
    <rPh sb="2" eb="3">
      <t>ツキ</t>
    </rPh>
    <rPh sb="5" eb="6">
      <t>ヨウ</t>
    </rPh>
    <rPh sb="6" eb="8">
      <t>キンム</t>
    </rPh>
    <rPh sb="8" eb="10">
      <t>ニッスウ</t>
    </rPh>
    <rPh sb="14" eb="15">
      <t>カズ</t>
    </rPh>
    <phoneticPr fontId="10"/>
  </si>
  <si>
    <t>通勤手当
の状況</t>
    <rPh sb="0" eb="2">
      <t>ツウキン</t>
    </rPh>
    <rPh sb="2" eb="4">
      <t>テアテ</t>
    </rPh>
    <rPh sb="6" eb="8">
      <t>ジョウキョウ</t>
    </rPh>
    <phoneticPr fontId="4"/>
  </si>
  <si>
    <t>支給額</t>
    <rPh sb="0" eb="3">
      <t>シキュウガク</t>
    </rPh>
    <phoneticPr fontId="4"/>
  </si>
  <si>
    <t>支給月</t>
    <rPh sb="0" eb="2">
      <t>シキュウ</t>
    </rPh>
    <rPh sb="2" eb="3">
      <t>ヅキ</t>
    </rPh>
    <phoneticPr fontId="4"/>
  </si>
  <si>
    <t>支給額は
何か月分か</t>
    <rPh sb="0" eb="2">
      <t>シキュウ</t>
    </rPh>
    <rPh sb="2" eb="3">
      <t>ガク</t>
    </rPh>
    <rPh sb="5" eb="6">
      <t>ナン</t>
    </rPh>
    <rPh sb="7" eb="8">
      <t>ツキ</t>
    </rPh>
    <rPh sb="8" eb="9">
      <t>ブン</t>
    </rPh>
    <phoneticPr fontId="4"/>
  </si>
  <si>
    <t>月途中の
休職or復帰</t>
    <rPh sb="0" eb="1">
      <t>ツキ</t>
    </rPh>
    <rPh sb="1" eb="3">
      <t>トチュウ</t>
    </rPh>
    <rPh sb="5" eb="7">
      <t>キュウショク</t>
    </rPh>
    <rPh sb="9" eb="11">
      <t>フッキ</t>
    </rPh>
    <phoneticPr fontId="4"/>
  </si>
  <si>
    <t>か月分</t>
    <rPh sb="1" eb="2">
      <t>ゲツ</t>
    </rPh>
    <rPh sb="2" eb="3">
      <t>ブン</t>
    </rPh>
    <phoneticPr fontId="4"/>
  </si>
  <si>
    <t>月途中の休職or復帰の
場合の当該月の通勤手当の支給方法</t>
    <rPh sb="0" eb="1">
      <t>ツキ</t>
    </rPh>
    <rPh sb="1" eb="3">
      <t>トチュウ</t>
    </rPh>
    <rPh sb="4" eb="6">
      <t>キュウショク</t>
    </rPh>
    <rPh sb="8" eb="10">
      <t>フッキ</t>
    </rPh>
    <rPh sb="12" eb="14">
      <t>バアイ</t>
    </rPh>
    <rPh sb="17" eb="18">
      <t>ツキ</t>
    </rPh>
    <rPh sb="19" eb="21">
      <t>ツウキン</t>
    </rPh>
    <rPh sb="21" eb="23">
      <t>テアテ</t>
    </rPh>
    <rPh sb="24" eb="26">
      <t>シキュウ</t>
    </rPh>
    <rPh sb="26" eb="28">
      <t>ホウホウ</t>
    </rPh>
    <phoneticPr fontId="4"/>
  </si>
  <si>
    <t>【備考欄】　補足がある場合には記入してください。</t>
    <rPh sb="6" eb="8">
      <t>ホソク</t>
    </rPh>
    <rPh sb="11" eb="13">
      <t>バアイ</t>
    </rPh>
    <rPh sb="15" eb="17">
      <t>キニュウ</t>
    </rPh>
    <phoneticPr fontId="4"/>
  </si>
  <si>
    <t>報酬日額</t>
    <rPh sb="0" eb="2">
      <t>ホウシュウ</t>
    </rPh>
    <rPh sb="2" eb="4">
      <t>ニチガク</t>
    </rPh>
    <phoneticPr fontId="10"/>
  </si>
  <si>
    <t>報酬日額①</t>
    <rPh sb="0" eb="2">
      <t>ホウシュウ</t>
    </rPh>
    <rPh sb="2" eb="4">
      <t>ニチガク</t>
    </rPh>
    <phoneticPr fontId="10"/>
  </si>
  <si>
    <t>A1</t>
    <phoneticPr fontId="10"/>
  </si>
  <si>
    <t>B1</t>
    <phoneticPr fontId="10"/>
  </si>
  <si>
    <t>合計</t>
    <rPh sb="0" eb="2">
      <t>ゴウケイ</t>
    </rPh>
    <phoneticPr fontId="10"/>
  </si>
  <si>
    <t>C1</t>
    <phoneticPr fontId="10"/>
  </si>
  <si>
    <t>（1円未満切捨て）</t>
    <phoneticPr fontId="4"/>
  </si>
  <si>
    <t>年金日額</t>
    <rPh sb="0" eb="2">
      <t>ネンキン</t>
    </rPh>
    <rPh sb="2" eb="4">
      <t>ニチガク</t>
    </rPh>
    <phoneticPr fontId="10"/>
  </si>
  <si>
    <t>年金額合計（年額）÷２６４</t>
    <rPh sb="0" eb="2">
      <t>ネンキン</t>
    </rPh>
    <rPh sb="2" eb="3">
      <t>ガク</t>
    </rPh>
    <rPh sb="3" eb="5">
      <t>ゴウケイ</t>
    </rPh>
    <rPh sb="6" eb="8">
      <t>ネンガク</t>
    </rPh>
    <phoneticPr fontId="10"/>
  </si>
  <si>
    <t>D1</t>
    <phoneticPr fontId="10"/>
  </si>
  <si>
    <t>（１）　傷病手当金日額の算定</t>
    <rPh sb="4" eb="6">
      <t>ショウビョウ</t>
    </rPh>
    <rPh sb="6" eb="8">
      <t>テアテ</t>
    </rPh>
    <rPh sb="8" eb="9">
      <t>キン</t>
    </rPh>
    <rPh sb="9" eb="11">
      <t>ニチガク</t>
    </rPh>
    <rPh sb="12" eb="14">
      <t>サンテイ</t>
    </rPh>
    <phoneticPr fontId="10"/>
  </si>
  <si>
    <t>平均標準報酬月額</t>
    <phoneticPr fontId="4"/>
  </si>
  <si>
    <t>平均標準報酬日額</t>
    <phoneticPr fontId="4"/>
  </si>
  <si>
    <t>×　１／22</t>
    <phoneticPr fontId="4"/>
  </si>
  <si>
    <t>＝</t>
    <phoneticPr fontId="4"/>
  </si>
  <si>
    <t>（１０円未満四捨五入）</t>
    <phoneticPr fontId="4"/>
  </si>
  <si>
    <t>支給割合</t>
    <phoneticPr fontId="4"/>
  </si>
  <si>
    <t>×　2／3</t>
    <phoneticPr fontId="4"/>
  </si>
  <si>
    <t>（１円未満四捨五入）</t>
    <phoneticPr fontId="4"/>
  </si>
  <si>
    <t>（２）　控除日額</t>
    <rPh sb="4" eb="6">
      <t>コウジョ</t>
    </rPh>
    <rPh sb="6" eb="8">
      <t>ニチガク</t>
    </rPh>
    <phoneticPr fontId="10"/>
  </si>
  <si>
    <t>報酬日額（C１）と年金日額（D１）を比較し高い方の額</t>
    <phoneticPr fontId="4"/>
  </si>
  <si>
    <t>（３）　支給額の決定</t>
    <rPh sb="4" eb="7">
      <t>シキュウガク</t>
    </rPh>
    <rPh sb="8" eb="10">
      <t>ケッテイ</t>
    </rPh>
    <phoneticPr fontId="10"/>
  </si>
  <si>
    <t>給付日額</t>
    <phoneticPr fontId="4"/>
  </si>
  <si>
    <t>控除日額</t>
    <phoneticPr fontId="4"/>
  </si>
  <si>
    <t>支給対象日数</t>
    <rPh sb="0" eb="2">
      <t>シキュウ</t>
    </rPh>
    <rPh sb="2" eb="4">
      <t>タイショウ</t>
    </rPh>
    <rPh sb="4" eb="6">
      <t>ニッスウ</t>
    </rPh>
    <phoneticPr fontId="10"/>
  </si>
  <si>
    <t>支給額</t>
    <rPh sb="0" eb="2">
      <t>シキュウ</t>
    </rPh>
    <rPh sb="2" eb="3">
      <t>ガク</t>
    </rPh>
    <phoneticPr fontId="10"/>
  </si>
  <si>
    <t>(</t>
    <phoneticPr fontId="4"/>
  </si>
  <si>
    <t>-</t>
    <phoneticPr fontId="4"/>
  </si>
  <si>
    <t>×</t>
  </si>
  <si>
    <t>１日当たりの支給額</t>
    <phoneticPr fontId="4"/>
  </si>
  <si>
    <r>
      <t>上記期間中の土日以外の祝日の日数</t>
    </r>
    <r>
      <rPr>
        <b/>
        <sz val="6"/>
        <rFont val="ＭＳ Ｐゴシック"/>
        <family val="3"/>
        <charset val="128"/>
      </rPr>
      <t>(12月29日～1月3日を含む)</t>
    </r>
    <rPh sb="0" eb="2">
      <t>ジョウキ</t>
    </rPh>
    <rPh sb="2" eb="5">
      <t>キカンチュウ</t>
    </rPh>
    <rPh sb="6" eb="8">
      <t>ドニチ</t>
    </rPh>
    <rPh sb="8" eb="10">
      <t>イガイ</t>
    </rPh>
    <rPh sb="11" eb="13">
      <t>シュクジツ</t>
    </rPh>
    <rPh sb="14" eb="16">
      <t>ニッスウ</t>
    </rPh>
    <rPh sb="19" eb="20">
      <t>ガツ</t>
    </rPh>
    <rPh sb="22" eb="23">
      <t>ニチ</t>
    </rPh>
    <rPh sb="25" eb="26">
      <t>ガツ</t>
    </rPh>
    <rPh sb="27" eb="28">
      <t>ニチ</t>
    </rPh>
    <rPh sb="29" eb="30">
      <t>フク</t>
    </rPh>
    <phoneticPr fontId="4"/>
  </si>
  <si>
    <t>円</t>
    <rPh sb="0" eb="1">
      <t>エン</t>
    </rPh>
    <phoneticPr fontId="3"/>
  </si>
  <si>
    <t>要勤務日</t>
    <rPh sb="0" eb="1">
      <t>ヨウ</t>
    </rPh>
    <rPh sb="1" eb="3">
      <t>キンム</t>
    </rPh>
    <rPh sb="3" eb="4">
      <t>ビ</t>
    </rPh>
    <phoneticPr fontId="3"/>
  </si>
  <si>
    <t>請求期間の土日を除いた日数</t>
    <rPh sb="0" eb="2">
      <t>セイキュウ</t>
    </rPh>
    <rPh sb="2" eb="4">
      <t>キカン</t>
    </rPh>
    <rPh sb="5" eb="7">
      <t>ドニチ</t>
    </rPh>
    <rPh sb="8" eb="9">
      <t>ノゾ</t>
    </rPh>
    <rPh sb="11" eb="13">
      <t>ニッスウ</t>
    </rPh>
    <phoneticPr fontId="3"/>
  </si>
  <si>
    <t>請求期間の土日</t>
    <rPh sb="0" eb="2">
      <t>セイキュウ</t>
    </rPh>
    <rPh sb="2" eb="4">
      <t>キカン</t>
    </rPh>
    <rPh sb="5" eb="7">
      <t>ドニチ</t>
    </rPh>
    <phoneticPr fontId="3"/>
  </si>
  <si>
    <t>請求期間の要勤務日の日数</t>
    <rPh sb="0" eb="2">
      <t>セイキュウ</t>
    </rPh>
    <rPh sb="2" eb="4">
      <t>キカン</t>
    </rPh>
    <rPh sb="5" eb="6">
      <t>ヨウ</t>
    </rPh>
    <rPh sb="6" eb="8">
      <t>キンム</t>
    </rPh>
    <rPh sb="8" eb="9">
      <t>ビ</t>
    </rPh>
    <rPh sb="10" eb="12">
      <t>ニッスウ</t>
    </rPh>
    <phoneticPr fontId="3"/>
  </si>
  <si>
    <t>請求期間の土日を除いた非勤務日の日数</t>
    <rPh sb="0" eb="2">
      <t>セイキュウ</t>
    </rPh>
    <rPh sb="2" eb="4">
      <t>キカン</t>
    </rPh>
    <rPh sb="5" eb="7">
      <t>ドニチ</t>
    </rPh>
    <rPh sb="8" eb="9">
      <t>ノゾ</t>
    </rPh>
    <rPh sb="11" eb="12">
      <t>ヒ</t>
    </rPh>
    <rPh sb="12" eb="14">
      <t>キンム</t>
    </rPh>
    <rPh sb="14" eb="15">
      <t>ビ</t>
    </rPh>
    <rPh sb="16" eb="18">
      <t>ニッスウ</t>
    </rPh>
    <phoneticPr fontId="3"/>
  </si>
  <si>
    <t>◎報酬との調整対象外の部分</t>
    <rPh sb="1" eb="3">
      <t>ホウシュウ</t>
    </rPh>
    <rPh sb="5" eb="7">
      <t>チョウセイ</t>
    </rPh>
    <rPh sb="7" eb="10">
      <t>タイショウガイ</t>
    </rPh>
    <rPh sb="11" eb="13">
      <t>ブブン</t>
    </rPh>
    <phoneticPr fontId="3"/>
  </si>
  <si>
    <t>日付</t>
    <rPh sb="0" eb="1">
      <t>ヒ</t>
    </rPh>
    <rPh sb="1" eb="2">
      <t>ヅケ</t>
    </rPh>
    <phoneticPr fontId="3"/>
  </si>
  <si>
    <t>曜日</t>
    <rPh sb="0" eb="2">
      <t>ヨウビ</t>
    </rPh>
    <phoneticPr fontId="3"/>
  </si>
  <si>
    <t>使用する元号の開始年を西暦で入力</t>
    <rPh sb="0" eb="2">
      <t>シヨウ</t>
    </rPh>
    <rPh sb="4" eb="6">
      <t>ゲンゴウ</t>
    </rPh>
    <rPh sb="7" eb="9">
      <t>カイシ</t>
    </rPh>
    <rPh sb="9" eb="10">
      <t>ドシ</t>
    </rPh>
    <rPh sb="11" eb="13">
      <t>セイレキ</t>
    </rPh>
    <rPh sb="14" eb="16">
      <t>ニュウリョク</t>
    </rPh>
    <phoneticPr fontId="3"/>
  </si>
  <si>
    <t>出勤日
（有休の休暇含む）</t>
    <rPh sb="0" eb="2">
      <t>シュッキン</t>
    </rPh>
    <rPh sb="2" eb="3">
      <t>ビ</t>
    </rPh>
    <rPh sb="5" eb="7">
      <t>ユウキュウ</t>
    </rPh>
    <rPh sb="8" eb="10">
      <t>キュウカ</t>
    </rPh>
    <rPh sb="10" eb="11">
      <t>フク</t>
    </rPh>
    <phoneticPr fontId="4"/>
  </si>
  <si>
    <t>東京　一郎</t>
    <rPh sb="0" eb="2">
      <t>トウキョウ</t>
    </rPh>
    <rPh sb="3" eb="5">
      <t>イチロウ</t>
    </rPh>
    <phoneticPr fontId="3"/>
  </si>
  <si>
    <t>08765432</t>
    <phoneticPr fontId="3"/>
  </si>
  <si>
    <t>〇〇区〇〇小学校</t>
    <rPh sb="2" eb="3">
      <t>ク</t>
    </rPh>
    <rPh sb="5" eb="8">
      <t>ショウガッコウ</t>
    </rPh>
    <phoneticPr fontId="3"/>
  </si>
  <si>
    <t>校長</t>
    <rPh sb="0" eb="2">
      <t>コウチョウ</t>
    </rPh>
    <phoneticPr fontId="3"/>
  </si>
  <si>
    <t>公立　次郎</t>
    <rPh sb="0" eb="2">
      <t>コウリツ</t>
    </rPh>
    <rPh sb="3" eb="5">
      <t>ジロウ</t>
    </rPh>
    <phoneticPr fontId="3"/>
  </si>
  <si>
    <t>00-1111-2222</t>
    <phoneticPr fontId="3"/>
  </si>
  <si>
    <t>〇</t>
  </si>
  <si>
    <t>〇</t>
    <phoneticPr fontId="3"/>
  </si>
  <si>
    <t>令和６年４月</t>
    <rPh sb="0" eb="2">
      <t>レイワ</t>
    </rPh>
    <rPh sb="3" eb="4">
      <t>ネン</t>
    </rPh>
    <rPh sb="5" eb="6">
      <t>ガツ</t>
    </rPh>
    <phoneticPr fontId="3"/>
  </si>
  <si>
    <t>出勤日
（有給の休暇含む）</t>
    <rPh sb="0" eb="2">
      <t>シュッキン</t>
    </rPh>
    <rPh sb="2" eb="3">
      <t>ビ</t>
    </rPh>
    <rPh sb="5" eb="6">
      <t>アリ</t>
    </rPh>
    <rPh sb="8" eb="10">
      <t>キュウカ</t>
    </rPh>
    <rPh sb="10" eb="11">
      <t>フク</t>
    </rPh>
    <phoneticPr fontId="4"/>
  </si>
  <si>
    <t>出勤日
（有給の休暇含む）</t>
    <rPh sb="0" eb="3">
      <t>シュッキンビ</t>
    </rPh>
    <phoneticPr fontId="4"/>
  </si>
  <si>
    <t>出勤日
（有給の休暇含む）</t>
    <rPh sb="0" eb="2">
      <t>シュッキン</t>
    </rPh>
    <rPh sb="2" eb="3">
      <t>ビ</t>
    </rPh>
    <rPh sb="5" eb="7">
      <t>ユウキュウ</t>
    </rPh>
    <rPh sb="8" eb="10">
      <t>キュウカ</t>
    </rPh>
    <rPh sb="10" eb="11">
      <t>フク</t>
    </rPh>
    <phoneticPr fontId="4"/>
  </si>
  <si>
    <t>説明</t>
    <rPh sb="0" eb="2">
      <t>セツメイ</t>
    </rPh>
    <phoneticPr fontId="3"/>
  </si>
  <si>
    <t>項目</t>
    <rPh sb="0" eb="2">
      <t>コウモク</t>
    </rPh>
    <phoneticPr fontId="3"/>
  </si>
  <si>
    <t>①</t>
    <phoneticPr fontId="3"/>
  </si>
  <si>
    <t>種別</t>
    <rPh sb="0" eb="2">
      <t>シュベツ</t>
    </rPh>
    <phoneticPr fontId="3"/>
  </si>
  <si>
    <t>②</t>
    <phoneticPr fontId="3"/>
  </si>
  <si>
    <t>③</t>
    <phoneticPr fontId="3"/>
  </si>
  <si>
    <t>④</t>
    <phoneticPr fontId="3"/>
  </si>
  <si>
    <t>平均標準報酬月額</t>
    <rPh sb="0" eb="2">
      <t>ヘイキン</t>
    </rPh>
    <rPh sb="2" eb="4">
      <t>ヒョウジュン</t>
    </rPh>
    <rPh sb="4" eb="6">
      <t>ホウシュウ</t>
    </rPh>
    <rPh sb="6" eb="8">
      <t>ゲツガク</t>
    </rPh>
    <phoneticPr fontId="3"/>
  </si>
  <si>
    <t>⑤</t>
    <phoneticPr fontId="3"/>
  </si>
  <si>
    <t>当該請求期間の報酬
支給の有無</t>
    <rPh sb="0" eb="2">
      <t>トウガイ</t>
    </rPh>
    <rPh sb="2" eb="4">
      <t>セイキュウ</t>
    </rPh>
    <rPh sb="4" eb="6">
      <t>キカン</t>
    </rPh>
    <rPh sb="7" eb="9">
      <t>ホウシュウ</t>
    </rPh>
    <rPh sb="10" eb="12">
      <t>シキュウ</t>
    </rPh>
    <rPh sb="13" eb="15">
      <t>ウム</t>
    </rPh>
    <phoneticPr fontId="3"/>
  </si>
  <si>
    <t>⑥</t>
    <phoneticPr fontId="3"/>
  </si>
  <si>
    <t>請求書に記載した請求期間と同じ期間を記載してください。</t>
    <rPh sb="0" eb="3">
      <t>セイキュウショ</t>
    </rPh>
    <rPh sb="4" eb="6">
      <t>キサイ</t>
    </rPh>
    <rPh sb="8" eb="10">
      <t>セイキュウ</t>
    </rPh>
    <rPh sb="10" eb="12">
      <t>キカン</t>
    </rPh>
    <rPh sb="13" eb="14">
      <t>オナ</t>
    </rPh>
    <rPh sb="15" eb="17">
      <t>キカン</t>
    </rPh>
    <rPh sb="18" eb="20">
      <t>キサイ</t>
    </rPh>
    <phoneticPr fontId="3"/>
  </si>
  <si>
    <t>⑦</t>
    <phoneticPr fontId="3"/>
  </si>
  <si>
    <t>年金額合計（年額）</t>
    <rPh sb="0" eb="3">
      <t>ネンキンガク</t>
    </rPh>
    <rPh sb="3" eb="5">
      <t>ゴウケイ</t>
    </rPh>
    <rPh sb="6" eb="8">
      <t>ネンガク</t>
    </rPh>
    <phoneticPr fontId="3"/>
  </si>
  <si>
    <t>請求期間中に受給している障害厚生年金+障害基礎年金の年額を記載してください。（老齢基礎・厚生年金は記載不要）</t>
    <rPh sb="0" eb="2">
      <t>セイキュウ</t>
    </rPh>
    <rPh sb="2" eb="4">
      <t>キカン</t>
    </rPh>
    <rPh sb="4" eb="5">
      <t>チュウ</t>
    </rPh>
    <rPh sb="6" eb="8">
      <t>ジュキュウ</t>
    </rPh>
    <rPh sb="12" eb="14">
      <t>ショウガイ</t>
    </rPh>
    <rPh sb="14" eb="16">
      <t>コウセイ</t>
    </rPh>
    <rPh sb="16" eb="18">
      <t>ネンキン</t>
    </rPh>
    <rPh sb="19" eb="21">
      <t>ショウガイ</t>
    </rPh>
    <rPh sb="21" eb="23">
      <t>キソ</t>
    </rPh>
    <rPh sb="23" eb="25">
      <t>ネンキン</t>
    </rPh>
    <rPh sb="26" eb="28">
      <t>ネンガク</t>
    </rPh>
    <rPh sb="29" eb="31">
      <t>キサイ</t>
    </rPh>
    <rPh sb="39" eb="41">
      <t>ロウレイ</t>
    </rPh>
    <rPh sb="41" eb="43">
      <t>キソ</t>
    </rPh>
    <rPh sb="44" eb="46">
      <t>コウセイ</t>
    </rPh>
    <rPh sb="46" eb="48">
      <t>ネンキン</t>
    </rPh>
    <rPh sb="49" eb="51">
      <t>キサイ</t>
    </rPh>
    <rPh sb="51" eb="53">
      <t>フヨウ</t>
    </rPh>
    <phoneticPr fontId="3"/>
  </si>
  <si>
    <t>⑧</t>
    <phoneticPr fontId="3"/>
  </si>
  <si>
    <t>土日以外の祝日の日数</t>
    <rPh sb="0" eb="2">
      <t>ドニチ</t>
    </rPh>
    <rPh sb="2" eb="4">
      <t>イガイ</t>
    </rPh>
    <rPh sb="5" eb="7">
      <t>シュクジツ</t>
    </rPh>
    <rPh sb="8" eb="10">
      <t>ニッスウ</t>
    </rPh>
    <phoneticPr fontId="3"/>
  </si>
  <si>
    <t>⑨</t>
    <phoneticPr fontId="3"/>
  </si>
  <si>
    <t>給与形態</t>
    <rPh sb="0" eb="2">
      <t>キュウヨ</t>
    </rPh>
    <rPh sb="2" eb="4">
      <t>ケイタイ</t>
    </rPh>
    <phoneticPr fontId="3"/>
  </si>
  <si>
    <t>⑩</t>
    <phoneticPr fontId="3"/>
  </si>
  <si>
    <t>対象期間</t>
    <rPh sb="0" eb="2">
      <t>タイショウ</t>
    </rPh>
    <rPh sb="2" eb="4">
      <t>キカン</t>
    </rPh>
    <phoneticPr fontId="3"/>
  </si>
  <si>
    <t>１日の勤務時間</t>
    <rPh sb="1" eb="2">
      <t>ニチ</t>
    </rPh>
    <rPh sb="3" eb="5">
      <t>キンム</t>
    </rPh>
    <rPh sb="5" eb="7">
      <t>ジカン</t>
    </rPh>
    <phoneticPr fontId="3"/>
  </si>
  <si>
    <t>⑪</t>
    <phoneticPr fontId="3"/>
  </si>
  <si>
    <t>⑫</t>
    <phoneticPr fontId="3"/>
  </si>
  <si>
    <t>１時間当たりの減額単価</t>
    <rPh sb="1" eb="3">
      <t>ジカン</t>
    </rPh>
    <rPh sb="3" eb="4">
      <t>ア</t>
    </rPh>
    <rPh sb="7" eb="9">
      <t>ゲンガク</t>
    </rPh>
    <rPh sb="9" eb="11">
      <t>タンカ</t>
    </rPh>
    <phoneticPr fontId="3"/>
  </si>
  <si>
    <t>⑬</t>
    <phoneticPr fontId="3"/>
  </si>
  <si>
    <t>減額前の報酬①</t>
    <rPh sb="0" eb="2">
      <t>ゲンガク</t>
    </rPh>
    <rPh sb="2" eb="3">
      <t>マエ</t>
    </rPh>
    <rPh sb="4" eb="6">
      <t>ホウシュウ</t>
    </rPh>
    <phoneticPr fontId="3"/>
  </si>
  <si>
    <t>報酬②（減額対象外）</t>
    <rPh sb="0" eb="2">
      <t>ホウシュウ</t>
    </rPh>
    <rPh sb="4" eb="6">
      <t>ゲンガク</t>
    </rPh>
    <rPh sb="6" eb="9">
      <t>タイショウガイ</t>
    </rPh>
    <phoneticPr fontId="3"/>
  </si>
  <si>
    <t>通勤手当の状況</t>
    <rPh sb="0" eb="2">
      <t>ツウキン</t>
    </rPh>
    <rPh sb="2" eb="4">
      <t>テアテ</t>
    </rPh>
    <rPh sb="5" eb="7">
      <t>ジョウキョウ</t>
    </rPh>
    <phoneticPr fontId="3"/>
  </si>
  <si>
    <t>計算した平均標準報酬月額を記載してください。
（計算方法等については、福利厚生事務の手引きR6.1　P127を参照）</t>
    <rPh sb="0" eb="2">
      <t>ケイサン</t>
    </rPh>
    <rPh sb="4" eb="6">
      <t>ヘイキン</t>
    </rPh>
    <rPh sb="6" eb="8">
      <t>ヒョウジュン</t>
    </rPh>
    <rPh sb="8" eb="10">
      <t>ホウシュウ</t>
    </rPh>
    <rPh sb="10" eb="12">
      <t>ゲツガク</t>
    </rPh>
    <rPh sb="13" eb="15">
      <t>キサイ</t>
    </rPh>
    <rPh sb="24" eb="26">
      <t>ケイサン</t>
    </rPh>
    <rPh sb="26" eb="28">
      <t>ホウホウ</t>
    </rPh>
    <rPh sb="28" eb="29">
      <t>トウ</t>
    </rPh>
    <rPh sb="35" eb="41">
      <t>フクリコウセイジム</t>
    </rPh>
    <rPh sb="42" eb="44">
      <t>テビ</t>
    </rPh>
    <rPh sb="55" eb="57">
      <t>サンショウ</t>
    </rPh>
    <phoneticPr fontId="3"/>
  </si>
  <si>
    <t>出勤日</t>
    <rPh sb="0" eb="3">
      <t>シュッキンビ</t>
    </rPh>
    <phoneticPr fontId="3"/>
  </si>
  <si>
    <t>請求期間中の出勤した日数</t>
    <rPh sb="0" eb="2">
      <t>セイキュウ</t>
    </rPh>
    <rPh sb="2" eb="5">
      <t>キカンチュウ</t>
    </rPh>
    <rPh sb="6" eb="8">
      <t>シュッキン</t>
    </rPh>
    <rPh sb="10" eb="12">
      <t>ニッスウ</t>
    </rPh>
    <phoneticPr fontId="3"/>
  </si>
  <si>
    <t>該当の組合員の種別を選択してください。入力不要箇所が塗りつぶされます。
・一般組合員（有給の病気休職中を除く）　→無給の病気休職となった一般組合員の場合。
　　※有給の病気休職の場合は、別様式
・条件付採用期間　　　　　　　　　　　　→条件付採用期間のため、無給の病気休暇となった場合。
・臨時的任用職員　　　　　　　　　　　　→臨時的任用職員のため、無給の病気休暇となった場合。
・短期組合員（臨時的任用職員を除く）　　→短期組合員かつ、臨時的任用職員でない場合。</t>
    <rPh sb="0" eb="2">
      <t>ガイトウ</t>
    </rPh>
    <rPh sb="3" eb="6">
      <t>クミアイイン</t>
    </rPh>
    <rPh sb="7" eb="9">
      <t>シュベツ</t>
    </rPh>
    <rPh sb="10" eb="12">
      <t>センタク</t>
    </rPh>
    <rPh sb="19" eb="21">
      <t>ニュウリョク</t>
    </rPh>
    <rPh sb="21" eb="23">
      <t>フヨウ</t>
    </rPh>
    <rPh sb="23" eb="25">
      <t>カショ</t>
    </rPh>
    <rPh sb="26" eb="27">
      <t>ヌ</t>
    </rPh>
    <rPh sb="37" eb="39">
      <t>イッパン</t>
    </rPh>
    <rPh sb="39" eb="42">
      <t>クミアイイン</t>
    </rPh>
    <rPh sb="43" eb="45">
      <t>ユウキュウ</t>
    </rPh>
    <rPh sb="46" eb="48">
      <t>ビョウキ</t>
    </rPh>
    <rPh sb="48" eb="51">
      <t>キュウショクチュウ</t>
    </rPh>
    <rPh sb="52" eb="53">
      <t>ノゾ</t>
    </rPh>
    <rPh sb="57" eb="59">
      <t>ムキュウ</t>
    </rPh>
    <rPh sb="60" eb="62">
      <t>ビョウキ</t>
    </rPh>
    <rPh sb="62" eb="64">
      <t>キュウショク</t>
    </rPh>
    <rPh sb="68" eb="70">
      <t>イッパン</t>
    </rPh>
    <rPh sb="70" eb="73">
      <t>クミアイイン</t>
    </rPh>
    <rPh sb="74" eb="76">
      <t>バアイ</t>
    </rPh>
    <rPh sb="81" eb="83">
      <t>ユウキュウ</t>
    </rPh>
    <rPh sb="84" eb="86">
      <t>ビョウキ</t>
    </rPh>
    <rPh sb="86" eb="88">
      <t>キュウショク</t>
    </rPh>
    <rPh sb="89" eb="91">
      <t>バアイ</t>
    </rPh>
    <rPh sb="93" eb="94">
      <t>ベツ</t>
    </rPh>
    <rPh sb="94" eb="96">
      <t>ヨウシキ</t>
    </rPh>
    <rPh sb="98" eb="100">
      <t>ジョウケン</t>
    </rPh>
    <rPh sb="100" eb="101">
      <t>ツキ</t>
    </rPh>
    <rPh sb="101" eb="103">
      <t>サイヨウ</t>
    </rPh>
    <rPh sb="103" eb="105">
      <t>キカン</t>
    </rPh>
    <rPh sb="118" eb="121">
      <t>ジョウケンツ</t>
    </rPh>
    <rPh sb="121" eb="123">
      <t>サイヨウ</t>
    </rPh>
    <rPh sb="123" eb="125">
      <t>キカン</t>
    </rPh>
    <rPh sb="129" eb="131">
      <t>ムキュウ</t>
    </rPh>
    <rPh sb="132" eb="134">
      <t>ビョウキ</t>
    </rPh>
    <rPh sb="134" eb="136">
      <t>キュウカ</t>
    </rPh>
    <rPh sb="140" eb="142">
      <t>バアイ</t>
    </rPh>
    <rPh sb="145" eb="148">
      <t>リンジテキ</t>
    </rPh>
    <rPh sb="148" eb="150">
      <t>ニンヨウ</t>
    </rPh>
    <rPh sb="150" eb="152">
      <t>ショクイン</t>
    </rPh>
    <rPh sb="165" eb="172">
      <t>リンジテキニンヨウショクイン</t>
    </rPh>
    <rPh sb="176" eb="178">
      <t>ムキュウ</t>
    </rPh>
    <rPh sb="179" eb="181">
      <t>ビョウキ</t>
    </rPh>
    <rPh sb="181" eb="183">
      <t>キュウカ</t>
    </rPh>
    <rPh sb="187" eb="189">
      <t>バアイ</t>
    </rPh>
    <rPh sb="192" eb="194">
      <t>タンキ</t>
    </rPh>
    <rPh sb="194" eb="197">
      <t>クミアイイン</t>
    </rPh>
    <rPh sb="198" eb="201">
      <t>リンジテキ</t>
    </rPh>
    <rPh sb="201" eb="203">
      <t>ニンヨウ</t>
    </rPh>
    <rPh sb="203" eb="205">
      <t>ショクイン</t>
    </rPh>
    <rPh sb="206" eb="207">
      <t>ノゾ</t>
    </rPh>
    <rPh sb="212" eb="214">
      <t>タンキ</t>
    </rPh>
    <rPh sb="214" eb="217">
      <t>クミアイイン</t>
    </rPh>
    <rPh sb="220" eb="223">
      <t>リンジテキ</t>
    </rPh>
    <rPh sb="223" eb="225">
      <t>ニンヨウ</t>
    </rPh>
    <rPh sb="225" eb="227">
      <t>ショクイン</t>
    </rPh>
    <rPh sb="230" eb="232">
      <t>バアイ</t>
    </rPh>
    <phoneticPr fontId="3"/>
  </si>
  <si>
    <t>請求期間の土日に被らない祝日の日数を記載してください。</t>
    <rPh sb="0" eb="2">
      <t>セイキュウ</t>
    </rPh>
    <rPh sb="2" eb="4">
      <t>キカン</t>
    </rPh>
    <rPh sb="5" eb="7">
      <t>ドニチ</t>
    </rPh>
    <rPh sb="8" eb="9">
      <t>カブ</t>
    </rPh>
    <rPh sb="12" eb="14">
      <t>シュクジツ</t>
    </rPh>
    <rPh sb="15" eb="17">
      <t>ニッスウ</t>
    </rPh>
    <rPh sb="18" eb="20">
      <t>キサイ</t>
    </rPh>
    <phoneticPr fontId="3"/>
  </si>
  <si>
    <t>給与が減額される前の給与明細の給与の額を記載してください。
　なお、１か月すべて勤務しなかった等の理由により、請求月の支給が0円になる手当は、０円としてください。
　給与が日給制・時給制の組合員は不要</t>
    <rPh sb="0" eb="2">
      <t>キュウヨ</t>
    </rPh>
    <rPh sb="3" eb="5">
      <t>ゲンガク</t>
    </rPh>
    <rPh sb="8" eb="9">
      <t>マエ</t>
    </rPh>
    <rPh sb="10" eb="12">
      <t>キュウヨ</t>
    </rPh>
    <rPh sb="12" eb="14">
      <t>メイサイ</t>
    </rPh>
    <rPh sb="15" eb="17">
      <t>キュウヨ</t>
    </rPh>
    <rPh sb="18" eb="19">
      <t>ガク</t>
    </rPh>
    <rPh sb="20" eb="22">
      <t>キサイ</t>
    </rPh>
    <rPh sb="36" eb="37">
      <t>ゲツ</t>
    </rPh>
    <rPh sb="40" eb="42">
      <t>キンム</t>
    </rPh>
    <rPh sb="47" eb="48">
      <t>トウ</t>
    </rPh>
    <rPh sb="49" eb="51">
      <t>リユウ</t>
    </rPh>
    <rPh sb="55" eb="57">
      <t>セイキュウ</t>
    </rPh>
    <rPh sb="57" eb="58">
      <t>ツキ</t>
    </rPh>
    <rPh sb="59" eb="61">
      <t>シキュウ</t>
    </rPh>
    <rPh sb="63" eb="64">
      <t>エン</t>
    </rPh>
    <rPh sb="67" eb="69">
      <t>テアテ</t>
    </rPh>
    <rPh sb="72" eb="73">
      <t>エン</t>
    </rPh>
    <rPh sb="83" eb="85">
      <t>キュウヨ</t>
    </rPh>
    <rPh sb="86" eb="88">
      <t>ニッキュウ</t>
    </rPh>
    <rPh sb="88" eb="89">
      <t>セイ</t>
    </rPh>
    <rPh sb="90" eb="93">
      <t>ジキュウセイ</t>
    </rPh>
    <rPh sb="94" eb="97">
      <t>クミアイイン</t>
    </rPh>
    <rPh sb="98" eb="100">
      <t>フヨウ</t>
    </rPh>
    <phoneticPr fontId="3"/>
  </si>
  <si>
    <t>下に記載する請求期間に対して、通勤手当等も含めた報酬の支給の有無を選択してください。入力不要箇所が塗りつぶされます。
注）無給の病気休暇等であっても、教職調整額や住居手当等が支給されている場合があります。その場合は有にしてください。</t>
    <rPh sb="0" eb="1">
      <t>シタ</t>
    </rPh>
    <rPh sb="2" eb="4">
      <t>キサイ</t>
    </rPh>
    <rPh sb="6" eb="8">
      <t>セイキュウ</t>
    </rPh>
    <rPh sb="8" eb="10">
      <t>キカン</t>
    </rPh>
    <rPh sb="11" eb="12">
      <t>タイ</t>
    </rPh>
    <rPh sb="15" eb="17">
      <t>ツウキン</t>
    </rPh>
    <rPh sb="17" eb="19">
      <t>テアテ</t>
    </rPh>
    <rPh sb="19" eb="20">
      <t>トウ</t>
    </rPh>
    <rPh sb="21" eb="22">
      <t>フク</t>
    </rPh>
    <rPh sb="24" eb="26">
      <t>ホウシュウ</t>
    </rPh>
    <rPh sb="27" eb="29">
      <t>シキュウ</t>
    </rPh>
    <rPh sb="30" eb="32">
      <t>ウム</t>
    </rPh>
    <rPh sb="33" eb="35">
      <t>センタク</t>
    </rPh>
    <rPh sb="59" eb="60">
      <t>チュウ</t>
    </rPh>
    <rPh sb="61" eb="63">
      <t>ムキュウ</t>
    </rPh>
    <rPh sb="64" eb="66">
      <t>ビョウキ</t>
    </rPh>
    <rPh sb="66" eb="68">
      <t>キュウカ</t>
    </rPh>
    <rPh sb="68" eb="69">
      <t>トウ</t>
    </rPh>
    <rPh sb="75" eb="77">
      <t>キョウショク</t>
    </rPh>
    <rPh sb="77" eb="79">
      <t>チョウセイ</t>
    </rPh>
    <rPh sb="79" eb="80">
      <t>ガク</t>
    </rPh>
    <rPh sb="81" eb="83">
      <t>ジュウキョ</t>
    </rPh>
    <rPh sb="83" eb="85">
      <t>テアテ</t>
    </rPh>
    <rPh sb="85" eb="86">
      <t>トウ</t>
    </rPh>
    <rPh sb="87" eb="89">
      <t>シキュウ</t>
    </rPh>
    <rPh sb="94" eb="96">
      <t>バアイ</t>
    </rPh>
    <rPh sb="104" eb="106">
      <t>バアイ</t>
    </rPh>
    <rPh sb="107" eb="108">
      <t>アリ</t>
    </rPh>
    <phoneticPr fontId="3"/>
  </si>
  <si>
    <t>給与減額整理簿等に記載する１時間あたりの減額単価を記載してください。
日給制の場合は、⑨の１日の勤務時間を１時間とし、⑩の１時間あたりの減額単価に日額単価を記載して下さい。</t>
    <rPh sb="0" eb="2">
      <t>キュウヨ</t>
    </rPh>
    <rPh sb="2" eb="4">
      <t>ゲンガク</t>
    </rPh>
    <rPh sb="4" eb="6">
      <t>セイリ</t>
    </rPh>
    <rPh sb="6" eb="7">
      <t>ボ</t>
    </rPh>
    <rPh sb="7" eb="8">
      <t>トウ</t>
    </rPh>
    <rPh sb="9" eb="11">
      <t>キサイ</t>
    </rPh>
    <rPh sb="14" eb="16">
      <t>ジカン</t>
    </rPh>
    <rPh sb="20" eb="22">
      <t>ゲンガク</t>
    </rPh>
    <rPh sb="22" eb="24">
      <t>タンカ</t>
    </rPh>
    <rPh sb="25" eb="27">
      <t>キサイ</t>
    </rPh>
    <rPh sb="35" eb="37">
      <t>ニッキュウ</t>
    </rPh>
    <rPh sb="37" eb="38">
      <t>セイ</t>
    </rPh>
    <rPh sb="39" eb="41">
      <t>バアイ</t>
    </rPh>
    <rPh sb="46" eb="47">
      <t>ニチ</t>
    </rPh>
    <rPh sb="48" eb="50">
      <t>キンム</t>
    </rPh>
    <rPh sb="50" eb="52">
      <t>ジカン</t>
    </rPh>
    <rPh sb="54" eb="56">
      <t>ジカン</t>
    </rPh>
    <rPh sb="62" eb="64">
      <t>ジカン</t>
    </rPh>
    <rPh sb="68" eb="70">
      <t>ゲンガク</t>
    </rPh>
    <rPh sb="70" eb="72">
      <t>タンカ</t>
    </rPh>
    <rPh sb="73" eb="75">
      <t>ニチガク</t>
    </rPh>
    <rPh sb="75" eb="77">
      <t>タンカ</t>
    </rPh>
    <rPh sb="78" eb="80">
      <t>キサイ</t>
    </rPh>
    <rPh sb="82" eb="83">
      <t>クダ</t>
    </rPh>
    <phoneticPr fontId="3"/>
  </si>
  <si>
    <t>当該請求月に対して支払われた給与の額を記載してください。
（翌月実績払いの短期組合員の場合は、翌月に支払われた額を記載してください。）
また、項目に無い無給期間があることによって減額されない手当が支給されている場合はその手当も記載してください。
なお、通勤手当については⑬で記載してください。</t>
    <rPh sb="0" eb="2">
      <t>トウガイ</t>
    </rPh>
    <rPh sb="2" eb="4">
      <t>セイキュウ</t>
    </rPh>
    <rPh sb="4" eb="5">
      <t>ヅキ</t>
    </rPh>
    <rPh sb="6" eb="7">
      <t>タイ</t>
    </rPh>
    <rPh sb="9" eb="11">
      <t>シハラ</t>
    </rPh>
    <rPh sb="14" eb="16">
      <t>キュウヨ</t>
    </rPh>
    <rPh sb="17" eb="18">
      <t>ガク</t>
    </rPh>
    <rPh sb="19" eb="21">
      <t>キサイ</t>
    </rPh>
    <rPh sb="30" eb="32">
      <t>ヨクゲツ</t>
    </rPh>
    <rPh sb="32" eb="34">
      <t>ジッセキ</t>
    </rPh>
    <rPh sb="34" eb="35">
      <t>バラ</t>
    </rPh>
    <rPh sb="37" eb="39">
      <t>タンキ</t>
    </rPh>
    <rPh sb="39" eb="42">
      <t>クミアイイン</t>
    </rPh>
    <rPh sb="43" eb="45">
      <t>バアイ</t>
    </rPh>
    <rPh sb="47" eb="49">
      <t>ヨクゲツ</t>
    </rPh>
    <rPh sb="50" eb="52">
      <t>シハラ</t>
    </rPh>
    <rPh sb="55" eb="56">
      <t>ガク</t>
    </rPh>
    <rPh sb="57" eb="59">
      <t>キサイ</t>
    </rPh>
    <rPh sb="71" eb="73">
      <t>コウモク</t>
    </rPh>
    <rPh sb="74" eb="75">
      <t>ナ</t>
    </rPh>
    <rPh sb="76" eb="78">
      <t>ムキュウ</t>
    </rPh>
    <rPh sb="78" eb="80">
      <t>キカン</t>
    </rPh>
    <rPh sb="89" eb="91">
      <t>ゲンガク</t>
    </rPh>
    <rPh sb="95" eb="97">
      <t>テアテ</t>
    </rPh>
    <rPh sb="98" eb="100">
      <t>シキュウ</t>
    </rPh>
    <rPh sb="105" eb="107">
      <t>バアイ</t>
    </rPh>
    <rPh sb="110" eb="112">
      <t>テアテ</t>
    </rPh>
    <rPh sb="113" eb="115">
      <t>キサイ</t>
    </rPh>
    <rPh sb="126" eb="128">
      <t>ツウキン</t>
    </rPh>
    <rPh sb="128" eb="130">
      <t>テアテ</t>
    </rPh>
    <rPh sb="137" eb="139">
      <t>キサイ</t>
    </rPh>
    <phoneticPr fontId="3"/>
  </si>
  <si>
    <t>対象の組合員の給与形態を選択してください。入力不要箇所が塗りつぶされます。
なお、日給制・時給制であっても給与が実績払いではない場合は、月額制を選択してください。</t>
    <rPh sb="0" eb="2">
      <t>タイショウ</t>
    </rPh>
    <rPh sb="3" eb="6">
      <t>クミアイイン</t>
    </rPh>
    <rPh sb="7" eb="9">
      <t>キュウヨ</t>
    </rPh>
    <rPh sb="9" eb="11">
      <t>ケイタイ</t>
    </rPh>
    <rPh sb="12" eb="14">
      <t>センタク</t>
    </rPh>
    <rPh sb="41" eb="43">
      <t>ニッキュウ</t>
    </rPh>
    <rPh sb="43" eb="44">
      <t>セイ</t>
    </rPh>
    <rPh sb="45" eb="48">
      <t>ジキュウセイ</t>
    </rPh>
    <rPh sb="53" eb="55">
      <t>キュウヨ</t>
    </rPh>
    <rPh sb="56" eb="58">
      <t>ジッセキ</t>
    </rPh>
    <rPh sb="58" eb="59">
      <t>バラ</t>
    </rPh>
    <rPh sb="64" eb="66">
      <t>バアイ</t>
    </rPh>
    <rPh sb="68" eb="70">
      <t>ゲツガク</t>
    </rPh>
    <rPh sb="70" eb="71">
      <t>セイ</t>
    </rPh>
    <rPh sb="72" eb="74">
      <t>センタク</t>
    </rPh>
    <phoneticPr fontId="3"/>
  </si>
  <si>
    <t>）</t>
    <phoneticPr fontId="3"/>
  </si>
  <si>
    <t>〔用紙№傷病手当1-3〕</t>
    <phoneticPr fontId="4"/>
  </si>
  <si>
    <t>対象の月の勤務状況</t>
    <rPh sb="0" eb="2">
      <t>タイショウ</t>
    </rPh>
    <rPh sb="3" eb="4">
      <t>ツキ</t>
    </rPh>
    <rPh sb="5" eb="7">
      <t>キンム</t>
    </rPh>
    <rPh sb="7" eb="9">
      <t>ジョウキョウ</t>
    </rPh>
    <phoneticPr fontId="4"/>
  </si>
  <si>
    <t>報酬支給額証明書　各項目の説明について</t>
    <phoneticPr fontId="3"/>
  </si>
  <si>
    <t>（様式）</t>
    <rPh sb="1" eb="3">
      <t>ヨウシキ</t>
    </rPh>
    <phoneticPr fontId="3"/>
  </si>
  <si>
    <t>（項目ごとの説明）</t>
    <rPh sb="1" eb="3">
      <t>コウモク</t>
    </rPh>
    <rPh sb="6" eb="8">
      <t>セツメイ</t>
    </rPh>
    <phoneticPr fontId="3"/>
  </si>
  <si>
    <t>対象の月の勤務状況</t>
    <rPh sb="5" eb="7">
      <t>キンム</t>
    </rPh>
    <rPh sb="7" eb="9">
      <t>ジョウキョウ</t>
    </rPh>
    <phoneticPr fontId="4"/>
  </si>
  <si>
    <t>◎報酬との調整対象部分</t>
    <rPh sb="1" eb="3">
      <t>ホウシュウ</t>
    </rPh>
    <rPh sb="5" eb="7">
      <t>チョウセイ</t>
    </rPh>
    <rPh sb="7" eb="9">
      <t>タイショウ</t>
    </rPh>
    <rPh sb="9" eb="11">
      <t>ブブン</t>
    </rPh>
    <phoneticPr fontId="3"/>
  </si>
  <si>
    <t>対象の月の勤務状況</t>
    <rPh sb="0" eb="2">
      <t>タイショウ</t>
    </rPh>
    <rPh sb="3" eb="4">
      <t>ツキ</t>
    </rPh>
    <rPh sb="5" eb="7">
      <t>キンム</t>
    </rPh>
    <rPh sb="7" eb="9">
      <t>ジョウキョウ</t>
    </rPh>
    <phoneticPr fontId="3"/>
  </si>
  <si>
    <t>請求する月の初日から末日までの勤務状況を記入してください。（短期組合員以外は未記入としてください。）
・要勤務日　→勤務予定日であった日に○を付けてください。
　　　　　　　（例　シフト表で出勤予定となっていた日等）
・出勤日　　→実際に出勤した日に○を付けてください。なお、有給休暇や有給の病気休暇の場合も○を付けてください。</t>
    <rPh sb="0" eb="2">
      <t>セイキュウ</t>
    </rPh>
    <rPh sb="4" eb="5">
      <t>ツキ</t>
    </rPh>
    <rPh sb="6" eb="8">
      <t>ショニチ</t>
    </rPh>
    <rPh sb="10" eb="12">
      <t>マツジツ</t>
    </rPh>
    <rPh sb="15" eb="17">
      <t>キンム</t>
    </rPh>
    <rPh sb="17" eb="19">
      <t>ジョウキョウ</t>
    </rPh>
    <rPh sb="20" eb="22">
      <t>キニュウ</t>
    </rPh>
    <rPh sb="30" eb="32">
      <t>タンキ</t>
    </rPh>
    <rPh sb="32" eb="35">
      <t>クミアイイン</t>
    </rPh>
    <rPh sb="35" eb="37">
      <t>イガイ</t>
    </rPh>
    <rPh sb="38" eb="41">
      <t>ミキニュウ</t>
    </rPh>
    <rPh sb="52" eb="53">
      <t>ヨウ</t>
    </rPh>
    <rPh sb="53" eb="55">
      <t>キンム</t>
    </rPh>
    <rPh sb="55" eb="56">
      <t>ビ</t>
    </rPh>
    <rPh sb="58" eb="60">
      <t>キンム</t>
    </rPh>
    <rPh sb="60" eb="62">
      <t>ヨテイ</t>
    </rPh>
    <rPh sb="62" eb="63">
      <t>ビ</t>
    </rPh>
    <rPh sb="67" eb="68">
      <t>ヒ</t>
    </rPh>
    <rPh sb="71" eb="72">
      <t>ツ</t>
    </rPh>
    <rPh sb="88" eb="89">
      <t>レイ</t>
    </rPh>
    <rPh sb="93" eb="94">
      <t>ヒョウ</t>
    </rPh>
    <rPh sb="95" eb="97">
      <t>シュッキン</t>
    </rPh>
    <rPh sb="97" eb="99">
      <t>ヨテイ</t>
    </rPh>
    <rPh sb="105" eb="106">
      <t>ヒ</t>
    </rPh>
    <rPh sb="106" eb="107">
      <t>トウ</t>
    </rPh>
    <rPh sb="110" eb="113">
      <t>シュッキンビ</t>
    </rPh>
    <rPh sb="116" eb="118">
      <t>ジッサイ</t>
    </rPh>
    <rPh sb="119" eb="121">
      <t>シュッキン</t>
    </rPh>
    <rPh sb="123" eb="124">
      <t>ヒ</t>
    </rPh>
    <rPh sb="127" eb="128">
      <t>ツ</t>
    </rPh>
    <rPh sb="138" eb="140">
      <t>ユウキュウ</t>
    </rPh>
    <rPh sb="140" eb="142">
      <t>キュウカ</t>
    </rPh>
    <rPh sb="143" eb="145">
      <t>ユウキュウ</t>
    </rPh>
    <rPh sb="146" eb="148">
      <t>ビョウキ</t>
    </rPh>
    <rPh sb="148" eb="150">
      <t>キュウカ</t>
    </rPh>
    <rPh sb="151" eb="153">
      <t>バアイ</t>
    </rPh>
    <rPh sb="156" eb="157">
      <t>ツ</t>
    </rPh>
    <phoneticPr fontId="3"/>
  </si>
  <si>
    <r>
      <rPr>
        <sz val="10"/>
        <color theme="1"/>
        <rFont val="ＭＳ Ｐゴシック"/>
        <family val="3"/>
        <charset val="128"/>
      </rPr>
      <t>　　　　　　　　　　　　　　　　　　　　　　　　　　　　　　　共済組合使用欄　　</t>
    </r>
    <r>
      <rPr>
        <sz val="6"/>
        <color theme="1"/>
        <rFont val="ＭＳ Ｐゴシック"/>
        <family val="3"/>
        <charset val="128"/>
      </rPr>
      <t>　※以下は記入しないでください。請求書の審査内容により支給額が異なる場合があります。</t>
    </r>
    <rPh sb="31" eb="33">
      <t>キョウサイ</t>
    </rPh>
    <rPh sb="33" eb="35">
      <t>クミアイ</t>
    </rPh>
    <rPh sb="35" eb="37">
      <t>シヨウ</t>
    </rPh>
    <rPh sb="37" eb="38">
      <t>ラン</t>
    </rPh>
    <rPh sb="42" eb="44">
      <t>イカ</t>
    </rPh>
    <rPh sb="45" eb="47">
      <t>キニュウ</t>
    </rPh>
    <rPh sb="56" eb="59">
      <t>セイキュウショ</t>
    </rPh>
    <rPh sb="60" eb="62">
      <t>シンサ</t>
    </rPh>
    <rPh sb="62" eb="64">
      <t>ナイヨウ</t>
    </rPh>
    <rPh sb="67" eb="70">
      <t>シキュウガク</t>
    </rPh>
    <rPh sb="71" eb="72">
      <t>コト</t>
    </rPh>
    <rPh sb="74" eb="76">
      <t>バアイ</t>
    </rPh>
    <phoneticPr fontId="4"/>
  </si>
  <si>
    <t>(令和6年１月)</t>
    <rPh sb="1" eb="3">
      <t>レイワ</t>
    </rPh>
    <rPh sb="4" eb="5">
      <t>ネン</t>
    </rPh>
    <rPh sb="6" eb="7">
      <t>ガツ</t>
    </rPh>
    <phoneticPr fontId="3"/>
  </si>
  <si>
    <t>　</t>
    <phoneticPr fontId="3"/>
  </si>
  <si>
    <t>支給額計</t>
    <rPh sb="0" eb="2">
      <t>シキュウ</t>
    </rPh>
    <rPh sb="2" eb="3">
      <t>ガク</t>
    </rPh>
    <rPh sb="3" eb="4">
      <t>ケイ</t>
    </rPh>
    <phoneticPr fontId="3"/>
  </si>
  <si>
    <t>通勤手当の額及び支給方法について記載してください。
・支給額、支給月
　請求月に対しての通勤手当がいくら、いつ支給されたか記載してください。
・支給額は何か月分か
　記載した支給額が何か月分か記載して下さい。
　（例）（例）６か月分20,000円が４月に支給された場合
　　　　支給額→20,000円　支給月→4月　
　　　　支給額は何か月分か→６か月と記載してください。
・月途中の休職or復帰
　請求月途中から休職が開始されたか、請求月途中で復職した場合は、○を付けてください。
・月途中の休職or復帰の場合の当該月の通勤手当の支給方法
　月途中から休職か月途中から復帰した場合の通勤手当の支給方法について、記載してください。</t>
    <rPh sb="0" eb="2">
      <t>ツウキン</t>
    </rPh>
    <rPh sb="2" eb="4">
      <t>テアテ</t>
    </rPh>
    <rPh sb="5" eb="6">
      <t>ガク</t>
    </rPh>
    <rPh sb="6" eb="7">
      <t>オヨ</t>
    </rPh>
    <rPh sb="8" eb="10">
      <t>シキュウ</t>
    </rPh>
    <rPh sb="10" eb="12">
      <t>ホウホウ</t>
    </rPh>
    <rPh sb="16" eb="18">
      <t>キサイ</t>
    </rPh>
    <rPh sb="27" eb="29">
      <t>シキュウ</t>
    </rPh>
    <rPh sb="29" eb="30">
      <t>ガク</t>
    </rPh>
    <rPh sb="31" eb="33">
      <t>シキュウ</t>
    </rPh>
    <rPh sb="33" eb="34">
      <t>ヅキ</t>
    </rPh>
    <rPh sb="36" eb="38">
      <t>セイキュウ</t>
    </rPh>
    <rPh sb="38" eb="39">
      <t>ツキ</t>
    </rPh>
    <rPh sb="40" eb="41">
      <t>タイ</t>
    </rPh>
    <rPh sb="44" eb="46">
      <t>ツウキン</t>
    </rPh>
    <rPh sb="46" eb="48">
      <t>テアテ</t>
    </rPh>
    <rPh sb="55" eb="57">
      <t>シキュウ</t>
    </rPh>
    <rPh sb="61" eb="63">
      <t>キサイ</t>
    </rPh>
    <rPh sb="72" eb="75">
      <t>シキュウガク</t>
    </rPh>
    <rPh sb="76" eb="77">
      <t>ナン</t>
    </rPh>
    <rPh sb="78" eb="79">
      <t>ツキ</t>
    </rPh>
    <rPh sb="79" eb="80">
      <t>ブン</t>
    </rPh>
    <rPh sb="83" eb="85">
      <t>キサイ</t>
    </rPh>
    <rPh sb="87" eb="90">
      <t>シキュウガク</t>
    </rPh>
    <rPh sb="91" eb="92">
      <t>ナン</t>
    </rPh>
    <rPh sb="93" eb="94">
      <t>ツキ</t>
    </rPh>
    <rPh sb="94" eb="95">
      <t>ブン</t>
    </rPh>
    <rPh sb="96" eb="98">
      <t>キサイ</t>
    </rPh>
    <rPh sb="100" eb="101">
      <t>クダ</t>
    </rPh>
    <rPh sb="107" eb="108">
      <t>レイ</t>
    </rPh>
    <rPh sb="163" eb="166">
      <t>シキュウガク</t>
    </rPh>
    <rPh sb="167" eb="168">
      <t>ナン</t>
    </rPh>
    <rPh sb="169" eb="170">
      <t>ツキ</t>
    </rPh>
    <rPh sb="170" eb="171">
      <t>ブン</t>
    </rPh>
    <rPh sb="175" eb="176">
      <t>ゲツ</t>
    </rPh>
    <rPh sb="177" eb="179">
      <t>キサイ</t>
    </rPh>
    <rPh sb="188" eb="189">
      <t>ツキ</t>
    </rPh>
    <rPh sb="189" eb="191">
      <t>トチュウ</t>
    </rPh>
    <rPh sb="192" eb="194">
      <t>キュウショク</t>
    </rPh>
    <rPh sb="196" eb="198">
      <t>フッキ</t>
    </rPh>
    <rPh sb="200" eb="202">
      <t>セイキュウ</t>
    </rPh>
    <rPh sb="202" eb="203">
      <t>ツキ</t>
    </rPh>
    <rPh sb="203" eb="205">
      <t>トチュウ</t>
    </rPh>
    <rPh sb="207" eb="209">
      <t>キュウショク</t>
    </rPh>
    <rPh sb="210" eb="212">
      <t>カイシ</t>
    </rPh>
    <rPh sb="217" eb="219">
      <t>セイキュウ</t>
    </rPh>
    <rPh sb="219" eb="220">
      <t>ツキ</t>
    </rPh>
    <rPh sb="220" eb="222">
      <t>トチュウ</t>
    </rPh>
    <rPh sb="223" eb="225">
      <t>フクショク</t>
    </rPh>
    <rPh sb="227" eb="229">
      <t>バアイ</t>
    </rPh>
    <rPh sb="233" eb="234">
      <t>ツ</t>
    </rPh>
    <rPh sb="272" eb="273">
      <t>ツキ</t>
    </rPh>
    <rPh sb="273" eb="275">
      <t>トチュウ</t>
    </rPh>
    <rPh sb="277" eb="279">
      <t>キュウショク</t>
    </rPh>
    <rPh sb="280" eb="281">
      <t>ツキ</t>
    </rPh>
    <rPh sb="281" eb="283">
      <t>トチュウ</t>
    </rPh>
    <rPh sb="285" eb="287">
      <t>フッキ</t>
    </rPh>
    <rPh sb="289" eb="291">
      <t>バアイ</t>
    </rPh>
    <rPh sb="292" eb="294">
      <t>ツウキン</t>
    </rPh>
    <rPh sb="294" eb="296">
      <t>テアテ</t>
    </rPh>
    <rPh sb="297" eb="299">
      <t>シキュウ</t>
    </rPh>
    <rPh sb="299" eb="301">
      <t>ホウホウ</t>
    </rPh>
    <rPh sb="306" eb="308">
      <t>キサイ</t>
    </rPh>
    <phoneticPr fontId="3"/>
  </si>
  <si>
    <t>対象の組合員の１日の勤務時間について記載してください。
曜日によって勤務時間が異なる組合員については、１か月の勤務時間の合計を要勤務日数で割り返した平均の勤務時間を記載してください。</t>
    <rPh sb="0" eb="2">
      <t>タイショウ</t>
    </rPh>
    <rPh sb="3" eb="6">
      <t>クミアイイン</t>
    </rPh>
    <rPh sb="8" eb="9">
      <t>ニチ</t>
    </rPh>
    <rPh sb="10" eb="12">
      <t>キンム</t>
    </rPh>
    <rPh sb="12" eb="14">
      <t>ジカン</t>
    </rPh>
    <rPh sb="18" eb="20">
      <t>キサイ</t>
    </rPh>
    <rPh sb="28" eb="30">
      <t>ヨウビ</t>
    </rPh>
    <rPh sb="34" eb="36">
      <t>キンム</t>
    </rPh>
    <rPh sb="36" eb="38">
      <t>ジカン</t>
    </rPh>
    <rPh sb="39" eb="40">
      <t>コト</t>
    </rPh>
    <rPh sb="42" eb="45">
      <t>クミアイイン</t>
    </rPh>
    <rPh sb="53" eb="54">
      <t>ゲツ</t>
    </rPh>
    <rPh sb="55" eb="57">
      <t>キンム</t>
    </rPh>
    <rPh sb="57" eb="59">
      <t>ジカン</t>
    </rPh>
    <rPh sb="60" eb="62">
      <t>ゴウケイ</t>
    </rPh>
    <rPh sb="66" eb="68">
      <t>ニッスウ</t>
    </rPh>
    <rPh sb="69" eb="70">
      <t>ワ</t>
    </rPh>
    <rPh sb="71" eb="72">
      <t>カエ</t>
    </rPh>
    <rPh sb="74" eb="76">
      <t>ヘイキン</t>
    </rPh>
    <rPh sb="77" eb="79">
      <t>キンム</t>
    </rPh>
    <rPh sb="79" eb="81">
      <t>ジカン</t>
    </rPh>
    <rPh sb="82" eb="8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</si>
</sst>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
    <numFmt numFmtId="177" formatCode="@&quot;（00）&quot;"/>
    <numFmt numFmtId="178" formatCode="#,##0&quot;円&quot;"/>
    <numFmt numFmtId="179" formatCode="yyyy/m/d;@"/>
    <numFmt numFmtId="180" formatCode="[$-F800]dddd\,\ mmmm\ dd\,\ yyyy"/>
    <numFmt numFmtId="181" formatCode="[$-411]ge\.m\.d;@"/>
    <numFmt numFmtId="182" formatCode="0_);[Red]\(0\)"/>
    <numFmt numFmtId="183" formatCode="0.00_ "/>
    <numFmt numFmtId="184" formatCode="0&quot;日&quot;"/>
    <numFmt numFmtId="185" formatCode="#,##0.00_);[Red]\(#,##0.00\)"/>
    <numFmt numFmtId="186" formatCode="[$-411]ggge&quot;年&quot;m&quot;月支給&quot;"/>
    <numFmt numFmtId="187" formatCode="[$-411]ggge&quot;年&quot;m&quot;月&quot;d&quot;日&quot;;@"/>
  </numFmts>
  <fonts count="73">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b/>
      <sz val="14"/>
      <color theme="1"/>
      <name val="ＭＳ ゴシック"/>
      <family val="3"/>
      <charset val="128"/>
    </font>
    <font>
      <sz val="8"/>
      <color theme="1"/>
      <name val="游ゴシック"/>
      <family val="3"/>
      <charset val="128"/>
      <scheme val="minor"/>
    </font>
    <font>
      <b/>
      <sz val="11"/>
      <color theme="1"/>
      <name val="ＭＳ Ｐゴシック"/>
      <family val="3"/>
      <charset val="128"/>
    </font>
    <font>
      <sz val="12"/>
      <color theme="1"/>
      <name val="游ゴシック"/>
      <family val="3"/>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b/>
      <sz val="11"/>
      <color indexed="12"/>
      <name val="ＭＳ Ｐゴシック"/>
      <family val="3"/>
      <charset val="128"/>
    </font>
    <font>
      <b/>
      <sz val="8"/>
      <color indexed="12"/>
      <name val="ＭＳ Ｐゴシック"/>
      <family val="3"/>
      <charset val="128"/>
    </font>
    <font>
      <b/>
      <sz val="14"/>
      <color theme="1"/>
      <name val="ＭＳ Ｐゴシック"/>
      <family val="3"/>
      <charset val="128"/>
    </font>
    <font>
      <b/>
      <sz val="11"/>
      <color rgb="FF0000FF"/>
      <name val="ＭＳ Ｐゴシック"/>
      <family val="3"/>
      <charset val="128"/>
    </font>
    <font>
      <b/>
      <sz val="8"/>
      <color rgb="FF0000FF"/>
      <name val="ＭＳ Ｐゴシック"/>
      <family val="3"/>
      <charset val="128"/>
    </font>
    <font>
      <sz val="12"/>
      <name val="游ゴシック"/>
      <family val="3"/>
      <charset val="128"/>
      <scheme val="minor"/>
    </font>
    <font>
      <b/>
      <sz val="11"/>
      <name val="游ゴシック Light"/>
      <family val="3"/>
      <charset val="128"/>
      <scheme val="major"/>
    </font>
    <font>
      <b/>
      <sz val="11"/>
      <name val="ＭＳ Ｐゴシック"/>
      <family val="3"/>
      <charset val="128"/>
    </font>
    <font>
      <sz val="8"/>
      <name val="ＭＳ Ｐゴシック"/>
      <family val="3"/>
      <charset val="128"/>
    </font>
    <font>
      <b/>
      <sz val="10"/>
      <name val="ＭＳ Ｐゴシック"/>
      <family val="3"/>
      <charset val="128"/>
    </font>
    <font>
      <b/>
      <sz val="10"/>
      <color rgb="FF0000FF"/>
      <name val="ＭＳ Ｐゴシック"/>
      <family val="3"/>
      <charset val="128"/>
    </font>
    <font>
      <sz val="10"/>
      <color theme="1"/>
      <name val="游ゴシック"/>
      <family val="3"/>
      <charset val="128"/>
      <scheme val="minor"/>
    </font>
    <font>
      <b/>
      <sz val="11"/>
      <color theme="1"/>
      <name val="游ゴシック"/>
      <family val="3"/>
      <charset val="128"/>
      <scheme val="minor"/>
    </font>
    <font>
      <sz val="10"/>
      <name val="ＭＳ Ｐゴシック"/>
      <family val="3"/>
      <charset val="128"/>
    </font>
    <font>
      <b/>
      <sz val="9"/>
      <color theme="1"/>
      <name val="游ゴシック"/>
      <family val="3"/>
      <charset val="128"/>
      <scheme val="minor"/>
    </font>
    <font>
      <sz val="10"/>
      <color indexed="12"/>
      <name val="ＭＳ Ｐゴシック"/>
      <family val="3"/>
      <charset val="128"/>
    </font>
    <font>
      <sz val="10"/>
      <color rgb="FF0000FF"/>
      <name val="ＭＳ Ｐゴシック"/>
      <family val="3"/>
      <charset val="128"/>
    </font>
    <font>
      <b/>
      <sz val="8"/>
      <name val="ＭＳ Ｐゴシック"/>
      <family val="3"/>
      <charset val="128"/>
    </font>
    <font>
      <sz val="9"/>
      <name val="ＭＳ Ｐゴシック"/>
      <family val="3"/>
      <charset val="128"/>
    </font>
    <font>
      <b/>
      <sz val="9"/>
      <name val="ＭＳ Ｐゴシック"/>
      <family val="3"/>
      <charset val="128"/>
    </font>
    <font>
      <sz val="9"/>
      <color theme="1"/>
      <name val="游ゴシック"/>
      <family val="3"/>
      <charset val="128"/>
      <scheme val="minor"/>
    </font>
    <font>
      <sz val="9"/>
      <name val="游ゴシック"/>
      <family val="3"/>
      <charset val="128"/>
      <scheme val="minor"/>
    </font>
    <font>
      <sz val="6"/>
      <color theme="1"/>
      <name val="游ゴシック"/>
      <family val="3"/>
      <charset val="128"/>
      <scheme val="minor"/>
    </font>
    <font>
      <b/>
      <sz val="6"/>
      <name val="ＭＳ Ｐゴシック"/>
      <family val="3"/>
      <charset val="128"/>
    </font>
    <font>
      <sz val="11"/>
      <color indexed="81"/>
      <name val="ＭＳ Ｐゴシック"/>
      <family val="3"/>
      <charset val="128"/>
    </font>
    <font>
      <b/>
      <sz val="6"/>
      <color indexed="81"/>
      <name val="MS P 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sz val="6"/>
      <color theme="1"/>
      <name val="游ゴシック"/>
      <family val="2"/>
      <scheme val="minor"/>
    </font>
    <font>
      <b/>
      <sz val="11"/>
      <color rgb="FF0070C0"/>
      <name val="ＭＳ Ｐゴシック"/>
      <family val="3"/>
      <charset val="128"/>
    </font>
    <font>
      <b/>
      <sz val="6"/>
      <name val="游ゴシック"/>
      <family val="3"/>
      <charset val="128"/>
      <scheme val="minor"/>
    </font>
    <font>
      <sz val="18"/>
      <color theme="1"/>
      <name val="游ゴシック"/>
      <family val="3"/>
      <charset val="128"/>
      <scheme val="minor"/>
    </font>
    <font>
      <b/>
      <sz val="9"/>
      <color rgb="FF2608DC"/>
      <name val="游ゴシック"/>
      <family val="3"/>
      <charset val="128"/>
      <scheme val="minor"/>
    </font>
    <font>
      <b/>
      <sz val="11"/>
      <color rgb="FF2608DC"/>
      <name val="ＭＳ Ｐゴシック"/>
      <family val="3"/>
      <charset val="128"/>
    </font>
    <font>
      <sz val="11"/>
      <color theme="1"/>
      <name val="ＭＳ Ｐゴシック"/>
      <family val="3"/>
      <charset val="128"/>
    </font>
    <font>
      <sz val="8"/>
      <color theme="1"/>
      <name val="ＭＳ Ｐゴシック"/>
      <family val="3"/>
      <charset val="128"/>
    </font>
    <font>
      <sz val="12"/>
      <color theme="1"/>
      <name val="ＭＳ Ｐゴシック"/>
      <family val="3"/>
      <charset val="128"/>
    </font>
    <font>
      <sz val="12"/>
      <name val="ＭＳ Ｐゴシック"/>
      <family val="3"/>
      <charset val="128"/>
    </font>
    <font>
      <sz val="10"/>
      <color theme="1"/>
      <name val="ＭＳ Ｐゴシック"/>
      <family val="3"/>
      <charset val="128"/>
    </font>
    <font>
      <sz val="6"/>
      <color theme="1"/>
      <name val="ＭＳ Ｐゴシック"/>
      <family val="3"/>
      <charset val="128"/>
    </font>
    <font>
      <b/>
      <sz val="9"/>
      <color theme="1"/>
      <name val="ＭＳ Ｐゴシック"/>
      <family val="3"/>
      <charset val="128"/>
    </font>
    <font>
      <sz val="9"/>
      <color theme="1"/>
      <name val="ＭＳ Ｐゴシック"/>
      <family val="3"/>
      <charset val="128"/>
    </font>
    <font>
      <sz val="6"/>
      <color indexed="18"/>
      <name val="ＭＳ Ｐゴシック"/>
      <family val="3"/>
      <charset val="128"/>
    </font>
    <font>
      <sz val="6"/>
      <color theme="0"/>
      <name val="ＭＳ Ｐゴシック"/>
      <family val="3"/>
      <charset val="128"/>
    </font>
    <font>
      <sz val="12"/>
      <color theme="1"/>
      <name val="游ゴシック"/>
      <family val="2"/>
      <charset val="128"/>
      <scheme val="minor"/>
    </font>
    <font>
      <sz val="10"/>
      <color theme="1"/>
      <name val="游ゴシック"/>
      <family val="2"/>
      <charset val="128"/>
      <scheme val="minor"/>
    </font>
    <font>
      <sz val="12"/>
      <color rgb="FF2608DC"/>
      <name val="ＭＳ Ｐゴシック"/>
      <family val="3"/>
      <charset val="128"/>
    </font>
    <font>
      <sz val="18"/>
      <color theme="1"/>
      <name val="游ゴシック"/>
      <family val="2"/>
      <scheme val="minor"/>
    </font>
    <font>
      <b/>
      <sz val="28"/>
      <color theme="1"/>
      <name val="游ゴシック"/>
      <family val="3"/>
      <charset val="128"/>
      <scheme val="minor"/>
    </font>
    <font>
      <sz val="11"/>
      <color rgb="FFFF0000"/>
      <name val="游ゴシック"/>
      <family val="2"/>
      <scheme val="minor"/>
    </font>
    <font>
      <sz val="8"/>
      <color rgb="FFFF0000"/>
      <name val="游ゴシック"/>
      <family val="3"/>
      <charset val="128"/>
      <scheme val="minor"/>
    </font>
    <font>
      <b/>
      <sz val="8"/>
      <color rgb="FFFF0000"/>
      <name val="ＭＳ Ｐゴシック"/>
      <family val="3"/>
      <charset val="128"/>
    </font>
    <font>
      <sz val="6"/>
      <color rgb="FFFF0000"/>
      <name val="游ゴシック"/>
      <family val="3"/>
      <charset val="128"/>
      <scheme val="minor"/>
    </font>
    <font>
      <sz val="11"/>
      <name val="游ゴシック"/>
      <family val="2"/>
      <scheme val="minor"/>
    </font>
    <font>
      <b/>
      <sz val="14"/>
      <name val="ＭＳ ゴシック"/>
      <family val="3"/>
      <charset val="128"/>
    </font>
    <font>
      <sz val="8"/>
      <name val="游ゴシック"/>
      <family val="3"/>
      <charset val="128"/>
      <scheme val="minor"/>
    </font>
    <font>
      <sz val="10"/>
      <name val="游ゴシック"/>
      <family val="3"/>
      <charset val="128"/>
      <scheme val="minor"/>
    </font>
    <font>
      <sz val="18"/>
      <name val="游ゴシック"/>
      <family val="3"/>
      <charset val="128"/>
      <scheme val="minor"/>
    </font>
    <font>
      <sz val="6"/>
      <name val="游ゴシック"/>
      <family val="2"/>
      <scheme val="minor"/>
    </font>
    <font>
      <sz val="1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499984740745262"/>
        <bgColor indexed="64"/>
      </patternFill>
    </fill>
  </fills>
  <borders count="5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auto="1"/>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auto="1"/>
      </right>
      <top style="thin">
        <color auto="1"/>
      </top>
      <bottom style="medium">
        <color auto="1"/>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xf numFmtId="0" fontId="9" fillId="0" borderId="0"/>
    <xf numFmtId="38" fontId="2" fillId="0" borderId="0" applyFont="0" applyFill="0" applyBorder="0" applyAlignment="0" applyProtection="0">
      <alignment vertical="center"/>
    </xf>
    <xf numFmtId="38" fontId="9" fillId="0" borderId="0" applyFont="0" applyFill="0" applyBorder="0" applyAlignment="0" applyProtection="0"/>
  </cellStyleXfs>
  <cellXfs count="731">
    <xf numFmtId="0" fontId="0" fillId="0" borderId="0" xfId="0">
      <alignment vertical="center"/>
    </xf>
    <xf numFmtId="0" fontId="2" fillId="2" borderId="0" xfId="2" applyFill="1"/>
    <xf numFmtId="0" fontId="2" fillId="0" borderId="0" xfId="2"/>
    <xf numFmtId="0" fontId="2" fillId="2" borderId="0" xfId="2" applyFill="1" applyAlignment="1">
      <alignment horizontal="right"/>
    </xf>
    <xf numFmtId="0" fontId="2" fillId="3" borderId="1" xfId="2" applyFill="1" applyBorder="1"/>
    <xf numFmtId="0" fontId="2" fillId="3" borderId="2" xfId="2" applyFill="1" applyBorder="1"/>
    <xf numFmtId="0" fontId="2" fillId="4" borderId="0" xfId="2" applyFill="1"/>
    <xf numFmtId="0" fontId="5" fillId="0" borderId="0" xfId="2" applyFont="1" applyAlignment="1">
      <alignment vertical="center"/>
    </xf>
    <xf numFmtId="0" fontId="2" fillId="0" borderId="3" xfId="2" applyBorder="1"/>
    <xf numFmtId="0" fontId="2" fillId="0" borderId="4" xfId="2" applyBorder="1"/>
    <xf numFmtId="0" fontId="6" fillId="0" borderId="0" xfId="2" applyFont="1" applyAlignment="1">
      <alignment vertical="center"/>
    </xf>
    <xf numFmtId="176" fontId="7" fillId="0" borderId="0" xfId="2" applyNumberFormat="1" applyFont="1" applyAlignment="1">
      <alignment vertical="center"/>
    </xf>
    <xf numFmtId="0" fontId="6" fillId="0" borderId="0" xfId="2" applyNumberFormat="1" applyFont="1" applyAlignment="1">
      <alignment vertical="center"/>
    </xf>
    <xf numFmtId="0" fontId="6" fillId="0" borderId="4" xfId="2" applyFont="1" applyBorder="1" applyAlignment="1">
      <alignment vertical="center"/>
    </xf>
    <xf numFmtId="0" fontId="9" fillId="0" borderId="0" xfId="3" applyFont="1" applyFill="1" applyBorder="1" applyAlignment="1" applyProtection="1">
      <alignment vertical="center"/>
    </xf>
    <xf numFmtId="0" fontId="11" fillId="0" borderId="0" xfId="2" applyFont="1" applyAlignment="1">
      <alignment vertical="center"/>
    </xf>
    <xf numFmtId="49" fontId="13" fillId="2" borderId="0" xfId="3" applyNumberFormat="1" applyFont="1" applyFill="1" applyBorder="1" applyAlignment="1" applyProtection="1">
      <alignment vertical="center"/>
    </xf>
    <xf numFmtId="0" fontId="2" fillId="2" borderId="3" xfId="2" applyFill="1" applyBorder="1"/>
    <xf numFmtId="49" fontId="13" fillId="2" borderId="4" xfId="3" applyNumberFormat="1" applyFont="1" applyFill="1" applyBorder="1" applyAlignment="1" applyProtection="1">
      <alignment vertical="center"/>
    </xf>
    <xf numFmtId="49" fontId="13" fillId="5" borderId="0" xfId="3" applyNumberFormat="1" applyFont="1" applyFill="1" applyBorder="1" applyAlignment="1" applyProtection="1">
      <alignment vertical="center"/>
    </xf>
    <xf numFmtId="0" fontId="2" fillId="2" borderId="12" xfId="2" applyFill="1" applyBorder="1"/>
    <xf numFmtId="49" fontId="13" fillId="2" borderId="13" xfId="3" applyNumberFormat="1" applyFont="1" applyFill="1" applyBorder="1" applyAlignment="1" applyProtection="1">
      <alignment vertical="center"/>
    </xf>
    <xf numFmtId="0" fontId="6" fillId="2" borderId="0" xfId="2" applyFont="1" applyFill="1" applyAlignment="1">
      <alignment vertical="center"/>
    </xf>
    <xf numFmtId="0" fontId="16" fillId="2" borderId="0" xfId="3" applyFont="1" applyFill="1" applyBorder="1" applyAlignment="1" applyProtection="1"/>
    <xf numFmtId="0" fontId="16" fillId="5" borderId="0" xfId="3" applyFont="1" applyFill="1" applyBorder="1" applyAlignment="1" applyProtection="1"/>
    <xf numFmtId="0" fontId="17" fillId="0" borderId="0" xfId="2" applyFont="1" applyAlignment="1">
      <alignment vertical="center"/>
    </xf>
    <xf numFmtId="0" fontId="8" fillId="0" borderId="0" xfId="2" applyFont="1" applyAlignment="1">
      <alignment vertical="center"/>
    </xf>
    <xf numFmtId="179" fontId="6" fillId="0" borderId="0" xfId="2" applyNumberFormat="1" applyFont="1" applyAlignment="1">
      <alignment vertical="center"/>
    </xf>
    <xf numFmtId="180" fontId="6" fillId="0" borderId="0" xfId="2" applyNumberFormat="1" applyFont="1" applyAlignment="1">
      <alignment vertical="center"/>
    </xf>
    <xf numFmtId="0" fontId="9" fillId="0" borderId="5" xfId="3" applyFont="1" applyFill="1" applyBorder="1" applyAlignment="1" applyProtection="1"/>
    <xf numFmtId="0" fontId="9" fillId="0" borderId="14" xfId="3" applyFont="1" applyFill="1" applyBorder="1" applyAlignment="1" applyProtection="1"/>
    <xf numFmtId="181" fontId="6" fillId="0" borderId="0" xfId="2" applyNumberFormat="1" applyFont="1" applyAlignment="1">
      <alignment horizontal="left" vertical="center"/>
    </xf>
    <xf numFmtId="0" fontId="20" fillId="0" borderId="0" xfId="3" applyFont="1" applyBorder="1" applyProtection="1"/>
    <xf numFmtId="3" fontId="22" fillId="5" borderId="22" xfId="3" applyNumberFormat="1" applyFont="1" applyFill="1" applyBorder="1" applyAlignment="1" applyProtection="1">
      <alignment horizontal="right" vertical="center" shrinkToFit="1"/>
    </xf>
    <xf numFmtId="182" fontId="6" fillId="0" borderId="0" xfId="2" applyNumberFormat="1" applyFont="1" applyAlignment="1">
      <alignment vertical="center"/>
    </xf>
    <xf numFmtId="0" fontId="23" fillId="2" borderId="27" xfId="2" applyNumberFormat="1" applyFont="1" applyFill="1" applyBorder="1" applyAlignment="1">
      <alignment horizontal="center" vertical="center"/>
    </xf>
    <xf numFmtId="0" fontId="23" fillId="2" borderId="28" xfId="2" applyNumberFormat="1" applyFont="1" applyFill="1" applyBorder="1" applyAlignment="1">
      <alignment horizontal="center" vertical="center"/>
    </xf>
    <xf numFmtId="0" fontId="23" fillId="5" borderId="30" xfId="2" applyFont="1" applyFill="1" applyBorder="1" applyAlignment="1">
      <alignment horizontal="center" vertical="center"/>
    </xf>
    <xf numFmtId="0" fontId="23" fillId="5" borderId="31" xfId="2" applyFont="1" applyFill="1" applyBorder="1" applyAlignment="1">
      <alignment horizontal="center" vertical="center"/>
    </xf>
    <xf numFmtId="0" fontId="23" fillId="5" borderId="31" xfId="2" applyFont="1" applyFill="1" applyBorder="1" applyAlignment="1">
      <alignment vertical="center"/>
    </xf>
    <xf numFmtId="0" fontId="23" fillId="5" borderId="34" xfId="2" applyFont="1" applyFill="1" applyBorder="1" applyAlignment="1">
      <alignment horizontal="center" vertical="center"/>
    </xf>
    <xf numFmtId="0" fontId="23" fillId="5" borderId="35" xfId="2" applyFont="1" applyFill="1" applyBorder="1" applyAlignment="1">
      <alignment vertical="center"/>
    </xf>
    <xf numFmtId="38" fontId="22" fillId="5" borderId="37" xfId="4" applyFont="1" applyFill="1" applyBorder="1" applyAlignment="1" applyProtection="1">
      <alignment horizontal="right" shrinkToFit="1"/>
    </xf>
    <xf numFmtId="38" fontId="22" fillId="5" borderId="40" xfId="4" applyFont="1" applyFill="1" applyBorder="1" applyAlignment="1" applyProtection="1">
      <alignment horizontal="right" shrinkToFit="1"/>
    </xf>
    <xf numFmtId="0" fontId="30" fillId="2" borderId="44" xfId="3" applyFont="1" applyFill="1" applyBorder="1" applyAlignment="1" applyProtection="1">
      <alignment shrinkToFit="1"/>
    </xf>
    <xf numFmtId="0" fontId="30" fillId="5" borderId="39" xfId="3" applyFont="1" applyFill="1" applyBorder="1" applyAlignment="1" applyProtection="1">
      <alignment vertical="center"/>
    </xf>
    <xf numFmtId="0" fontId="34" fillId="0" borderId="0" xfId="2" applyFont="1" applyAlignment="1">
      <alignment vertical="center"/>
    </xf>
    <xf numFmtId="179" fontId="34" fillId="0" borderId="0" xfId="2" applyNumberFormat="1" applyFont="1" applyAlignment="1">
      <alignment vertical="center"/>
    </xf>
    <xf numFmtId="0" fontId="2" fillId="0" borderId="0" xfId="2" applyAlignment="1">
      <alignment vertical="center"/>
    </xf>
    <xf numFmtId="179" fontId="2" fillId="0" borderId="0" xfId="2" applyNumberFormat="1" applyAlignment="1">
      <alignment vertical="center"/>
    </xf>
    <xf numFmtId="179" fontId="41" fillId="0" borderId="0" xfId="2" applyNumberFormat="1" applyFont="1" applyAlignment="1">
      <alignment vertical="center"/>
    </xf>
    <xf numFmtId="183" fontId="43" fillId="0" borderId="0" xfId="3" applyNumberFormat="1" applyFont="1" applyFill="1" applyBorder="1" applyAlignment="1" applyProtection="1">
      <alignment vertical="center"/>
    </xf>
    <xf numFmtId="38" fontId="43" fillId="0" borderId="0" xfId="5" applyFont="1" applyFill="1" applyBorder="1" applyAlignment="1" applyProtection="1">
      <alignment vertical="center"/>
    </xf>
    <xf numFmtId="0" fontId="43" fillId="0" borderId="0" xfId="3" applyFont="1" applyFill="1" applyBorder="1" applyAlignment="1" applyProtection="1">
      <alignment vertical="center"/>
    </xf>
    <xf numFmtId="0" fontId="4" fillId="0" borderId="0" xfId="3" applyFont="1" applyFill="1" applyBorder="1" applyAlignment="1" applyProtection="1"/>
    <xf numFmtId="38" fontId="43" fillId="0" borderId="0" xfId="5" applyFont="1" applyFill="1" applyBorder="1" applyAlignment="1" applyProtection="1">
      <alignment shrinkToFit="1"/>
    </xf>
    <xf numFmtId="0" fontId="2" fillId="3" borderId="5" xfId="2" applyFill="1" applyBorder="1"/>
    <xf numFmtId="0" fontId="2" fillId="0" borderId="0" xfId="2" applyBorder="1"/>
    <xf numFmtId="0" fontId="2" fillId="2" borderId="0" xfId="2" applyFill="1" applyBorder="1"/>
    <xf numFmtId="0" fontId="2" fillId="2" borderId="14" xfId="2" applyFill="1" applyBorder="1"/>
    <xf numFmtId="181" fontId="34" fillId="0" borderId="0" xfId="2" applyNumberFormat="1" applyFont="1" applyAlignment="1">
      <alignment vertical="center"/>
    </xf>
    <xf numFmtId="181" fontId="41" fillId="0" borderId="0" xfId="2" applyNumberFormat="1" applyFont="1" applyAlignment="1">
      <alignment vertical="center"/>
    </xf>
    <xf numFmtId="181" fontId="2" fillId="0" borderId="0" xfId="2" applyNumberFormat="1" applyAlignment="1">
      <alignment vertical="center"/>
    </xf>
    <xf numFmtId="0" fontId="15" fillId="0" borderId="0" xfId="3" applyFont="1" applyFill="1" applyBorder="1" applyAlignment="1" applyProtection="1">
      <alignment horizontal="center" vertical="center" shrinkToFit="1"/>
    </xf>
    <xf numFmtId="0" fontId="9" fillId="0" borderId="0" xfId="3" applyFont="1" applyFill="1" applyBorder="1" applyAlignment="1" applyProtection="1">
      <alignment horizontal="center"/>
    </xf>
    <xf numFmtId="0" fontId="2" fillId="0" borderId="0" xfId="2" applyFill="1" applyAlignment="1">
      <alignment horizontal="right"/>
    </xf>
    <xf numFmtId="0" fontId="5" fillId="0" borderId="0" xfId="2" applyFont="1" applyFill="1" applyAlignment="1">
      <alignment vertical="center"/>
    </xf>
    <xf numFmtId="0" fontId="5" fillId="0" borderId="0" xfId="2" applyFont="1" applyFill="1" applyAlignment="1">
      <alignment horizontal="center" vertical="center"/>
    </xf>
    <xf numFmtId="176" fontId="7" fillId="0" borderId="0" xfId="2" applyNumberFormat="1" applyFont="1" applyFill="1" applyAlignment="1">
      <alignment vertical="center"/>
    </xf>
    <xf numFmtId="0" fontId="6" fillId="0" borderId="0" xfId="2" applyFont="1" applyFill="1" applyAlignment="1">
      <alignment vertical="center"/>
    </xf>
    <xf numFmtId="49" fontId="12" fillId="0" borderId="0" xfId="3" applyNumberFormat="1" applyFont="1" applyFill="1" applyBorder="1" applyAlignment="1" applyProtection="1">
      <alignment horizontal="center" vertical="center" shrinkToFit="1"/>
    </xf>
    <xf numFmtId="0" fontId="15" fillId="0" borderId="0" xfId="3" applyFont="1" applyFill="1" applyBorder="1" applyAlignment="1" applyProtection="1">
      <alignment horizontal="center" shrinkToFit="1"/>
    </xf>
    <xf numFmtId="0" fontId="8" fillId="0" borderId="0" xfId="2" applyFont="1" applyFill="1" applyAlignment="1">
      <alignment vertical="center"/>
    </xf>
    <xf numFmtId="49" fontId="12" fillId="0" borderId="0" xfId="3" applyNumberFormat="1" applyFont="1" applyFill="1" applyBorder="1" applyAlignment="1" applyProtection="1">
      <alignment horizontal="center" vertical="center"/>
    </xf>
    <xf numFmtId="0" fontId="23" fillId="0" borderId="0" xfId="2" applyFont="1" applyFill="1" applyAlignment="1">
      <alignment horizontal="right" vertical="center"/>
    </xf>
    <xf numFmtId="0" fontId="21" fillId="0" borderId="0" xfId="3" applyFont="1" applyFill="1" applyBorder="1" applyAlignment="1" applyProtection="1">
      <alignment horizontal="center" vertical="center" shrinkToFit="1"/>
    </xf>
    <xf numFmtId="0" fontId="23" fillId="0" borderId="0" xfId="2" applyNumberFormat="1" applyFont="1" applyFill="1" applyBorder="1" applyAlignment="1">
      <alignment horizontal="center" vertical="center"/>
    </xf>
    <xf numFmtId="0" fontId="23" fillId="0" borderId="0" xfId="2" applyFont="1" applyFill="1" applyBorder="1" applyAlignment="1">
      <alignment horizontal="center" vertical="center"/>
    </xf>
    <xf numFmtId="0" fontId="23" fillId="0" borderId="0" xfId="2" applyFont="1" applyFill="1" applyBorder="1" applyAlignment="1">
      <alignment vertical="center"/>
    </xf>
    <xf numFmtId="0" fontId="25" fillId="0" borderId="0" xfId="3" applyFont="1" applyFill="1" applyBorder="1" applyAlignment="1" applyProtection="1">
      <alignment horizontal="center" vertical="center"/>
    </xf>
    <xf numFmtId="0" fontId="25" fillId="0" borderId="0" xfId="3" applyFont="1" applyFill="1" applyBorder="1" applyAlignment="1" applyProtection="1">
      <alignment horizontal="center" vertical="center" shrinkToFit="1"/>
    </xf>
    <xf numFmtId="38" fontId="27" fillId="0" borderId="0" xfId="4" applyFont="1" applyFill="1" applyBorder="1" applyAlignment="1" applyProtection="1">
      <alignment shrinkToFit="1"/>
    </xf>
    <xf numFmtId="38" fontId="28" fillId="0" borderId="0" xfId="4" applyFont="1" applyFill="1" applyBorder="1" applyAlignment="1" applyProtection="1">
      <alignment shrinkToFit="1"/>
    </xf>
    <xf numFmtId="38" fontId="25" fillId="0" borderId="0" xfId="4" applyFont="1" applyFill="1" applyBorder="1" applyAlignment="1" applyProtection="1">
      <alignment shrinkToFit="1"/>
    </xf>
    <xf numFmtId="38" fontId="22" fillId="0" borderId="0" xfId="4" applyFont="1" applyFill="1" applyBorder="1" applyAlignment="1" applyProtection="1">
      <alignment shrinkToFit="1"/>
    </xf>
    <xf numFmtId="38" fontId="25" fillId="0" borderId="0" xfId="4" applyFont="1" applyFill="1" applyBorder="1" applyAlignment="1" applyProtection="1">
      <alignment horizontal="right" vertical="center" shrinkToFit="1"/>
    </xf>
    <xf numFmtId="0" fontId="30" fillId="0" borderId="0" xfId="3" applyFont="1" applyFill="1" applyBorder="1" applyAlignment="1" applyProtection="1">
      <alignment shrinkToFit="1"/>
    </xf>
    <xf numFmtId="0" fontId="30" fillId="0" borderId="0" xfId="3" applyFont="1" applyFill="1" applyBorder="1" applyAlignment="1" applyProtection="1">
      <alignment horizontal="center" vertical="center" shrinkToFit="1"/>
    </xf>
    <xf numFmtId="0" fontId="30" fillId="0" borderId="0" xfId="3" applyFont="1" applyFill="1" applyBorder="1" applyAlignment="1" applyProtection="1">
      <alignment horizontal="center" vertical="center"/>
    </xf>
    <xf numFmtId="0" fontId="32" fillId="0" borderId="0" xfId="2" applyFont="1" applyFill="1" applyBorder="1" applyAlignment="1">
      <alignment horizontal="center" vertical="center"/>
    </xf>
    <xf numFmtId="0" fontId="33" fillId="0" borderId="0" xfId="2" applyFont="1" applyFill="1" applyBorder="1" applyAlignment="1">
      <alignment horizontal="center" vertical="center" shrinkToFit="1"/>
    </xf>
    <xf numFmtId="0" fontId="6" fillId="0" borderId="0" xfId="2" applyFont="1" applyFill="1" applyBorder="1" applyAlignment="1">
      <alignment horizontal="left" vertical="center"/>
    </xf>
    <xf numFmtId="0" fontId="6" fillId="0" borderId="0" xfId="2" applyFont="1" applyFill="1" applyBorder="1" applyAlignment="1">
      <alignment horizontal="left" vertical="top"/>
    </xf>
    <xf numFmtId="0" fontId="34" fillId="0" borderId="0" xfId="2" applyFont="1" applyFill="1" applyBorder="1" applyAlignment="1">
      <alignment horizontal="center" vertical="center"/>
    </xf>
    <xf numFmtId="0" fontId="34" fillId="0" borderId="0" xfId="2" applyFont="1" applyFill="1" applyAlignment="1">
      <alignment vertical="center"/>
    </xf>
    <xf numFmtId="0" fontId="34" fillId="0" borderId="0" xfId="2" applyFont="1" applyFill="1" applyBorder="1" applyAlignment="1">
      <alignment vertical="center"/>
    </xf>
    <xf numFmtId="0" fontId="11" fillId="0" borderId="0" xfId="2" applyFont="1" applyFill="1" applyAlignment="1">
      <alignment vertical="center"/>
    </xf>
    <xf numFmtId="0" fontId="2" fillId="0" borderId="0" xfId="2" applyFill="1" applyAlignment="1">
      <alignment vertical="center"/>
    </xf>
    <xf numFmtId="0" fontId="2" fillId="0" borderId="0" xfId="2" applyFill="1"/>
    <xf numFmtId="0" fontId="6" fillId="0" borderId="54" xfId="2" applyFont="1" applyBorder="1" applyAlignment="1">
      <alignment vertical="center"/>
    </xf>
    <xf numFmtId="0" fontId="6" fillId="0" borderId="55" xfId="2" applyFont="1" applyBorder="1" applyAlignment="1">
      <alignment horizontal="center" vertical="center"/>
    </xf>
    <xf numFmtId="0" fontId="6" fillId="0" borderId="1" xfId="2" applyFont="1" applyBorder="1" applyAlignment="1">
      <alignment vertical="center"/>
    </xf>
    <xf numFmtId="0" fontId="6" fillId="0" borderId="12" xfId="2" applyFont="1" applyBorder="1" applyAlignment="1">
      <alignment vertical="center"/>
    </xf>
    <xf numFmtId="0" fontId="6" fillId="7" borderId="3" xfId="2" applyFont="1" applyFill="1" applyBorder="1" applyAlignment="1">
      <alignment vertical="center"/>
    </xf>
    <xf numFmtId="179" fontId="6" fillId="7" borderId="4" xfId="2" applyNumberFormat="1" applyFont="1" applyFill="1" applyBorder="1" applyAlignment="1">
      <alignment vertical="center"/>
    </xf>
    <xf numFmtId="182" fontId="6" fillId="0" borderId="2" xfId="2" applyNumberFormat="1" applyFont="1" applyBorder="1" applyAlignment="1">
      <alignment vertical="center"/>
    </xf>
    <xf numFmtId="0" fontId="20" fillId="0" borderId="54" xfId="3" applyFont="1" applyBorder="1" applyProtection="1"/>
    <xf numFmtId="0" fontId="20" fillId="0" borderId="56" xfId="3" applyFont="1" applyBorder="1" applyProtection="1"/>
    <xf numFmtId="0" fontId="6" fillId="0" borderId="55" xfId="2" applyFont="1" applyBorder="1" applyAlignment="1">
      <alignment vertical="center"/>
    </xf>
    <xf numFmtId="187" fontId="6" fillId="0" borderId="0" xfId="2" applyNumberFormat="1" applyFont="1" applyAlignment="1">
      <alignment vertical="center"/>
    </xf>
    <xf numFmtId="181" fontId="6" fillId="0" borderId="2" xfId="2" applyNumberFormat="1" applyFont="1" applyBorder="1" applyAlignment="1">
      <alignment vertical="center"/>
    </xf>
    <xf numFmtId="0" fontId="23" fillId="0" borderId="57" xfId="2" applyFont="1" applyBorder="1" applyAlignment="1">
      <alignment horizontal="right" vertical="center"/>
    </xf>
    <xf numFmtId="0" fontId="23" fillId="2" borderId="27" xfId="2" applyFont="1" applyFill="1" applyBorder="1" applyAlignment="1">
      <alignment horizontal="center" vertical="center"/>
    </xf>
    <xf numFmtId="0" fontId="23" fillId="2" borderId="28" xfId="2" applyFont="1" applyFill="1" applyBorder="1" applyAlignment="1">
      <alignment vertical="center"/>
    </xf>
    <xf numFmtId="181" fontId="6" fillId="0" borderId="13" xfId="2" applyNumberFormat="1" applyFont="1" applyBorder="1" applyAlignment="1">
      <alignment horizontal="right" vertical="center"/>
    </xf>
    <xf numFmtId="0" fontId="6" fillId="0" borderId="56" xfId="2" applyFont="1" applyBorder="1" applyAlignment="1">
      <alignment vertical="center"/>
    </xf>
    <xf numFmtId="0" fontId="45" fillId="0" borderId="0" xfId="2" applyFont="1" applyAlignment="1">
      <alignment vertical="center"/>
    </xf>
    <xf numFmtId="0" fontId="11" fillId="2" borderId="0" xfId="2" applyFont="1" applyFill="1"/>
    <xf numFmtId="0" fontId="11" fillId="2" borderId="0" xfId="2" applyFont="1" applyFill="1" applyAlignment="1">
      <alignment horizontal="right"/>
    </xf>
    <xf numFmtId="0" fontId="50" fillId="0" borderId="0" xfId="2" applyFont="1" applyAlignment="1">
      <alignment vertical="center"/>
    </xf>
    <xf numFmtId="0" fontId="47" fillId="0" borderId="0" xfId="2" applyFont="1" applyAlignment="1">
      <alignment vertical="center"/>
    </xf>
    <xf numFmtId="0" fontId="51" fillId="0" borderId="57" xfId="2" applyFont="1" applyBorder="1" applyAlignment="1">
      <alignment horizontal="right" vertical="center"/>
    </xf>
    <xf numFmtId="0" fontId="51" fillId="2" borderId="27" xfId="2" applyNumberFormat="1" applyFont="1" applyFill="1" applyBorder="1" applyAlignment="1">
      <alignment horizontal="center" vertical="center"/>
    </xf>
    <xf numFmtId="0" fontId="51" fillId="2" borderId="28" xfId="2" applyNumberFormat="1" applyFont="1" applyFill="1" applyBorder="1" applyAlignment="1">
      <alignment horizontal="center" vertical="center"/>
    </xf>
    <xf numFmtId="0" fontId="51" fillId="5" borderId="30" xfId="2" applyFont="1" applyFill="1" applyBorder="1" applyAlignment="1">
      <alignment horizontal="center" vertical="center"/>
    </xf>
    <xf numFmtId="0" fontId="51" fillId="5" borderId="31" xfId="2" applyFont="1" applyFill="1" applyBorder="1" applyAlignment="1">
      <alignment horizontal="center" vertical="center"/>
    </xf>
    <xf numFmtId="0" fontId="51" fillId="2" borderId="27" xfId="2" applyFont="1" applyFill="1" applyBorder="1" applyAlignment="1">
      <alignment horizontal="center" vertical="center"/>
    </xf>
    <xf numFmtId="0" fontId="51" fillId="2" borderId="28" xfId="2" applyFont="1" applyFill="1" applyBorder="1" applyAlignment="1">
      <alignment vertical="center"/>
    </xf>
    <xf numFmtId="0" fontId="51" fillId="5" borderId="34" xfId="2" applyFont="1" applyFill="1" applyBorder="1" applyAlignment="1">
      <alignment horizontal="center" vertical="center"/>
    </xf>
    <xf numFmtId="0" fontId="51" fillId="5" borderId="35" xfId="2" applyFont="1" applyFill="1" applyBorder="1" applyAlignment="1">
      <alignment vertical="center"/>
    </xf>
    <xf numFmtId="0" fontId="10" fillId="0" borderId="51" xfId="3" applyFont="1" applyBorder="1" applyAlignment="1" applyProtection="1">
      <alignment vertical="center"/>
    </xf>
    <xf numFmtId="0" fontId="10" fillId="0" borderId="38" xfId="3" applyFont="1" applyBorder="1" applyAlignment="1" applyProtection="1">
      <alignment vertical="center"/>
    </xf>
    <xf numFmtId="0" fontId="10" fillId="0" borderId="26" xfId="3" applyFont="1" applyBorder="1" applyAlignment="1" applyProtection="1">
      <alignment vertical="center"/>
    </xf>
    <xf numFmtId="0" fontId="52" fillId="0" borderId="0" xfId="2" applyFont="1" applyAlignment="1">
      <alignment vertical="center"/>
    </xf>
    <xf numFmtId="0" fontId="52" fillId="0" borderId="0" xfId="2" applyFont="1" applyAlignment="1">
      <alignment horizontal="right" vertical="center"/>
    </xf>
    <xf numFmtId="38" fontId="56" fillId="2" borderId="0" xfId="4" applyFont="1" applyFill="1" applyAlignment="1">
      <alignment vertical="center"/>
    </xf>
    <xf numFmtId="0" fontId="6" fillId="0" borderId="30" xfId="2" applyFont="1" applyBorder="1" applyAlignment="1">
      <alignment vertical="center"/>
    </xf>
    <xf numFmtId="181" fontId="6" fillId="0" borderId="29" xfId="2" applyNumberFormat="1" applyFont="1" applyBorder="1" applyAlignment="1">
      <alignment horizontal="right" vertical="center"/>
    </xf>
    <xf numFmtId="0" fontId="6" fillId="0" borderId="31" xfId="2" applyFont="1" applyBorder="1" applyAlignment="1">
      <alignment vertical="center"/>
    </xf>
    <xf numFmtId="181" fontId="6" fillId="0" borderId="29" xfId="2" applyNumberFormat="1" applyFont="1" applyBorder="1" applyAlignment="1">
      <alignment vertical="center"/>
    </xf>
    <xf numFmtId="181" fontId="34" fillId="0" borderId="29" xfId="2" applyNumberFormat="1" applyFont="1" applyBorder="1" applyAlignment="1">
      <alignment vertical="center"/>
    </xf>
    <xf numFmtId="181" fontId="34" fillId="0" borderId="33" xfId="2" applyNumberFormat="1" applyFont="1" applyBorder="1" applyAlignment="1">
      <alignment vertical="center"/>
    </xf>
    <xf numFmtId="179" fontId="34" fillId="0" borderId="34" xfId="2" applyNumberFormat="1" applyFont="1" applyBorder="1" applyAlignment="1">
      <alignment vertical="center"/>
    </xf>
    <xf numFmtId="0" fontId="6" fillId="0" borderId="34" xfId="2" applyFont="1" applyBorder="1" applyAlignment="1">
      <alignment vertical="center"/>
    </xf>
    <xf numFmtId="0" fontId="6" fillId="0" borderId="35" xfId="2" applyFont="1" applyBorder="1" applyAlignment="1">
      <alignment vertical="center"/>
    </xf>
    <xf numFmtId="182" fontId="6" fillId="0" borderId="46" xfId="2" applyNumberFormat="1" applyFont="1" applyBorder="1" applyAlignment="1">
      <alignment vertical="center"/>
    </xf>
    <xf numFmtId="182" fontId="6" fillId="0" borderId="47" xfId="2" applyNumberFormat="1" applyFont="1" applyBorder="1" applyAlignment="1">
      <alignment vertical="center"/>
    </xf>
    <xf numFmtId="182" fontId="6" fillId="0" borderId="58" xfId="2" applyNumberFormat="1" applyFont="1" applyBorder="1" applyAlignment="1">
      <alignment vertical="center"/>
    </xf>
    <xf numFmtId="0" fontId="6" fillId="0" borderId="39" xfId="2" applyFont="1" applyBorder="1" applyAlignment="1">
      <alignment vertical="center"/>
    </xf>
    <xf numFmtId="0" fontId="6" fillId="0" borderId="46" xfId="2" applyFont="1" applyBorder="1" applyAlignment="1">
      <alignment vertical="center"/>
    </xf>
    <xf numFmtId="0" fontId="6" fillId="0" borderId="58" xfId="2" applyFont="1" applyBorder="1" applyAlignment="1">
      <alignment vertical="center"/>
    </xf>
    <xf numFmtId="0" fontId="6" fillId="0" borderId="29" xfId="2" applyFont="1" applyBorder="1" applyAlignment="1">
      <alignment vertical="center"/>
    </xf>
    <xf numFmtId="0" fontId="6" fillId="0" borderId="33" xfId="2" applyFont="1" applyBorder="1" applyAlignment="1">
      <alignment vertical="center"/>
    </xf>
    <xf numFmtId="0" fontId="57" fillId="0" borderId="30" xfId="0" applyFont="1" applyBorder="1" applyAlignment="1">
      <alignment horizontal="center" vertical="center"/>
    </xf>
    <xf numFmtId="0" fontId="57" fillId="0" borderId="30" xfId="0" applyFont="1" applyBorder="1">
      <alignment vertical="center"/>
    </xf>
    <xf numFmtId="0" fontId="8" fillId="0" borderId="30" xfId="0" applyFont="1" applyBorder="1" applyAlignment="1">
      <alignment vertical="center" wrapText="1"/>
    </xf>
    <xf numFmtId="0" fontId="8" fillId="0" borderId="30" xfId="0" applyFont="1" applyFill="1" applyBorder="1">
      <alignment vertical="center"/>
    </xf>
    <xf numFmtId="0" fontId="8" fillId="0" borderId="30" xfId="0" applyFont="1" applyFill="1" applyBorder="1" applyAlignment="1">
      <alignment vertical="center" wrapText="1"/>
    </xf>
    <xf numFmtId="0" fontId="47" fillId="2" borderId="0" xfId="2" applyFont="1" applyFill="1"/>
    <xf numFmtId="0" fontId="14" fillId="2" borderId="0" xfId="2" applyFont="1" applyFill="1" applyAlignment="1">
      <alignment vertical="center"/>
    </xf>
    <xf numFmtId="0" fontId="48" fillId="2" borderId="0" xfId="2" applyFont="1" applyFill="1" applyAlignment="1">
      <alignment vertical="center"/>
    </xf>
    <xf numFmtId="176" fontId="7" fillId="2" borderId="0" xfId="2" applyNumberFormat="1" applyFont="1" applyFill="1" applyAlignment="1">
      <alignment vertical="center"/>
    </xf>
    <xf numFmtId="0" fontId="49" fillId="2" borderId="0" xfId="2" applyFont="1" applyFill="1" applyAlignment="1">
      <alignment vertical="center"/>
    </xf>
    <xf numFmtId="0" fontId="55" fillId="2" borderId="0" xfId="3" applyFont="1" applyFill="1" applyBorder="1" applyAlignment="1" applyProtection="1"/>
    <xf numFmtId="0" fontId="52" fillId="2" borderId="0" xfId="2" applyFont="1" applyFill="1" applyAlignment="1">
      <alignment vertical="center"/>
    </xf>
    <xf numFmtId="0" fontId="10" fillId="2" borderId="0" xfId="3" applyFont="1" applyFill="1" applyBorder="1" applyAlignment="1" applyProtection="1"/>
    <xf numFmtId="38" fontId="52" fillId="2" borderId="0" xfId="4" applyFont="1" applyFill="1" applyAlignment="1">
      <alignment horizontal="center" vertical="center"/>
    </xf>
    <xf numFmtId="3" fontId="10" fillId="2" borderId="0" xfId="2" applyNumberFormat="1" applyFont="1" applyFill="1" applyAlignment="1">
      <alignment vertical="center"/>
    </xf>
    <xf numFmtId="0" fontId="56" fillId="2" borderId="0" xfId="2" applyFont="1" applyFill="1" applyAlignment="1">
      <alignment vertical="center"/>
    </xf>
    <xf numFmtId="0" fontId="47" fillId="2" borderId="0" xfId="2" applyFont="1" applyFill="1" applyAlignment="1">
      <alignment vertical="center"/>
    </xf>
    <xf numFmtId="0" fontId="52" fillId="2" borderId="5" xfId="2" applyFont="1" applyFill="1" applyBorder="1" applyAlignment="1">
      <alignment vertical="center"/>
    </xf>
    <xf numFmtId="0" fontId="52" fillId="2" borderId="0" xfId="2" applyFont="1" applyFill="1" applyAlignment="1"/>
    <xf numFmtId="0" fontId="52" fillId="2" borderId="0" xfId="2" applyFont="1" applyFill="1" applyBorder="1" applyAlignment="1">
      <alignment vertical="center"/>
    </xf>
    <xf numFmtId="0" fontId="47" fillId="2" borderId="0" xfId="2" applyFont="1" applyFill="1" applyAlignment="1"/>
    <xf numFmtId="38" fontId="52" fillId="2" borderId="0" xfId="2" applyNumberFormat="1" applyFont="1" applyFill="1" applyAlignment="1">
      <alignment horizontal="center" vertical="center"/>
    </xf>
    <xf numFmtId="38" fontId="52" fillId="2" borderId="0" xfId="2" applyNumberFormat="1" applyFont="1" applyFill="1" applyAlignment="1">
      <alignment vertical="center"/>
    </xf>
    <xf numFmtId="0" fontId="58" fillId="0" borderId="0" xfId="0" applyFont="1">
      <alignment vertical="center"/>
    </xf>
    <xf numFmtId="0" fontId="58" fillId="0" borderId="30" xfId="0" applyFont="1" applyBorder="1">
      <alignment vertical="center"/>
    </xf>
    <xf numFmtId="0" fontId="23" fillId="0" borderId="30" xfId="0" applyFont="1" applyFill="1" applyBorder="1">
      <alignment vertical="center"/>
    </xf>
    <xf numFmtId="0" fontId="23" fillId="0" borderId="30" xfId="0" applyFont="1" applyBorder="1" applyAlignment="1">
      <alignment vertical="center" wrapText="1"/>
    </xf>
    <xf numFmtId="183" fontId="35" fillId="2" borderId="0" xfId="3" applyNumberFormat="1" applyFont="1" applyFill="1" applyBorder="1" applyAlignment="1" applyProtection="1">
      <alignment vertical="center"/>
    </xf>
    <xf numFmtId="38" fontId="35" fillId="2" borderId="0" xfId="5" applyFont="1" applyFill="1" applyBorder="1" applyAlignment="1" applyProtection="1">
      <alignment vertical="center"/>
    </xf>
    <xf numFmtId="0" fontId="35" fillId="2" borderId="0" xfId="3" applyFont="1" applyFill="1" applyBorder="1" applyAlignment="1" applyProtection="1">
      <alignment vertical="center"/>
    </xf>
    <xf numFmtId="38" fontId="35" fillId="2" borderId="0" xfId="5" applyFont="1" applyFill="1" applyBorder="1" applyAlignment="1" applyProtection="1">
      <alignment shrinkToFit="1"/>
    </xf>
    <xf numFmtId="0" fontId="6" fillId="0" borderId="0" xfId="2" applyFont="1" applyAlignment="1">
      <alignment horizontal="center" vertical="center"/>
    </xf>
    <xf numFmtId="0" fontId="0" fillId="0" borderId="0" xfId="0" applyAlignment="1">
      <alignment horizontal="center" vertical="center"/>
    </xf>
    <xf numFmtId="0" fontId="62" fillId="8" borderId="0" xfId="2" applyFont="1" applyFill="1"/>
    <xf numFmtId="0" fontId="63" fillId="8" borderId="0" xfId="2" applyFont="1" applyFill="1" applyAlignment="1">
      <alignment vertical="center"/>
    </xf>
    <xf numFmtId="49" fontId="64" fillId="8" borderId="0" xfId="3" applyNumberFormat="1" applyFont="1" applyFill="1" applyBorder="1" applyAlignment="1" applyProtection="1">
      <alignment vertical="center"/>
    </xf>
    <xf numFmtId="0" fontId="64" fillId="8" borderId="0" xfId="3" applyFont="1" applyFill="1" applyBorder="1" applyAlignment="1" applyProtection="1"/>
    <xf numFmtId="0" fontId="65" fillId="8" borderId="0" xfId="2" applyFont="1" applyFill="1" applyAlignment="1">
      <alignment vertical="center"/>
    </xf>
    <xf numFmtId="0" fontId="62" fillId="8" borderId="0" xfId="2" applyFont="1" applyFill="1" applyAlignment="1">
      <alignment vertical="center"/>
    </xf>
    <xf numFmtId="0" fontId="66" fillId="8" borderId="0" xfId="2" applyFont="1" applyFill="1" applyAlignment="1">
      <alignment horizontal="right"/>
    </xf>
    <xf numFmtId="0" fontId="66" fillId="8" borderId="0" xfId="2" applyFont="1" applyFill="1"/>
    <xf numFmtId="0" fontId="66" fillId="8" borderId="1" xfId="2" applyFont="1" applyFill="1" applyBorder="1"/>
    <xf numFmtId="0" fontId="66" fillId="8" borderId="5" xfId="2" applyFont="1" applyFill="1" applyBorder="1"/>
    <xf numFmtId="0" fontId="66" fillId="8" borderId="2" xfId="2" applyFont="1" applyFill="1" applyBorder="1"/>
    <xf numFmtId="0" fontId="67" fillId="8" borderId="0" xfId="2" applyFont="1" applyFill="1" applyAlignment="1">
      <alignment vertical="center"/>
    </xf>
    <xf numFmtId="0" fontId="66" fillId="8" borderId="3" xfId="2" applyFont="1" applyFill="1" applyBorder="1"/>
    <xf numFmtId="0" fontId="66" fillId="8" borderId="0" xfId="2" applyFont="1" applyFill="1" applyBorder="1"/>
    <xf numFmtId="0" fontId="66" fillId="8" borderId="4" xfId="2" applyFont="1" applyFill="1" applyBorder="1"/>
    <xf numFmtId="0" fontId="67" fillId="8" borderId="0" xfId="2" applyFont="1" applyFill="1" applyAlignment="1">
      <alignment horizontal="center" vertical="center"/>
    </xf>
    <xf numFmtId="176" fontId="19" fillId="8" borderId="0" xfId="2" applyNumberFormat="1" applyFont="1" applyFill="1" applyAlignment="1">
      <alignment vertical="center"/>
    </xf>
    <xf numFmtId="0" fontId="68" fillId="8" borderId="0" xfId="2" applyNumberFormat="1" applyFont="1" applyFill="1" applyAlignment="1">
      <alignment vertical="center"/>
    </xf>
    <xf numFmtId="0" fontId="68" fillId="8" borderId="4" xfId="2" applyFont="1" applyFill="1" applyBorder="1" applyAlignment="1">
      <alignment vertical="center"/>
    </xf>
    <xf numFmtId="0" fontId="68" fillId="8" borderId="54" xfId="2" applyFont="1" applyFill="1" applyBorder="1" applyAlignment="1">
      <alignment vertical="center"/>
    </xf>
    <xf numFmtId="0" fontId="68" fillId="8" borderId="0" xfId="2" applyFont="1" applyFill="1" applyAlignment="1">
      <alignment vertical="center"/>
    </xf>
    <xf numFmtId="0" fontId="68" fillId="8" borderId="56" xfId="2" applyFont="1" applyFill="1" applyBorder="1" applyAlignment="1">
      <alignment vertical="center"/>
    </xf>
    <xf numFmtId="49" fontId="19" fillId="8" borderId="0" xfId="3" applyNumberFormat="1" applyFont="1" applyFill="1" applyBorder="1" applyAlignment="1" applyProtection="1">
      <alignment horizontal="center" vertical="center" shrinkToFit="1"/>
    </xf>
    <xf numFmtId="49" fontId="29" fillId="8" borderId="0" xfId="3" applyNumberFormat="1" applyFont="1" applyFill="1" applyBorder="1" applyAlignment="1" applyProtection="1">
      <alignment vertical="center"/>
    </xf>
    <xf numFmtId="49" fontId="29" fillId="8" borderId="4" xfId="3" applyNumberFormat="1" applyFont="1" applyFill="1" applyBorder="1" applyAlignment="1" applyProtection="1">
      <alignment vertical="center"/>
    </xf>
    <xf numFmtId="0" fontId="66" fillId="8" borderId="12" xfId="2" applyFont="1" applyFill="1" applyBorder="1"/>
    <xf numFmtId="0" fontId="66" fillId="8" borderId="14" xfId="2" applyFont="1" applyFill="1" applyBorder="1"/>
    <xf numFmtId="49" fontId="29" fillId="8" borderId="13" xfId="3" applyNumberFormat="1" applyFont="1" applyFill="1" applyBorder="1" applyAlignment="1" applyProtection="1">
      <alignment vertical="center"/>
    </xf>
    <xf numFmtId="0" fontId="19" fillId="8" borderId="0" xfId="3" applyFont="1" applyFill="1" applyBorder="1" applyAlignment="1" applyProtection="1">
      <alignment horizontal="center" shrinkToFit="1"/>
    </xf>
    <xf numFmtId="0" fontId="29" fillId="8" borderId="0" xfId="3" applyFont="1" applyFill="1" applyBorder="1" applyAlignment="1" applyProtection="1"/>
    <xf numFmtId="0" fontId="17" fillId="8" borderId="0" xfId="2" applyFont="1" applyFill="1" applyAlignment="1">
      <alignment vertical="center"/>
    </xf>
    <xf numFmtId="49" fontId="19" fillId="8" borderId="0" xfId="3" applyNumberFormat="1" applyFont="1" applyFill="1" applyBorder="1" applyAlignment="1" applyProtection="1">
      <alignment horizontal="center" vertical="center"/>
    </xf>
    <xf numFmtId="0" fontId="68" fillId="8" borderId="55" xfId="2" applyFont="1" applyFill="1" applyBorder="1" applyAlignment="1">
      <alignment horizontal="center" vertical="center"/>
    </xf>
    <xf numFmtId="0" fontId="19" fillId="8" borderId="0" xfId="3" applyFont="1" applyFill="1" applyBorder="1" applyAlignment="1" applyProtection="1">
      <alignment horizontal="center" vertical="center" shrinkToFit="1"/>
    </xf>
    <xf numFmtId="0" fontId="68" fillId="8" borderId="1" xfId="2" applyFont="1" applyFill="1" applyBorder="1" applyAlignment="1">
      <alignment vertical="center"/>
    </xf>
    <xf numFmtId="179" fontId="68" fillId="8" borderId="0" xfId="2" applyNumberFormat="1" applyFont="1" applyFill="1" applyAlignment="1">
      <alignment vertical="center"/>
    </xf>
    <xf numFmtId="180" fontId="68" fillId="8" borderId="0" xfId="2" applyNumberFormat="1" applyFont="1" applyFill="1" applyAlignment="1">
      <alignment vertical="center"/>
    </xf>
    <xf numFmtId="0" fontId="9" fillId="8" borderId="0" xfId="3" applyFont="1" applyFill="1" applyBorder="1" applyAlignment="1" applyProtection="1">
      <alignment horizontal="center"/>
    </xf>
    <xf numFmtId="0" fontId="68" fillId="8" borderId="3" xfId="2" applyFont="1" applyFill="1" applyBorder="1" applyAlignment="1">
      <alignment vertical="center"/>
    </xf>
    <xf numFmtId="179" fontId="68" fillId="8" borderId="4" xfId="2" applyNumberFormat="1" applyFont="1" applyFill="1" applyBorder="1" applyAlignment="1">
      <alignment vertical="center"/>
    </xf>
    <xf numFmtId="0" fontId="68" fillId="8" borderId="55" xfId="2" applyFont="1" applyFill="1" applyBorder="1" applyAlignment="1">
      <alignment vertical="center"/>
    </xf>
    <xf numFmtId="0" fontId="68" fillId="8" borderId="12" xfId="2" applyFont="1" applyFill="1" applyBorder="1" applyAlignment="1">
      <alignment vertical="center"/>
    </xf>
    <xf numFmtId="181" fontId="68" fillId="8" borderId="13" xfId="2" applyNumberFormat="1" applyFont="1" applyFill="1" applyBorder="1" applyAlignment="1">
      <alignment horizontal="right" vertical="center"/>
    </xf>
    <xf numFmtId="181" fontId="68" fillId="8" borderId="0" xfId="2" applyNumberFormat="1" applyFont="1" applyFill="1" applyAlignment="1">
      <alignment horizontal="left" vertical="center"/>
    </xf>
    <xf numFmtId="0" fontId="20" fillId="8" borderId="56" xfId="3" applyFont="1" applyFill="1" applyBorder="1" applyProtection="1"/>
    <xf numFmtId="0" fontId="69" fillId="8" borderId="0" xfId="2" applyFont="1" applyFill="1" applyAlignment="1">
      <alignment horizontal="right" vertical="center"/>
    </xf>
    <xf numFmtId="182" fontId="68" fillId="8" borderId="2" xfId="2" applyNumberFormat="1" applyFont="1" applyFill="1" applyBorder="1" applyAlignment="1">
      <alignment vertical="center"/>
    </xf>
    <xf numFmtId="182" fontId="68" fillId="8" borderId="0" xfId="2" applyNumberFormat="1" applyFont="1" applyFill="1" applyAlignment="1">
      <alignment vertical="center"/>
    </xf>
    <xf numFmtId="0" fontId="20" fillId="8" borderId="54" xfId="3" applyFont="1" applyFill="1" applyBorder="1" applyProtection="1"/>
    <xf numFmtId="0" fontId="21" fillId="8" borderId="0" xfId="3" applyFont="1" applyFill="1" applyBorder="1" applyAlignment="1" applyProtection="1">
      <alignment horizontal="center" vertical="center" shrinkToFit="1"/>
    </xf>
    <xf numFmtId="182" fontId="68" fillId="8" borderId="46" xfId="2" applyNumberFormat="1" applyFont="1" applyFill="1" applyBorder="1" applyAlignment="1">
      <alignment vertical="center"/>
    </xf>
    <xf numFmtId="182" fontId="68" fillId="8" borderId="47" xfId="2" applyNumberFormat="1" applyFont="1" applyFill="1" applyBorder="1" applyAlignment="1">
      <alignment vertical="center"/>
    </xf>
    <xf numFmtId="182" fontId="68" fillId="8" borderId="58" xfId="2" applyNumberFormat="1" applyFont="1" applyFill="1" applyBorder="1" applyAlignment="1">
      <alignment vertical="center"/>
    </xf>
    <xf numFmtId="0" fontId="20" fillId="8" borderId="0" xfId="3" applyFont="1" applyFill="1" applyBorder="1" applyProtection="1"/>
    <xf numFmtId="0" fontId="69" fillId="8" borderId="0" xfId="2" applyNumberFormat="1" applyFont="1" applyFill="1" applyBorder="1" applyAlignment="1">
      <alignment horizontal="center" vertical="center"/>
    </xf>
    <xf numFmtId="181" fontId="68" fillId="8" borderId="29" xfId="2" applyNumberFormat="1" applyFont="1" applyFill="1" applyBorder="1" applyAlignment="1">
      <alignment horizontal="right" vertical="center"/>
    </xf>
    <xf numFmtId="0" fontId="68" fillId="8" borderId="30" xfId="2" applyFont="1" applyFill="1" applyBorder="1" applyAlignment="1">
      <alignment vertical="center"/>
    </xf>
    <xf numFmtId="0" fontId="68" fillId="8" borderId="31" xfId="2" applyFont="1" applyFill="1" applyBorder="1" applyAlignment="1">
      <alignment vertical="center"/>
    </xf>
    <xf numFmtId="187" fontId="68" fillId="8" borderId="0" xfId="2" applyNumberFormat="1" applyFont="1" applyFill="1" applyAlignment="1">
      <alignment vertical="center"/>
    </xf>
    <xf numFmtId="0" fontId="69" fillId="8" borderId="0" xfId="2" applyFont="1" applyFill="1" applyBorder="1" applyAlignment="1">
      <alignment horizontal="center" vertical="center"/>
    </xf>
    <xf numFmtId="181" fontId="68" fillId="8" borderId="29" xfId="2" applyNumberFormat="1" applyFont="1" applyFill="1" applyBorder="1" applyAlignment="1">
      <alignment vertical="center"/>
    </xf>
    <xf numFmtId="0" fontId="69" fillId="8" borderId="0" xfId="2" applyFont="1" applyFill="1" applyBorder="1" applyAlignment="1">
      <alignment vertical="center"/>
    </xf>
    <xf numFmtId="0" fontId="25" fillId="8" borderId="0" xfId="3" applyFont="1" applyFill="1" applyBorder="1" applyAlignment="1" applyProtection="1">
      <alignment horizontal="center" vertical="center"/>
    </xf>
    <xf numFmtId="0" fontId="25" fillId="8" borderId="0" xfId="3" applyFont="1" applyFill="1" applyBorder="1" applyAlignment="1" applyProtection="1">
      <alignment horizontal="center" vertical="center" shrinkToFit="1"/>
    </xf>
    <xf numFmtId="0" fontId="68" fillId="8" borderId="39" xfId="2" applyFont="1" applyFill="1" applyBorder="1" applyAlignment="1">
      <alignment vertical="center"/>
    </xf>
    <xf numFmtId="0" fontId="68" fillId="8" borderId="46" xfId="2" applyFont="1" applyFill="1" applyBorder="1" applyAlignment="1">
      <alignment vertical="center"/>
    </xf>
    <xf numFmtId="0" fontId="68" fillId="8" borderId="58" xfId="2" applyFont="1" applyFill="1" applyBorder="1" applyAlignment="1">
      <alignment vertical="center"/>
    </xf>
    <xf numFmtId="38" fontId="25" fillId="8" borderId="0" xfId="4" applyFont="1" applyFill="1" applyBorder="1" applyAlignment="1" applyProtection="1">
      <alignment shrinkToFit="1"/>
    </xf>
    <xf numFmtId="0" fontId="68" fillId="8" borderId="29" xfId="2" applyFont="1" applyFill="1" applyBorder="1" applyAlignment="1">
      <alignment vertical="center"/>
    </xf>
    <xf numFmtId="0" fontId="68" fillId="8" borderId="33" xfId="2" applyFont="1" applyFill="1" applyBorder="1" applyAlignment="1">
      <alignment vertical="center"/>
    </xf>
    <xf numFmtId="0" fontId="68" fillId="8" borderId="35" xfId="2" applyFont="1" applyFill="1" applyBorder="1" applyAlignment="1">
      <alignment vertical="center"/>
    </xf>
    <xf numFmtId="38" fontId="21" fillId="8" borderId="0" xfId="4" applyFont="1" applyFill="1" applyBorder="1" applyAlignment="1" applyProtection="1">
      <alignment shrinkToFit="1"/>
    </xf>
    <xf numFmtId="38" fontId="25" fillId="8" borderId="0" xfId="4" applyFont="1" applyFill="1" applyBorder="1" applyAlignment="1" applyProtection="1">
      <alignment horizontal="right" vertical="center" shrinkToFit="1"/>
    </xf>
    <xf numFmtId="0" fontId="30" fillId="8" borderId="0" xfId="3" applyFont="1" applyFill="1" applyBorder="1" applyAlignment="1" applyProtection="1">
      <alignment shrinkToFit="1"/>
    </xf>
    <xf numFmtId="0" fontId="30" fillId="8" borderId="0" xfId="3" applyFont="1" applyFill="1" applyBorder="1" applyAlignment="1" applyProtection="1">
      <alignment horizontal="center" vertical="center" shrinkToFit="1"/>
    </xf>
    <xf numFmtId="0" fontId="30" fillId="8" borderId="0" xfId="3" applyFont="1" applyFill="1" applyBorder="1" applyAlignment="1" applyProtection="1">
      <alignment horizontal="center" vertical="center"/>
    </xf>
    <xf numFmtId="0" fontId="33" fillId="8" borderId="0" xfId="2" applyFont="1" applyFill="1" applyBorder="1" applyAlignment="1">
      <alignment horizontal="center" vertical="center"/>
    </xf>
    <xf numFmtId="0" fontId="33" fillId="8" borderId="0" xfId="2" applyFont="1" applyFill="1" applyBorder="1" applyAlignment="1">
      <alignment horizontal="center" vertical="center" shrinkToFit="1"/>
    </xf>
    <xf numFmtId="0" fontId="68" fillId="8" borderId="0" xfId="2" applyFont="1" applyFill="1" applyBorder="1" applyAlignment="1">
      <alignment horizontal="left" vertical="center"/>
    </xf>
    <xf numFmtId="0" fontId="68" fillId="8" borderId="0" xfId="2" applyFont="1" applyFill="1" applyBorder="1" applyAlignment="1">
      <alignment horizontal="left" vertical="top"/>
    </xf>
    <xf numFmtId="0" fontId="4" fillId="8" borderId="0" xfId="2" applyFont="1" applyFill="1" applyBorder="1" applyAlignment="1">
      <alignment horizontal="center" vertical="center"/>
    </xf>
    <xf numFmtId="0" fontId="4" fillId="8" borderId="0" xfId="2" applyFont="1" applyFill="1" applyAlignment="1">
      <alignment vertical="center"/>
    </xf>
    <xf numFmtId="183" fontId="43" fillId="8" borderId="0" xfId="3" applyNumberFormat="1" applyFont="1" applyFill="1" applyBorder="1" applyAlignment="1" applyProtection="1">
      <alignment vertical="center"/>
    </xf>
    <xf numFmtId="181" fontId="4" fillId="8" borderId="29" xfId="2" applyNumberFormat="1" applyFont="1" applyFill="1" applyBorder="1" applyAlignment="1">
      <alignment vertical="center"/>
    </xf>
    <xf numFmtId="38" fontId="43" fillId="8" borderId="0" xfId="5" applyFont="1" applyFill="1" applyBorder="1" applyAlignment="1" applyProtection="1">
      <alignment vertical="center"/>
    </xf>
    <xf numFmtId="0" fontId="43" fillId="8" borderId="0" xfId="3" applyFont="1" applyFill="1" applyBorder="1" applyAlignment="1" applyProtection="1">
      <alignment vertical="center"/>
    </xf>
    <xf numFmtId="181" fontId="4" fillId="8" borderId="33" xfId="2" applyNumberFormat="1" applyFont="1" applyFill="1" applyBorder="1" applyAlignment="1">
      <alignment vertical="center"/>
    </xf>
    <xf numFmtId="179" fontId="4" fillId="8" borderId="34" xfId="2" applyNumberFormat="1" applyFont="1" applyFill="1" applyBorder="1" applyAlignment="1">
      <alignment vertical="center"/>
    </xf>
    <xf numFmtId="0" fontId="68" fillId="8" borderId="34" xfId="2" applyFont="1" applyFill="1" applyBorder="1" applyAlignment="1">
      <alignment vertical="center"/>
    </xf>
    <xf numFmtId="181" fontId="4" fillId="8" borderId="0" xfId="2" applyNumberFormat="1" applyFont="1" applyFill="1" applyAlignment="1">
      <alignment vertical="center"/>
    </xf>
    <xf numFmtId="179" fontId="4" fillId="8" borderId="0" xfId="2" applyNumberFormat="1" applyFont="1" applyFill="1" applyAlignment="1">
      <alignment vertical="center"/>
    </xf>
    <xf numFmtId="0" fontId="4" fillId="8" borderId="0" xfId="3" applyFont="1" applyFill="1" applyBorder="1" applyAlignment="1" applyProtection="1"/>
    <xf numFmtId="38" fontId="43" fillId="8" borderId="0" xfId="5" applyFont="1" applyFill="1" applyBorder="1" applyAlignment="1" applyProtection="1">
      <alignment shrinkToFit="1"/>
    </xf>
    <xf numFmtId="0" fontId="4" fillId="8" borderId="0" xfId="2" applyFont="1" applyFill="1" applyBorder="1" applyAlignment="1">
      <alignment vertical="center"/>
    </xf>
    <xf numFmtId="181" fontId="71" fillId="8" borderId="0" xfId="2" applyNumberFormat="1" applyFont="1" applyFill="1" applyAlignment="1">
      <alignment vertical="center"/>
    </xf>
    <xf numFmtId="179" fontId="71" fillId="8" borderId="0" xfId="2" applyNumberFormat="1" applyFont="1" applyFill="1" applyAlignment="1">
      <alignment vertical="center"/>
    </xf>
    <xf numFmtId="0" fontId="72" fillId="8" borderId="0" xfId="2" applyFont="1" applyFill="1" applyAlignment="1">
      <alignment vertical="center"/>
    </xf>
    <xf numFmtId="0" fontId="66" fillId="8" borderId="0" xfId="2" applyFont="1" applyFill="1" applyAlignment="1">
      <alignment vertical="center"/>
    </xf>
    <xf numFmtId="181" fontId="66" fillId="8" borderId="0" xfId="2" applyNumberFormat="1" applyFont="1" applyFill="1" applyAlignment="1">
      <alignment vertical="center"/>
    </xf>
    <xf numFmtId="179" fontId="66" fillId="8" borderId="0" xfId="2" applyNumberFormat="1" applyFont="1" applyFill="1" applyAlignment="1">
      <alignment vertical="center"/>
    </xf>
    <xf numFmtId="181" fontId="68" fillId="8" borderId="2" xfId="2" applyNumberFormat="1" applyFont="1" applyFill="1" applyBorder="1" applyAlignment="1">
      <alignment horizontal="right" vertical="center"/>
    </xf>
    <xf numFmtId="0" fontId="4" fillId="8" borderId="0" xfId="2" applyNumberFormat="1" applyFont="1" applyFill="1" applyAlignment="1">
      <alignment vertical="center"/>
    </xf>
    <xf numFmtId="0" fontId="52" fillId="2" borderId="0" xfId="2" applyFont="1" applyFill="1" applyAlignment="1">
      <alignment horizontal="right" vertical="center"/>
    </xf>
    <xf numFmtId="0" fontId="68" fillId="8" borderId="0" xfId="2" applyFont="1" applyFill="1" applyAlignment="1">
      <alignment horizontal="center" vertical="center"/>
    </xf>
    <xf numFmtId="0" fontId="52" fillId="2" borderId="0" xfId="2" applyFont="1" applyFill="1" applyAlignment="1">
      <alignment horizontal="center" vertical="center"/>
    </xf>
    <xf numFmtId="0" fontId="52" fillId="2" borderId="0" xfId="2" applyFont="1" applyFill="1" applyAlignment="1">
      <alignment horizontal="left" vertical="center"/>
    </xf>
    <xf numFmtId="0" fontId="30" fillId="5" borderId="39" xfId="3" applyFont="1" applyFill="1" applyBorder="1" applyAlignment="1" applyProtection="1">
      <alignment vertical="center"/>
      <protection locked="0"/>
    </xf>
    <xf numFmtId="3" fontId="22" fillId="5" borderId="22" xfId="3" applyNumberFormat="1" applyFont="1" applyFill="1" applyBorder="1" applyAlignment="1" applyProtection="1">
      <alignment horizontal="right" vertical="center" shrinkToFit="1"/>
      <protection locked="0"/>
    </xf>
    <xf numFmtId="0" fontId="51" fillId="5" borderId="30" xfId="2" applyFont="1" applyFill="1" applyBorder="1" applyAlignment="1" applyProtection="1">
      <alignment horizontal="center" vertical="center"/>
      <protection locked="0"/>
    </xf>
    <xf numFmtId="0" fontId="51" fillId="5" borderId="31" xfId="2" applyFont="1" applyFill="1" applyBorder="1" applyAlignment="1" applyProtection="1">
      <alignment horizontal="center" vertical="center"/>
      <protection locked="0"/>
    </xf>
    <xf numFmtId="0" fontId="51" fillId="5" borderId="34" xfId="2" applyFont="1" applyFill="1" applyBorder="1" applyAlignment="1" applyProtection="1">
      <alignment horizontal="center" vertical="center"/>
      <protection locked="0"/>
    </xf>
    <xf numFmtId="0" fontId="51" fillId="5" borderId="35" xfId="2" applyFont="1" applyFill="1" applyBorder="1" applyAlignment="1" applyProtection="1">
      <alignment vertical="center"/>
      <protection locked="0"/>
    </xf>
    <xf numFmtId="0" fontId="48" fillId="5" borderId="0" xfId="2" applyFont="1" applyFill="1" applyAlignment="1" applyProtection="1">
      <alignment vertical="center"/>
      <protection locked="0"/>
    </xf>
    <xf numFmtId="0" fontId="9" fillId="2" borderId="5" xfId="3" applyFont="1" applyFill="1" applyBorder="1" applyAlignment="1" applyProtection="1"/>
    <xf numFmtId="0" fontId="9" fillId="2" borderId="14" xfId="3" applyFont="1" applyFill="1" applyBorder="1" applyAlignment="1" applyProtection="1"/>
    <xf numFmtId="0" fontId="68" fillId="8" borderId="0" xfId="2" applyFont="1" applyFill="1" applyAlignment="1">
      <alignment horizontal="center" vertical="center"/>
    </xf>
    <xf numFmtId="0" fontId="52" fillId="2" borderId="0" xfId="2" applyFont="1" applyFill="1" applyAlignment="1">
      <alignment horizontal="center" vertical="center"/>
    </xf>
    <xf numFmtId="0" fontId="52" fillId="2" borderId="0" xfId="2" applyFont="1" applyFill="1" applyAlignment="1">
      <alignment horizontal="left" vertical="center"/>
    </xf>
    <xf numFmtId="0" fontId="2" fillId="2" borderId="0" xfId="2" applyFill="1" applyAlignment="1">
      <alignment vertical="center"/>
    </xf>
    <xf numFmtId="38" fontId="52" fillId="6" borderId="0" xfId="2" applyNumberFormat="1" applyFont="1" applyFill="1" applyAlignment="1">
      <alignment horizontal="center" vertical="center"/>
    </xf>
    <xf numFmtId="0" fontId="52" fillId="2" borderId="0" xfId="2" applyFont="1" applyFill="1" applyAlignment="1">
      <alignment horizontal="center" vertical="center"/>
    </xf>
    <xf numFmtId="38" fontId="10" fillId="6" borderId="0" xfId="2" applyNumberFormat="1" applyFont="1" applyFill="1" applyAlignment="1">
      <alignment horizontal="center" vertical="center"/>
    </xf>
    <xf numFmtId="38" fontId="10" fillId="2" borderId="0" xfId="4" applyFont="1" applyFill="1" applyAlignment="1">
      <alignment horizontal="center" vertical="center"/>
    </xf>
    <xf numFmtId="0" fontId="70" fillId="8" borderId="1" xfId="2" applyFont="1" applyFill="1" applyBorder="1" applyAlignment="1">
      <alignment horizontal="center" vertical="center" textRotation="255"/>
    </xf>
    <xf numFmtId="0" fontId="70" fillId="8" borderId="3" xfId="2" applyFont="1" applyFill="1" applyBorder="1" applyAlignment="1">
      <alignment horizontal="center" vertical="center" textRotation="255"/>
    </xf>
    <xf numFmtId="0" fontId="70" fillId="8" borderId="12" xfId="2" applyFont="1" applyFill="1" applyBorder="1" applyAlignment="1">
      <alignment horizontal="center" vertical="center" textRotation="255"/>
    </xf>
    <xf numFmtId="0" fontId="10" fillId="0" borderId="39" xfId="3" applyFont="1" applyBorder="1" applyAlignment="1" applyProtection="1">
      <alignment horizontal="left" vertical="center"/>
    </xf>
    <xf numFmtId="0" fontId="10" fillId="0" borderId="37" xfId="3" applyFont="1" applyBorder="1" applyAlignment="1" applyProtection="1">
      <alignment horizontal="left" vertical="center"/>
    </xf>
    <xf numFmtId="0" fontId="10" fillId="0" borderId="38" xfId="3" applyFont="1" applyBorder="1" applyAlignment="1" applyProtection="1">
      <alignment horizontal="left" vertical="center"/>
    </xf>
    <xf numFmtId="0" fontId="52" fillId="2" borderId="0" xfId="2" applyFont="1" applyFill="1" applyAlignment="1">
      <alignment horizontal="center"/>
    </xf>
    <xf numFmtId="38" fontId="29" fillId="2" borderId="14" xfId="5" applyFont="1" applyFill="1" applyBorder="1" applyAlignment="1" applyProtection="1">
      <alignment horizontal="center" shrinkToFit="1"/>
    </xf>
    <xf numFmtId="38" fontId="35" fillId="0" borderId="14" xfId="5" applyFont="1" applyFill="1" applyBorder="1" applyAlignment="1" applyProtection="1">
      <alignment horizontal="center" shrinkToFit="1"/>
    </xf>
    <xf numFmtId="0" fontId="52" fillId="2" borderId="0" xfId="2" applyFont="1" applyFill="1" applyAlignment="1">
      <alignment horizontal="left" vertical="center"/>
    </xf>
    <xf numFmtId="38" fontId="10" fillId="6" borderId="0" xfId="4" applyFont="1" applyFill="1" applyAlignment="1">
      <alignment horizontal="center" vertical="center"/>
    </xf>
    <xf numFmtId="38" fontId="52" fillId="6" borderId="0" xfId="4" applyFont="1" applyFill="1" applyAlignment="1">
      <alignment horizontal="center" vertical="center"/>
    </xf>
    <xf numFmtId="0" fontId="10" fillId="2" borderId="0" xfId="3" applyFont="1" applyFill="1" applyBorder="1" applyAlignment="1" applyProtection="1">
      <alignment horizontal="center"/>
    </xf>
    <xf numFmtId="0" fontId="10" fillId="0" borderId="37" xfId="3" applyFont="1" applyFill="1" applyBorder="1" applyAlignment="1" applyProtection="1">
      <alignment horizontal="center" vertical="center"/>
    </xf>
    <xf numFmtId="38" fontId="35" fillId="0" borderId="39" xfId="4" applyFont="1" applyFill="1" applyBorder="1" applyAlignment="1" applyProtection="1">
      <alignment horizontal="right" vertical="center"/>
    </xf>
    <xf numFmtId="38" fontId="35" fillId="0" borderId="37" xfId="4" applyFont="1" applyFill="1" applyBorder="1" applyAlignment="1" applyProtection="1">
      <alignment horizontal="right" vertical="center"/>
    </xf>
    <xf numFmtId="0" fontId="10" fillId="0" borderId="39" xfId="3" applyFont="1" applyFill="1" applyBorder="1" applyAlignment="1" applyProtection="1">
      <alignment horizontal="center" vertical="center" shrinkToFit="1"/>
    </xf>
    <xf numFmtId="0" fontId="10" fillId="0" borderId="37" xfId="3" applyFont="1" applyFill="1" applyBorder="1" applyAlignment="1" applyProtection="1">
      <alignment horizontal="center" vertical="center" shrinkToFit="1"/>
    </xf>
    <xf numFmtId="38" fontId="35" fillId="0" borderId="53" xfId="4" applyFont="1" applyFill="1" applyBorder="1" applyAlignment="1" applyProtection="1">
      <alignment horizontal="right" vertical="center"/>
    </xf>
    <xf numFmtId="38" fontId="35" fillId="0" borderId="7" xfId="4" applyFont="1" applyFill="1" applyBorder="1" applyAlignment="1" applyProtection="1">
      <alignment horizontal="right" vertical="center"/>
    </xf>
    <xf numFmtId="0" fontId="48" fillId="5" borderId="12" xfId="2" applyFont="1" applyFill="1" applyBorder="1" applyAlignment="1" applyProtection="1">
      <alignment horizontal="left" vertical="top"/>
      <protection locked="0"/>
    </xf>
    <xf numFmtId="0" fontId="48" fillId="5" borderId="14" xfId="2" applyFont="1" applyFill="1" applyBorder="1" applyAlignment="1" applyProtection="1">
      <alignment horizontal="left" vertical="top"/>
      <protection locked="0"/>
    </xf>
    <xf numFmtId="0" fontId="48" fillId="5" borderId="13" xfId="2" applyFont="1" applyFill="1" applyBorder="1" applyAlignment="1" applyProtection="1">
      <alignment horizontal="left" vertical="top"/>
      <protection locked="0"/>
    </xf>
    <xf numFmtId="0" fontId="52" fillId="0" borderId="5" xfId="2" applyFont="1" applyBorder="1" applyAlignment="1">
      <alignment horizontal="center" vertical="center"/>
    </xf>
    <xf numFmtId="0" fontId="10" fillId="0" borderId="50" xfId="3" applyFont="1" applyFill="1" applyBorder="1" applyAlignment="1" applyProtection="1">
      <alignment horizontal="left" vertical="center"/>
    </xf>
    <xf numFmtId="0" fontId="10" fillId="0" borderId="10" xfId="3" applyFont="1" applyFill="1" applyBorder="1" applyAlignment="1" applyProtection="1">
      <alignment horizontal="left" vertical="center"/>
    </xf>
    <xf numFmtId="0" fontId="10" fillId="0" borderId="51" xfId="3" applyFont="1" applyFill="1" applyBorder="1" applyAlignment="1" applyProtection="1">
      <alignment horizontal="left" vertical="center"/>
    </xf>
    <xf numFmtId="0" fontId="10" fillId="0" borderId="52" xfId="3" applyFont="1" applyFill="1" applyBorder="1" applyAlignment="1" applyProtection="1">
      <alignment horizontal="left" vertical="center"/>
    </xf>
    <xf numFmtId="0" fontId="10" fillId="0" borderId="0" xfId="3" applyFont="1" applyFill="1" applyBorder="1" applyAlignment="1" applyProtection="1">
      <alignment horizontal="left" vertical="center"/>
    </xf>
    <xf numFmtId="0" fontId="10" fillId="0" borderId="32" xfId="3" applyFont="1" applyFill="1" applyBorder="1" applyAlignment="1" applyProtection="1">
      <alignment horizontal="left" vertical="center"/>
    </xf>
    <xf numFmtId="0" fontId="10" fillId="0" borderId="53" xfId="3" applyFont="1" applyFill="1" applyBorder="1" applyAlignment="1" applyProtection="1">
      <alignment horizontal="left" vertical="center"/>
    </xf>
    <xf numFmtId="0" fontId="10" fillId="0" borderId="7" xfId="3" applyFont="1" applyFill="1" applyBorder="1" applyAlignment="1" applyProtection="1">
      <alignment horizontal="left" vertical="center"/>
    </xf>
    <xf numFmtId="0" fontId="10" fillId="0" borderId="26" xfId="3" applyFont="1" applyFill="1" applyBorder="1" applyAlignment="1" applyProtection="1">
      <alignment horizontal="left" vertical="center"/>
    </xf>
    <xf numFmtId="0" fontId="10" fillId="0" borderId="39" xfId="3" applyFont="1" applyFill="1" applyBorder="1" applyAlignment="1" applyProtection="1">
      <alignment horizontal="center" vertical="center"/>
    </xf>
    <xf numFmtId="40" fontId="35" fillId="0" borderId="39" xfId="4" applyNumberFormat="1" applyFont="1" applyFill="1" applyBorder="1" applyAlignment="1" applyProtection="1">
      <alignment horizontal="right" vertical="center"/>
    </xf>
    <xf numFmtId="40" fontId="35" fillId="0" borderId="37" xfId="4" applyNumberFormat="1" applyFont="1" applyFill="1" applyBorder="1" applyAlignment="1" applyProtection="1">
      <alignment horizontal="right" vertical="center"/>
    </xf>
    <xf numFmtId="0" fontId="30" fillId="5" borderId="39" xfId="3" applyFont="1" applyFill="1" applyBorder="1" applyAlignment="1" applyProtection="1">
      <alignment horizontal="center" vertical="center"/>
      <protection locked="0"/>
    </xf>
    <xf numFmtId="0" fontId="30" fillId="5" borderId="37" xfId="3" applyFont="1" applyFill="1" applyBorder="1" applyAlignment="1" applyProtection="1">
      <alignment horizontal="center" vertical="center"/>
      <protection locked="0"/>
    </xf>
    <xf numFmtId="0" fontId="30" fillId="5" borderId="40" xfId="3" applyFont="1" applyFill="1" applyBorder="1" applyAlignment="1" applyProtection="1">
      <alignment horizontal="center" vertical="center"/>
      <protection locked="0"/>
    </xf>
    <xf numFmtId="3" fontId="19" fillId="2" borderId="9" xfId="3" applyNumberFormat="1" applyFont="1" applyFill="1" applyBorder="1" applyAlignment="1" applyProtection="1">
      <alignment horizontal="center" vertical="center" shrinkToFit="1"/>
    </xf>
    <xf numFmtId="3" fontId="19" fillId="2" borderId="10" xfId="3" applyNumberFormat="1" applyFont="1" applyFill="1" applyBorder="1" applyAlignment="1" applyProtection="1">
      <alignment horizontal="center" vertical="center" shrinkToFit="1"/>
    </xf>
    <xf numFmtId="3" fontId="19" fillId="2" borderId="12" xfId="3" applyNumberFormat="1" applyFont="1" applyFill="1" applyBorder="1" applyAlignment="1" applyProtection="1">
      <alignment horizontal="center" vertical="center" shrinkToFit="1"/>
    </xf>
    <xf numFmtId="3" fontId="19" fillId="2" borderId="14" xfId="3" applyNumberFormat="1" applyFont="1" applyFill="1" applyBorder="1" applyAlignment="1" applyProtection="1">
      <alignment horizontal="center" vertical="center" shrinkToFit="1"/>
    </xf>
    <xf numFmtId="178" fontId="9" fillId="2" borderId="11" xfId="3" applyNumberFormat="1" applyFont="1" applyFill="1" applyBorder="1" applyAlignment="1" applyProtection="1">
      <alignment horizontal="center" shrinkToFit="1"/>
    </xf>
    <xf numFmtId="178" fontId="9" fillId="2" borderId="13" xfId="3" applyNumberFormat="1" applyFont="1" applyFill="1" applyBorder="1" applyAlignment="1" applyProtection="1">
      <alignment horizontal="center" shrinkToFit="1"/>
    </xf>
    <xf numFmtId="0" fontId="54" fillId="2" borderId="36" xfId="2" applyFont="1" applyFill="1" applyBorder="1" applyAlignment="1">
      <alignment horizontal="center" vertical="center"/>
    </xf>
    <xf numFmtId="0" fontId="54" fillId="2" borderId="37" xfId="2" applyFont="1" applyFill="1" applyBorder="1" applyAlignment="1">
      <alignment horizontal="center" vertical="center"/>
    </xf>
    <xf numFmtId="0" fontId="54" fillId="2" borderId="40" xfId="2" applyFont="1" applyFill="1" applyBorder="1" applyAlignment="1">
      <alignment horizontal="center" vertical="center"/>
    </xf>
    <xf numFmtId="0" fontId="30" fillId="5" borderId="9" xfId="2" applyFont="1" applyFill="1" applyBorder="1" applyAlignment="1" applyProtection="1">
      <alignment horizontal="center" vertical="center" shrinkToFit="1"/>
      <protection locked="0"/>
    </xf>
    <xf numFmtId="0" fontId="30" fillId="5" borderId="10" xfId="2" applyFont="1" applyFill="1" applyBorder="1" applyAlignment="1" applyProtection="1">
      <alignment horizontal="center" vertical="center" shrinkToFit="1"/>
      <protection locked="0"/>
    </xf>
    <xf numFmtId="0" fontId="30" fillId="5" borderId="11" xfId="2" applyFont="1" applyFill="1" applyBorder="1" applyAlignment="1" applyProtection="1">
      <alignment horizontal="center" vertical="center" shrinkToFit="1"/>
      <protection locked="0"/>
    </xf>
    <xf numFmtId="0" fontId="48" fillId="2" borderId="1" xfId="2" applyFont="1" applyFill="1" applyBorder="1" applyAlignment="1">
      <alignment horizontal="left" vertical="center"/>
    </xf>
    <xf numFmtId="0" fontId="48" fillId="2" borderId="5" xfId="2" applyFont="1" applyFill="1" applyBorder="1" applyAlignment="1">
      <alignment horizontal="left" vertical="center"/>
    </xf>
    <xf numFmtId="0" fontId="48" fillId="2" borderId="2" xfId="2" applyFont="1" applyFill="1" applyBorder="1" applyAlignment="1">
      <alignment horizontal="left" vertical="center"/>
    </xf>
    <xf numFmtId="40" fontId="30" fillId="2" borderId="43" xfId="3" applyNumberFormat="1" applyFont="1" applyFill="1" applyBorder="1" applyAlignment="1" applyProtection="1">
      <alignment horizontal="right"/>
    </xf>
    <xf numFmtId="40" fontId="30" fillId="2" borderId="42" xfId="3" applyNumberFormat="1" applyFont="1" applyFill="1" applyBorder="1" applyAlignment="1" applyProtection="1">
      <alignment horizontal="right"/>
    </xf>
    <xf numFmtId="0" fontId="29" fillId="0" borderId="1" xfId="3" applyFont="1" applyFill="1" applyBorder="1" applyAlignment="1" applyProtection="1">
      <alignment horizontal="center" vertical="center" wrapText="1" shrinkToFit="1"/>
    </xf>
    <xf numFmtId="0" fontId="29" fillId="0" borderId="5" xfId="3" applyFont="1" applyFill="1" applyBorder="1" applyAlignment="1" applyProtection="1">
      <alignment horizontal="center" vertical="center" shrinkToFit="1"/>
    </xf>
    <xf numFmtId="0" fontId="29" fillId="0" borderId="2" xfId="3" applyFont="1" applyFill="1" applyBorder="1" applyAlignment="1" applyProtection="1">
      <alignment horizontal="center" vertical="center" shrinkToFit="1"/>
    </xf>
    <xf numFmtId="0" fontId="29" fillId="0" borderId="6" xfId="3" applyFont="1" applyFill="1" applyBorder="1" applyAlignment="1" applyProtection="1">
      <alignment horizontal="center" vertical="center" shrinkToFit="1"/>
    </xf>
    <xf numFmtId="0" fontId="29" fillId="0" borderId="7" xfId="3" applyFont="1" applyFill="1" applyBorder="1" applyAlignment="1" applyProtection="1">
      <alignment horizontal="center" vertical="center" shrinkToFit="1"/>
    </xf>
    <xf numFmtId="0" fontId="29" fillId="0" borderId="8" xfId="3" applyFont="1" applyFill="1" applyBorder="1" applyAlignment="1" applyProtection="1">
      <alignment horizontal="center" vertical="center" shrinkToFit="1"/>
    </xf>
    <xf numFmtId="0" fontId="30" fillId="2" borderId="46" xfId="3" applyFont="1" applyFill="1" applyBorder="1" applyAlignment="1" applyProtection="1">
      <alignment horizontal="center" vertical="center" wrapText="1"/>
    </xf>
    <xf numFmtId="0" fontId="30" fillId="2" borderId="47" xfId="3" applyFont="1" applyFill="1" applyBorder="1" applyAlignment="1" applyProtection="1">
      <alignment horizontal="center" vertical="center"/>
    </xf>
    <xf numFmtId="0" fontId="30" fillId="2" borderId="29" xfId="3" applyFont="1" applyFill="1" applyBorder="1" applyAlignment="1" applyProtection="1">
      <alignment horizontal="center" vertical="center"/>
    </xf>
    <xf numFmtId="0" fontId="30" fillId="2" borderId="30" xfId="3" applyFont="1" applyFill="1" applyBorder="1" applyAlignment="1" applyProtection="1">
      <alignment horizontal="center" vertical="center"/>
    </xf>
    <xf numFmtId="0" fontId="30" fillId="2" borderId="48" xfId="3" applyFont="1" applyFill="1" applyBorder="1" applyAlignment="1" applyProtection="1">
      <alignment horizontal="center" vertical="center"/>
    </xf>
    <xf numFmtId="0" fontId="30" fillId="2" borderId="24" xfId="3" applyFont="1" applyFill="1" applyBorder="1" applyAlignment="1" applyProtection="1">
      <alignment horizontal="center" vertical="center"/>
    </xf>
    <xf numFmtId="0" fontId="30" fillId="2" borderId="49" xfId="3" applyFont="1" applyFill="1" applyBorder="1" applyAlignment="1" applyProtection="1">
      <alignment horizontal="center" vertical="center"/>
    </xf>
    <xf numFmtId="40" fontId="30" fillId="2" borderId="47" xfId="3" applyNumberFormat="1" applyFont="1" applyFill="1" applyBorder="1" applyAlignment="1" applyProtection="1">
      <alignment horizontal="center" vertical="center" shrinkToFit="1"/>
    </xf>
    <xf numFmtId="0" fontId="30" fillId="2" borderId="48" xfId="3" applyFont="1" applyFill="1" applyBorder="1" applyAlignment="1" applyProtection="1">
      <alignment horizontal="center" vertical="center" shrinkToFit="1"/>
    </xf>
    <xf numFmtId="0" fontId="30" fillId="2" borderId="24" xfId="3" applyFont="1" applyFill="1" applyBorder="1" applyAlignment="1" applyProtection="1">
      <alignment horizontal="center" vertical="center" shrinkToFit="1"/>
    </xf>
    <xf numFmtId="0" fontId="30" fillId="2" borderId="25" xfId="3" applyFont="1" applyFill="1" applyBorder="1" applyAlignment="1" applyProtection="1">
      <alignment horizontal="center" vertical="center" shrinkToFit="1"/>
    </xf>
    <xf numFmtId="38" fontId="30" fillId="5" borderId="39" xfId="4" applyFont="1" applyFill="1" applyBorder="1" applyAlignment="1" applyProtection="1">
      <alignment horizontal="right" vertical="center"/>
      <protection locked="0"/>
    </xf>
    <xf numFmtId="38" fontId="30" fillId="5" borderId="37" xfId="4" applyFont="1" applyFill="1" applyBorder="1" applyAlignment="1" applyProtection="1">
      <alignment horizontal="right" vertical="center"/>
      <protection locked="0"/>
    </xf>
    <xf numFmtId="38" fontId="30" fillId="5" borderId="38" xfId="4" applyFont="1" applyFill="1" applyBorder="1" applyAlignment="1" applyProtection="1">
      <alignment horizontal="right" vertical="center"/>
      <protection locked="0"/>
    </xf>
    <xf numFmtId="186" fontId="30" fillId="5" borderId="39" xfId="3" applyNumberFormat="1" applyFont="1" applyFill="1" applyBorder="1" applyAlignment="1" applyProtection="1">
      <alignment horizontal="center" vertical="center" shrinkToFit="1"/>
      <protection locked="0"/>
    </xf>
    <xf numFmtId="186" fontId="30" fillId="5" borderId="37" xfId="3" applyNumberFormat="1" applyFont="1" applyFill="1" applyBorder="1" applyAlignment="1" applyProtection="1">
      <alignment horizontal="center" vertical="center" shrinkToFit="1"/>
      <protection locked="0"/>
    </xf>
    <xf numFmtId="186" fontId="30" fillId="5" borderId="38" xfId="3" applyNumberFormat="1" applyFont="1" applyFill="1" applyBorder="1" applyAlignment="1" applyProtection="1">
      <alignment horizontal="center" vertical="center" shrinkToFit="1"/>
      <protection locked="0"/>
    </xf>
    <xf numFmtId="0" fontId="30" fillId="2" borderId="38" xfId="3" applyFont="1" applyFill="1" applyBorder="1" applyAlignment="1" applyProtection="1">
      <alignment horizontal="center" vertical="center"/>
    </xf>
    <xf numFmtId="0" fontId="29" fillId="0" borderId="1" xfId="3" applyFont="1" applyBorder="1" applyAlignment="1" applyProtection="1">
      <alignment horizontal="center" vertical="center" wrapText="1" shrinkToFit="1"/>
    </xf>
    <xf numFmtId="0" fontId="29" fillId="0" borderId="5" xfId="3" applyFont="1" applyBorder="1" applyAlignment="1" applyProtection="1">
      <alignment horizontal="center" vertical="center" shrinkToFit="1"/>
    </xf>
    <xf numFmtId="0" fontId="29" fillId="0" borderId="2" xfId="3" applyFont="1" applyBorder="1" applyAlignment="1" applyProtection="1">
      <alignment horizontal="center" vertical="center" shrinkToFit="1"/>
    </xf>
    <xf numFmtId="0" fontId="29" fillId="0" borderId="6" xfId="3" applyFont="1" applyBorder="1" applyAlignment="1" applyProtection="1">
      <alignment horizontal="center" vertical="center" shrinkToFit="1"/>
    </xf>
    <xf numFmtId="0" fontId="29" fillId="0" borderId="7" xfId="3" applyFont="1" applyBorder="1" applyAlignment="1" applyProtection="1">
      <alignment horizontal="center" vertical="center" shrinkToFit="1"/>
    </xf>
    <xf numFmtId="0" fontId="29" fillId="0" borderId="8" xfId="3" applyFont="1" applyBorder="1" applyAlignment="1" applyProtection="1">
      <alignment horizontal="center" vertical="center" shrinkToFit="1"/>
    </xf>
    <xf numFmtId="0" fontId="25" fillId="2" borderId="36" xfId="3" applyFont="1" applyFill="1" applyBorder="1" applyAlignment="1" applyProtection="1">
      <alignment horizontal="center" vertical="center" shrinkToFit="1"/>
      <protection locked="0"/>
    </xf>
    <xf numFmtId="0" fontId="25" fillId="2" borderId="37" xfId="3" applyFont="1" applyFill="1" applyBorder="1" applyAlignment="1" applyProtection="1">
      <alignment horizontal="center" vertical="center" shrinkToFit="1"/>
      <protection locked="0"/>
    </xf>
    <xf numFmtId="0" fontId="25" fillId="2" borderId="38" xfId="3" applyFont="1" applyFill="1" applyBorder="1" applyAlignment="1" applyProtection="1">
      <alignment horizontal="center" vertical="center" shrinkToFit="1"/>
      <protection locked="0"/>
    </xf>
    <xf numFmtId="38" fontId="22" fillId="5" borderId="39" xfId="4" applyFont="1" applyFill="1" applyBorder="1" applyAlignment="1" applyProtection="1">
      <alignment shrinkToFit="1"/>
      <protection locked="0"/>
    </xf>
    <xf numFmtId="38" fontId="22" fillId="5" borderId="37" xfId="4" applyFont="1" applyFill="1" applyBorder="1" applyAlignment="1" applyProtection="1">
      <alignment shrinkToFit="1"/>
      <protection locked="0"/>
    </xf>
    <xf numFmtId="38" fontId="22" fillId="5" borderId="40" xfId="4" applyFont="1" applyFill="1" applyBorder="1" applyAlignment="1" applyProtection="1">
      <alignment shrinkToFit="1"/>
      <protection locked="0"/>
    </xf>
    <xf numFmtId="0" fontId="25" fillId="2" borderId="36" xfId="3" applyFont="1" applyFill="1" applyBorder="1" applyAlignment="1" applyProtection="1">
      <alignment horizontal="center" vertical="center" shrinkToFit="1"/>
    </xf>
    <xf numFmtId="0" fontId="25" fillId="2" borderId="37" xfId="3" applyFont="1" applyFill="1" applyBorder="1" applyAlignment="1" applyProtection="1">
      <alignment horizontal="center" vertical="center" shrinkToFit="1"/>
    </xf>
    <xf numFmtId="0" fontId="25" fillId="2" borderId="38" xfId="3" applyFont="1" applyFill="1" applyBorder="1" applyAlignment="1" applyProtection="1">
      <alignment horizontal="center" vertical="center" shrinkToFit="1"/>
    </xf>
    <xf numFmtId="4" fontId="25" fillId="2" borderId="37" xfId="3" applyNumberFormat="1" applyFont="1" applyFill="1" applyBorder="1" applyAlignment="1" applyProtection="1">
      <alignment horizontal="right" vertical="center" shrinkToFit="1"/>
    </xf>
    <xf numFmtId="4" fontId="25" fillId="2" borderId="40" xfId="3" applyNumberFormat="1" applyFont="1" applyFill="1" applyBorder="1" applyAlignment="1" applyProtection="1">
      <alignment horizontal="right" vertical="center" shrinkToFit="1"/>
    </xf>
    <xf numFmtId="38" fontId="25" fillId="2" borderId="39" xfId="4" applyFont="1" applyFill="1" applyBorder="1" applyAlignment="1" applyProtection="1">
      <alignment horizontal="right" vertical="center" shrinkToFit="1"/>
    </xf>
    <xf numFmtId="38" fontId="25" fillId="2" borderId="37" xfId="4" applyFont="1" applyFill="1" applyBorder="1" applyAlignment="1" applyProtection="1">
      <alignment horizontal="right" vertical="center" shrinkToFit="1"/>
    </xf>
    <xf numFmtId="38" fontId="25" fillId="2" borderId="40" xfId="4" applyFont="1" applyFill="1" applyBorder="1" applyAlignment="1" applyProtection="1">
      <alignment horizontal="right" vertical="center" shrinkToFit="1"/>
    </xf>
    <xf numFmtId="184" fontId="9" fillId="2" borderId="11" xfId="3" applyNumberFormat="1" applyFont="1" applyFill="1" applyBorder="1" applyAlignment="1" applyProtection="1">
      <alignment horizontal="center" shrinkToFit="1"/>
    </xf>
    <xf numFmtId="184" fontId="9" fillId="2" borderId="13" xfId="3" applyNumberFormat="1" applyFont="1" applyFill="1" applyBorder="1" applyAlignment="1" applyProtection="1">
      <alignment horizontal="center" shrinkToFit="1"/>
    </xf>
    <xf numFmtId="40" fontId="25" fillId="0" borderId="37" xfId="1" applyNumberFormat="1" applyFont="1" applyFill="1" applyBorder="1" applyAlignment="1" applyProtection="1">
      <alignment horizontal="right" vertical="center" shrinkToFit="1"/>
    </xf>
    <xf numFmtId="40" fontId="25" fillId="0" borderId="40" xfId="1" applyNumberFormat="1" applyFont="1" applyFill="1" applyBorder="1" applyAlignment="1" applyProtection="1">
      <alignment horizontal="right" vertical="center" shrinkToFit="1"/>
    </xf>
    <xf numFmtId="0" fontId="51" fillId="2" borderId="36" xfId="2" applyFont="1" applyFill="1" applyBorder="1" applyAlignment="1">
      <alignment horizontal="center" vertical="center"/>
    </xf>
    <xf numFmtId="0" fontId="51" fillId="2" borderId="37" xfId="2" applyFont="1" applyFill="1" applyBorder="1" applyAlignment="1">
      <alignment horizontal="center" vertical="center"/>
    </xf>
    <xf numFmtId="0" fontId="51" fillId="2" borderId="40" xfId="2" applyFont="1" applyFill="1" applyBorder="1" applyAlignment="1">
      <alignment horizontal="center" vertical="center"/>
    </xf>
    <xf numFmtId="0" fontId="10" fillId="2" borderId="41" xfId="3" applyFont="1" applyFill="1" applyBorder="1" applyAlignment="1" applyProtection="1">
      <alignment horizontal="center" vertical="center" wrapText="1" shrinkToFit="1"/>
    </xf>
    <xf numFmtId="0" fontId="10" fillId="2" borderId="42" xfId="3" applyFont="1" applyFill="1" applyBorder="1" applyAlignment="1" applyProtection="1">
      <alignment horizontal="center" vertical="center" wrapText="1" shrinkToFit="1"/>
    </xf>
    <xf numFmtId="185" fontId="30" fillId="2" borderId="43" xfId="3" applyNumberFormat="1" applyFont="1" applyFill="1" applyBorder="1" applyAlignment="1" applyProtection="1">
      <alignment horizontal="right"/>
    </xf>
    <xf numFmtId="185" fontId="30" fillId="2" borderId="42" xfId="3" applyNumberFormat="1" applyFont="1" applyFill="1" applyBorder="1" applyAlignment="1" applyProtection="1">
      <alignment horizontal="right"/>
    </xf>
    <xf numFmtId="0" fontId="30" fillId="2" borderId="41" xfId="3" applyFont="1" applyFill="1" applyBorder="1" applyAlignment="1" applyProtection="1">
      <alignment horizontal="center" vertical="center"/>
    </xf>
    <xf numFmtId="0" fontId="30" fillId="2" borderId="42" xfId="3" applyFont="1" applyFill="1" applyBorder="1" applyAlignment="1" applyProtection="1">
      <alignment horizontal="center" vertical="center"/>
    </xf>
    <xf numFmtId="0" fontId="30" fillId="2" borderId="45" xfId="3" applyFont="1" applyFill="1" applyBorder="1" applyAlignment="1" applyProtection="1">
      <alignment horizontal="center" vertical="center"/>
    </xf>
    <xf numFmtId="38" fontId="22" fillId="5" borderId="39" xfId="4" applyFont="1" applyFill="1" applyBorder="1" applyAlignment="1" applyProtection="1">
      <alignment horizontal="center" shrinkToFit="1"/>
      <protection locked="0"/>
    </xf>
    <xf numFmtId="38" fontId="22" fillId="5" borderId="37" xfId="4" applyFont="1" applyFill="1" applyBorder="1" applyAlignment="1" applyProtection="1">
      <alignment horizontal="center" shrinkToFit="1"/>
      <protection locked="0"/>
    </xf>
    <xf numFmtId="38" fontId="22" fillId="5" borderId="40" xfId="4" applyFont="1" applyFill="1" applyBorder="1" applyAlignment="1" applyProtection="1">
      <alignment horizontal="center" shrinkToFit="1"/>
      <protection locked="0"/>
    </xf>
    <xf numFmtId="3" fontId="12" fillId="5" borderId="9" xfId="3" applyNumberFormat="1" applyFont="1" applyFill="1" applyBorder="1" applyAlignment="1" applyProtection="1">
      <alignment horizontal="center" vertical="center" shrinkToFit="1"/>
      <protection locked="0"/>
    </xf>
    <xf numFmtId="3" fontId="12" fillId="5" borderId="10" xfId="3" applyNumberFormat="1" applyFont="1" applyFill="1" applyBorder="1" applyAlignment="1" applyProtection="1">
      <alignment horizontal="center" vertical="center" shrinkToFit="1"/>
      <protection locked="0"/>
    </xf>
    <xf numFmtId="3" fontId="12" fillId="5" borderId="12" xfId="3" applyNumberFormat="1" applyFont="1" applyFill="1" applyBorder="1" applyAlignment="1" applyProtection="1">
      <alignment horizontal="center" vertical="center" shrinkToFit="1"/>
      <protection locked="0"/>
    </xf>
    <xf numFmtId="3" fontId="12" fillId="5" borderId="14" xfId="3" applyNumberFormat="1" applyFont="1" applyFill="1" applyBorder="1" applyAlignment="1" applyProtection="1">
      <alignment horizontal="center" vertical="center" shrinkToFit="1"/>
      <protection locked="0"/>
    </xf>
    <xf numFmtId="178" fontId="9" fillId="0" borderId="11" xfId="3" applyNumberFormat="1" applyFont="1" applyFill="1" applyBorder="1" applyAlignment="1" applyProtection="1">
      <alignment horizontal="center" shrinkToFit="1"/>
    </xf>
    <xf numFmtId="178" fontId="9" fillId="0" borderId="13" xfId="3" applyNumberFormat="1" applyFont="1" applyFill="1" applyBorder="1" applyAlignment="1" applyProtection="1">
      <alignment horizontal="center" shrinkToFit="1"/>
    </xf>
    <xf numFmtId="38" fontId="28" fillId="5" borderId="37" xfId="4" applyFont="1" applyFill="1" applyBorder="1" applyAlignment="1" applyProtection="1">
      <alignment shrinkToFit="1"/>
      <protection locked="0"/>
    </xf>
    <xf numFmtId="38" fontId="28" fillId="5" borderId="40" xfId="4" applyFont="1" applyFill="1" applyBorder="1" applyAlignment="1" applyProtection="1">
      <alignment shrinkToFit="1"/>
      <protection locked="0"/>
    </xf>
    <xf numFmtId="38" fontId="28" fillId="5" borderId="39" xfId="4" applyFont="1" applyFill="1" applyBorder="1" applyAlignment="1" applyProtection="1">
      <alignment shrinkToFit="1"/>
      <protection locked="0"/>
    </xf>
    <xf numFmtId="38" fontId="28" fillId="5" borderId="37" xfId="4" applyFont="1" applyFill="1" applyBorder="1" applyAlignment="1" applyProtection="1">
      <alignment horizontal="right" shrinkToFit="1"/>
      <protection locked="0"/>
    </xf>
    <xf numFmtId="38" fontId="28" fillId="5" borderId="40" xfId="4" applyFont="1" applyFill="1" applyBorder="1" applyAlignment="1" applyProtection="1">
      <alignment horizontal="right" shrinkToFit="1"/>
      <protection locked="0"/>
    </xf>
    <xf numFmtId="38" fontId="25" fillId="2" borderId="39" xfId="4" applyFont="1" applyFill="1" applyBorder="1" applyAlignment="1" applyProtection="1">
      <alignment shrinkToFit="1"/>
    </xf>
    <xf numFmtId="38" fontId="25" fillId="2" borderId="37" xfId="4" applyFont="1" applyFill="1" applyBorder="1" applyAlignment="1" applyProtection="1">
      <alignment shrinkToFit="1"/>
    </xf>
    <xf numFmtId="38" fontId="25" fillId="2" borderId="40" xfId="4" applyFont="1" applyFill="1" applyBorder="1" applyAlignment="1" applyProtection="1">
      <alignment shrinkToFit="1"/>
    </xf>
    <xf numFmtId="0" fontId="25" fillId="2" borderId="23" xfId="3" applyFont="1" applyFill="1" applyBorder="1" applyAlignment="1" applyProtection="1">
      <alignment horizontal="center" vertical="center"/>
    </xf>
    <xf numFmtId="0" fontId="25" fillId="2" borderId="24" xfId="3" applyFont="1" applyFill="1" applyBorder="1" applyAlignment="1" applyProtection="1">
      <alignment horizontal="center" vertical="center"/>
    </xf>
    <xf numFmtId="0" fontId="25" fillId="2" borderId="25" xfId="3" applyFont="1" applyFill="1" applyBorder="1" applyAlignment="1" applyProtection="1">
      <alignment horizontal="center" vertical="center"/>
    </xf>
    <xf numFmtId="0" fontId="25" fillId="2" borderId="36" xfId="3" applyFont="1" applyFill="1" applyBorder="1" applyAlignment="1" applyProtection="1">
      <alignment horizontal="center" vertical="center"/>
    </xf>
    <xf numFmtId="0" fontId="25" fillId="2" borderId="37" xfId="3" applyFont="1" applyFill="1" applyBorder="1" applyAlignment="1" applyProtection="1">
      <alignment horizontal="center" vertical="center"/>
    </xf>
    <xf numFmtId="0" fontId="25" fillId="2" borderId="38" xfId="3" applyFont="1" applyFill="1" applyBorder="1" applyAlignment="1" applyProtection="1">
      <alignment horizontal="center" vertical="center"/>
    </xf>
    <xf numFmtId="0" fontId="25" fillId="2" borderId="39" xfId="3" applyFont="1" applyFill="1" applyBorder="1" applyAlignment="1" applyProtection="1">
      <alignment horizontal="center" vertical="center" shrinkToFit="1"/>
    </xf>
    <xf numFmtId="0" fontId="25" fillId="2" borderId="40" xfId="3" applyFont="1" applyFill="1" applyBorder="1" applyAlignment="1" applyProtection="1">
      <alignment horizontal="center" vertical="center" shrinkToFit="1"/>
    </xf>
    <xf numFmtId="0" fontId="53" fillId="0" borderId="1" xfId="2" applyFont="1" applyBorder="1" applyAlignment="1">
      <alignment horizontal="center" vertical="center" wrapText="1" shrinkToFit="1"/>
    </xf>
    <xf numFmtId="0" fontId="53" fillId="0" borderId="5" xfId="2" applyFont="1" applyBorder="1" applyAlignment="1">
      <alignment horizontal="center" vertical="center" shrinkToFit="1"/>
    </xf>
    <xf numFmtId="0" fontId="53" fillId="0" borderId="2" xfId="2" applyFont="1" applyBorder="1" applyAlignment="1">
      <alignment horizontal="center" vertical="center" shrinkToFit="1"/>
    </xf>
    <xf numFmtId="0" fontId="53" fillId="0" borderId="6" xfId="2" applyFont="1" applyBorder="1" applyAlignment="1">
      <alignment horizontal="center" vertical="center" shrinkToFit="1"/>
    </xf>
    <xf numFmtId="0" fontId="53" fillId="0" borderId="7" xfId="2" applyFont="1" applyBorder="1" applyAlignment="1">
      <alignment horizontal="center" vertical="center" shrinkToFit="1"/>
    </xf>
    <xf numFmtId="0" fontId="53" fillId="0" borderId="8" xfId="2" applyFont="1" applyBorder="1" applyAlignment="1">
      <alignment horizontal="center" vertical="center" shrinkToFit="1"/>
    </xf>
    <xf numFmtId="38" fontId="27" fillId="5" borderId="37" xfId="4" applyFont="1" applyFill="1" applyBorder="1" applyAlignment="1" applyProtection="1">
      <alignment shrinkToFit="1"/>
      <protection locked="0"/>
    </xf>
    <xf numFmtId="38" fontId="27" fillId="5" borderId="40" xfId="4" applyFont="1" applyFill="1" applyBorder="1" applyAlignment="1" applyProtection="1">
      <alignment shrinkToFit="1"/>
      <protection locked="0"/>
    </xf>
    <xf numFmtId="38" fontId="27" fillId="5" borderId="39" xfId="4" applyFont="1" applyFill="1" applyBorder="1" applyAlignment="1" applyProtection="1">
      <alignment shrinkToFit="1"/>
      <protection locked="0"/>
    </xf>
    <xf numFmtId="0" fontId="7" fillId="0" borderId="1"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6" xfId="2" applyFont="1" applyBorder="1" applyAlignment="1">
      <alignment horizontal="center" vertical="center" shrinkToFit="1"/>
    </xf>
    <xf numFmtId="0" fontId="7" fillId="0" borderId="7" xfId="2" applyFont="1" applyBorder="1" applyAlignment="1">
      <alignment horizontal="center" vertical="center" shrinkToFit="1"/>
    </xf>
    <xf numFmtId="0" fontId="7" fillId="0" borderId="8" xfId="2" applyFont="1" applyBorder="1" applyAlignment="1">
      <alignment horizontal="center" vertical="center" shrinkToFit="1"/>
    </xf>
    <xf numFmtId="0" fontId="51" fillId="2" borderId="29" xfId="2" applyFont="1" applyFill="1" applyBorder="1" applyAlignment="1">
      <alignment horizontal="center" vertical="center"/>
    </xf>
    <xf numFmtId="0" fontId="51" fillId="2" borderId="30" xfId="2" applyFont="1" applyFill="1" applyBorder="1" applyAlignment="1">
      <alignment horizontal="center" vertical="center"/>
    </xf>
    <xf numFmtId="0" fontId="52" fillId="2" borderId="33" xfId="2" applyFont="1" applyFill="1" applyBorder="1" applyAlignment="1">
      <alignment horizontal="center" vertical="center" wrapText="1"/>
    </xf>
    <xf numFmtId="0" fontId="52" fillId="2" borderId="34" xfId="2" applyFont="1" applyFill="1" applyBorder="1" applyAlignment="1">
      <alignment horizontal="center" vertical="center"/>
    </xf>
    <xf numFmtId="0" fontId="42" fillId="5" borderId="3" xfId="2" applyFont="1" applyFill="1" applyBorder="1" applyAlignment="1" applyProtection="1">
      <alignment horizontal="center" vertical="center" shrinkToFit="1"/>
      <protection locked="0"/>
    </xf>
    <xf numFmtId="0" fontId="42" fillId="5" borderId="0" xfId="2" applyFont="1" applyFill="1" applyBorder="1" applyAlignment="1" applyProtection="1">
      <alignment horizontal="center" vertical="center" shrinkToFit="1"/>
      <protection locked="0"/>
    </xf>
    <xf numFmtId="0" fontId="42" fillId="5" borderId="12" xfId="2" applyFont="1" applyFill="1" applyBorder="1" applyAlignment="1" applyProtection="1">
      <alignment horizontal="center" vertical="center" shrinkToFit="1"/>
      <protection locked="0"/>
    </xf>
    <xf numFmtId="0" fontId="42" fillId="5" borderId="14" xfId="2" applyFont="1" applyFill="1" applyBorder="1" applyAlignment="1" applyProtection="1">
      <alignment horizontal="center" vertical="center" shrinkToFit="1"/>
      <protection locked="0"/>
    </xf>
    <xf numFmtId="0" fontId="47" fillId="0" borderId="4" xfId="2" applyFont="1" applyBorder="1" applyAlignment="1">
      <alignment horizontal="center" shrinkToFit="1"/>
    </xf>
    <xf numFmtId="0" fontId="47" fillId="0" borderId="13" xfId="2" applyFont="1" applyBorder="1" applyAlignment="1">
      <alignment horizontal="center" shrinkToFit="1"/>
    </xf>
    <xf numFmtId="0" fontId="51" fillId="2" borderId="6" xfId="2" applyFont="1" applyFill="1" applyBorder="1" applyAlignment="1">
      <alignment horizontal="center" vertical="center"/>
    </xf>
    <xf numFmtId="0" fontId="51" fillId="2" borderId="7" xfId="2" applyFont="1" applyFill="1" applyBorder="1" applyAlignment="1">
      <alignment horizontal="center" vertical="center"/>
    </xf>
    <xf numFmtId="0" fontId="51" fillId="2" borderId="26" xfId="2" applyFont="1" applyFill="1" applyBorder="1" applyAlignment="1">
      <alignment horizontal="center" vertical="center"/>
    </xf>
    <xf numFmtId="0" fontId="47" fillId="5" borderId="3" xfId="2" applyFont="1" applyFill="1" applyBorder="1" applyAlignment="1" applyProtection="1">
      <alignment horizontal="center" vertical="center" shrinkToFit="1"/>
      <protection locked="0"/>
    </xf>
    <xf numFmtId="0" fontId="47" fillId="5" borderId="0" xfId="2" applyFont="1" applyFill="1" applyBorder="1" applyAlignment="1" applyProtection="1">
      <alignment horizontal="center" vertical="center" shrinkToFit="1"/>
      <protection locked="0"/>
    </xf>
    <xf numFmtId="0" fontId="47" fillId="5" borderId="4" xfId="2" applyFont="1" applyFill="1" applyBorder="1" applyAlignment="1" applyProtection="1">
      <alignment horizontal="center" vertical="center" shrinkToFit="1"/>
      <protection locked="0"/>
    </xf>
    <xf numFmtId="0" fontId="47" fillId="5" borderId="12" xfId="2" applyFont="1" applyFill="1" applyBorder="1" applyAlignment="1" applyProtection="1">
      <alignment horizontal="center" vertical="center" shrinkToFit="1"/>
      <protection locked="0"/>
    </xf>
    <xf numFmtId="0" fontId="47" fillId="5" borderId="14" xfId="2" applyFont="1" applyFill="1" applyBorder="1" applyAlignment="1" applyProtection="1">
      <alignment horizontal="center" vertical="center" shrinkToFit="1"/>
      <protection locked="0"/>
    </xf>
    <xf numFmtId="0" fontId="47" fillId="5" borderId="13" xfId="2" applyFont="1" applyFill="1" applyBorder="1" applyAlignment="1" applyProtection="1">
      <alignment horizontal="center" vertical="center" shrinkToFit="1"/>
      <protection locked="0"/>
    </xf>
    <xf numFmtId="0" fontId="52" fillId="2" borderId="29" xfId="2" applyFont="1" applyFill="1" applyBorder="1" applyAlignment="1">
      <alignment horizontal="center" vertical="center" wrapText="1"/>
    </xf>
    <xf numFmtId="0" fontId="51" fillId="2" borderId="3" xfId="2" applyFont="1" applyFill="1" applyBorder="1" applyAlignment="1">
      <alignment horizontal="center" vertical="center"/>
    </xf>
    <xf numFmtId="0" fontId="51" fillId="2" borderId="0" xfId="2" applyFont="1" applyFill="1" applyBorder="1" applyAlignment="1">
      <alignment horizontal="center" vertical="center"/>
    </xf>
    <xf numFmtId="0" fontId="51" fillId="2" borderId="32" xfId="2" applyFont="1" applyFill="1" applyBorder="1" applyAlignment="1">
      <alignment horizontal="center" vertical="center"/>
    </xf>
    <xf numFmtId="0" fontId="9" fillId="0" borderId="5" xfId="3" applyFont="1" applyFill="1" applyBorder="1" applyAlignment="1" applyProtection="1">
      <alignment horizontal="center" vertical="center"/>
    </xf>
    <xf numFmtId="0" fontId="9" fillId="0" borderId="14" xfId="3" applyFont="1" applyFill="1" applyBorder="1" applyAlignment="1" applyProtection="1">
      <alignment horizontal="center" vertical="center"/>
    </xf>
    <xf numFmtId="0" fontId="15" fillId="5" borderId="5" xfId="3" applyFont="1" applyFill="1" applyBorder="1" applyAlignment="1" applyProtection="1">
      <alignment horizontal="center" vertical="center"/>
      <protection locked="0"/>
    </xf>
    <xf numFmtId="0" fontId="9" fillId="2" borderId="5" xfId="3" applyFont="1" applyFill="1" applyBorder="1" applyAlignment="1" applyProtection="1">
      <alignment horizontal="center"/>
    </xf>
    <xf numFmtId="0" fontId="9" fillId="2" borderId="2" xfId="3" applyFont="1" applyFill="1" applyBorder="1" applyAlignment="1" applyProtection="1">
      <alignment horizontal="center"/>
    </xf>
    <xf numFmtId="0" fontId="9" fillId="2" borderId="14" xfId="3" applyFont="1" applyFill="1" applyBorder="1" applyAlignment="1" applyProtection="1">
      <alignment horizontal="center"/>
    </xf>
    <xf numFmtId="0" fontId="9" fillId="2" borderId="13" xfId="3" applyFont="1" applyFill="1" applyBorder="1" applyAlignment="1" applyProtection="1">
      <alignment horizontal="center"/>
    </xf>
    <xf numFmtId="0" fontId="46" fillId="5" borderId="14" xfId="3" applyFont="1" applyFill="1" applyBorder="1" applyAlignment="1" applyProtection="1">
      <alignment horizontal="center" vertical="center"/>
      <protection locked="0"/>
    </xf>
    <xf numFmtId="3" fontId="15" fillId="5" borderId="3" xfId="3" applyNumberFormat="1" applyFont="1" applyFill="1" applyBorder="1" applyAlignment="1" applyProtection="1">
      <alignment horizontal="center" vertical="center" shrinkToFit="1"/>
      <protection locked="0"/>
    </xf>
    <xf numFmtId="3" fontId="15" fillId="5" borderId="0" xfId="3" applyNumberFormat="1" applyFont="1" applyFill="1" applyBorder="1" applyAlignment="1" applyProtection="1">
      <alignment horizontal="center" vertical="center" shrinkToFit="1"/>
      <protection locked="0"/>
    </xf>
    <xf numFmtId="3" fontId="15" fillId="5" borderId="12" xfId="3" applyNumberFormat="1" applyFont="1" applyFill="1" applyBorder="1" applyAlignment="1" applyProtection="1">
      <alignment horizontal="center" vertical="center" shrinkToFit="1"/>
      <protection locked="0"/>
    </xf>
    <xf numFmtId="3" fontId="15" fillId="5" borderId="14" xfId="3" applyNumberFormat="1" applyFont="1" applyFill="1" applyBorder="1" applyAlignment="1" applyProtection="1">
      <alignment horizontal="center" vertical="center" shrinkToFit="1"/>
      <protection locked="0"/>
    </xf>
    <xf numFmtId="178" fontId="9" fillId="0" borderId="4" xfId="3" applyNumberFormat="1" applyFont="1" applyFill="1" applyBorder="1" applyAlignment="1" applyProtection="1">
      <alignment horizontal="center" shrinkToFit="1"/>
    </xf>
    <xf numFmtId="0" fontId="21" fillId="0" borderId="19" xfId="3" applyFont="1" applyFill="1" applyBorder="1" applyAlignment="1" applyProtection="1">
      <alignment horizontal="center" vertical="center" shrinkToFit="1"/>
    </xf>
    <xf numFmtId="0" fontId="21" fillId="0" borderId="20" xfId="3" applyFont="1" applyFill="1" applyBorder="1" applyAlignment="1" applyProtection="1">
      <alignment horizontal="center" vertical="center" shrinkToFit="1"/>
    </xf>
    <xf numFmtId="0" fontId="21" fillId="0" borderId="21" xfId="3" applyFont="1" applyFill="1" applyBorder="1" applyAlignment="1" applyProtection="1">
      <alignment horizontal="center" vertical="center" shrinkToFit="1"/>
    </xf>
    <xf numFmtId="0" fontId="21" fillId="2" borderId="23" xfId="3" applyFont="1" applyFill="1" applyBorder="1" applyAlignment="1" applyProtection="1">
      <alignment horizontal="center" vertical="center" shrinkToFit="1"/>
    </xf>
    <xf numFmtId="0" fontId="21" fillId="2" borderId="24" xfId="3" applyFont="1" applyFill="1" applyBorder="1" applyAlignment="1" applyProtection="1">
      <alignment horizontal="center" vertical="center" shrinkToFit="1"/>
    </xf>
    <xf numFmtId="0" fontId="21" fillId="2" borderId="25" xfId="3" applyFont="1" applyFill="1" applyBorder="1" applyAlignment="1" applyProtection="1">
      <alignment horizontal="center" vertical="center" shrinkToFit="1"/>
    </xf>
    <xf numFmtId="0" fontId="19" fillId="0" borderId="1" xfId="3" applyFont="1" applyFill="1" applyBorder="1" applyAlignment="1" applyProtection="1">
      <alignment horizontal="center" vertical="center" shrinkToFit="1"/>
    </xf>
    <xf numFmtId="0" fontId="19" fillId="0" borderId="5" xfId="3" applyFont="1" applyFill="1" applyBorder="1" applyAlignment="1" applyProtection="1">
      <alignment horizontal="center" vertical="center" shrinkToFit="1"/>
    </xf>
    <xf numFmtId="0" fontId="19" fillId="0" borderId="2" xfId="3" applyFont="1" applyFill="1" applyBorder="1" applyAlignment="1" applyProtection="1">
      <alignment horizontal="center" vertical="center" shrinkToFit="1"/>
    </xf>
    <xf numFmtId="0" fontId="19" fillId="0" borderId="6" xfId="3" applyFont="1" applyFill="1" applyBorder="1" applyAlignment="1" applyProtection="1">
      <alignment horizontal="center" vertical="center" shrinkToFit="1"/>
    </xf>
    <xf numFmtId="0" fontId="19" fillId="0" borderId="7" xfId="3" applyFont="1" applyFill="1" applyBorder="1" applyAlignment="1" applyProtection="1">
      <alignment horizontal="center" vertical="center" shrinkToFit="1"/>
    </xf>
    <xf numFmtId="0" fontId="19" fillId="0" borderId="8" xfId="3" applyFont="1" applyFill="1" applyBorder="1" applyAlignment="1" applyProtection="1">
      <alignment horizontal="center" vertical="center" shrinkToFit="1"/>
    </xf>
    <xf numFmtId="0" fontId="19" fillId="0" borderId="1" xfId="3" applyFont="1" applyFill="1" applyBorder="1" applyAlignment="1" applyProtection="1">
      <alignment horizontal="center" vertical="center"/>
    </xf>
    <xf numFmtId="0" fontId="19" fillId="0" borderId="5" xfId="3" applyFont="1" applyFill="1" applyBorder="1" applyAlignment="1" applyProtection="1">
      <alignment horizontal="center" vertical="center"/>
    </xf>
    <xf numFmtId="0" fontId="19" fillId="0" borderId="12" xfId="3" applyFont="1" applyFill="1" applyBorder="1" applyAlignment="1" applyProtection="1">
      <alignment horizontal="center" vertical="center"/>
    </xf>
    <xf numFmtId="0" fontId="19" fillId="0" borderId="14" xfId="3" applyFont="1" applyFill="1" applyBorder="1" applyAlignment="1" applyProtection="1">
      <alignment horizontal="center" vertical="center"/>
    </xf>
    <xf numFmtId="0" fontId="9" fillId="0" borderId="16" xfId="3" applyFont="1" applyFill="1" applyBorder="1" applyAlignment="1" applyProtection="1">
      <alignment horizontal="center" vertical="center"/>
    </xf>
    <xf numFmtId="0" fontId="9" fillId="0" borderId="18" xfId="3" applyFont="1" applyFill="1" applyBorder="1" applyAlignment="1" applyProtection="1">
      <alignment horizontal="center" vertical="center"/>
    </xf>
    <xf numFmtId="0" fontId="19" fillId="2" borderId="5" xfId="3" applyFont="1" applyFill="1" applyBorder="1" applyAlignment="1" applyProtection="1">
      <alignment horizontal="center" vertical="center" shrinkToFit="1"/>
    </xf>
    <xf numFmtId="0" fontId="19" fillId="2" borderId="14" xfId="3" applyFont="1" applyFill="1" applyBorder="1" applyAlignment="1" applyProtection="1">
      <alignment horizontal="center" vertical="center" shrinkToFit="1"/>
    </xf>
    <xf numFmtId="0" fontId="19" fillId="0" borderId="15" xfId="3" applyFont="1" applyFill="1" applyBorder="1" applyAlignment="1" applyProtection="1">
      <alignment horizontal="center" vertical="center"/>
    </xf>
    <xf numFmtId="0" fontId="19" fillId="0" borderId="17" xfId="3" applyFont="1" applyFill="1" applyBorder="1" applyAlignment="1" applyProtection="1">
      <alignment horizontal="center" vertical="center"/>
    </xf>
    <xf numFmtId="49" fontId="12" fillId="5" borderId="5" xfId="3" applyNumberFormat="1" applyFont="1" applyFill="1" applyBorder="1" applyAlignment="1" applyProtection="1">
      <alignment horizontal="center" vertical="center"/>
      <protection locked="0"/>
    </xf>
    <xf numFmtId="49" fontId="12" fillId="5" borderId="2" xfId="3" applyNumberFormat="1" applyFont="1" applyFill="1" applyBorder="1" applyAlignment="1" applyProtection="1">
      <alignment horizontal="center" vertical="center"/>
      <protection locked="0"/>
    </xf>
    <xf numFmtId="49" fontId="12" fillId="5" borderId="14" xfId="3" applyNumberFormat="1" applyFont="1" applyFill="1" applyBorder="1" applyAlignment="1" applyProtection="1">
      <alignment horizontal="center" vertical="center"/>
      <protection locked="0"/>
    </xf>
    <xf numFmtId="49" fontId="12" fillId="5" borderId="13" xfId="3" applyNumberFormat="1" applyFont="1" applyFill="1" applyBorder="1" applyAlignment="1" applyProtection="1">
      <alignment horizontal="center" vertical="center"/>
      <protection locked="0"/>
    </xf>
    <xf numFmtId="0" fontId="68" fillId="8" borderId="0" xfId="2" applyFont="1" applyFill="1" applyAlignment="1">
      <alignment horizontal="center" vertical="center"/>
    </xf>
    <xf numFmtId="3" fontId="12" fillId="5" borderId="3" xfId="3" applyNumberFormat="1" applyFont="1" applyFill="1" applyBorder="1" applyAlignment="1" applyProtection="1">
      <alignment horizontal="center" vertical="center" shrinkToFit="1"/>
      <protection locked="0"/>
    </xf>
    <xf numFmtId="3" fontId="12" fillId="5" borderId="0" xfId="3" applyNumberFormat="1" applyFont="1" applyFill="1" applyBorder="1" applyAlignment="1" applyProtection="1">
      <alignment horizontal="center" vertical="center" shrinkToFit="1"/>
      <protection locked="0"/>
    </xf>
    <xf numFmtId="0" fontId="15" fillId="5" borderId="5" xfId="3" applyFont="1" applyFill="1" applyBorder="1" applyAlignment="1" applyProtection="1">
      <alignment horizontal="center" vertical="center" shrinkToFit="1"/>
      <protection locked="0"/>
    </xf>
    <xf numFmtId="0" fontId="15" fillId="5" borderId="2" xfId="3" applyFont="1" applyFill="1" applyBorder="1" applyAlignment="1" applyProtection="1">
      <alignment horizontal="center" vertical="center" shrinkToFit="1"/>
      <protection locked="0"/>
    </xf>
    <xf numFmtId="0" fontId="15" fillId="5" borderId="14" xfId="3" applyFont="1" applyFill="1" applyBorder="1" applyAlignment="1" applyProtection="1">
      <alignment horizontal="center" vertical="center" shrinkToFit="1"/>
      <protection locked="0"/>
    </xf>
    <xf numFmtId="0" fontId="15" fillId="5" borderId="13" xfId="3" applyFont="1" applyFill="1" applyBorder="1" applyAlignment="1" applyProtection="1">
      <alignment horizontal="center" vertical="center" shrinkToFit="1"/>
      <protection locked="0"/>
    </xf>
    <xf numFmtId="0" fontId="49" fillId="0" borderId="0" xfId="2" applyFont="1" applyAlignment="1">
      <alignment horizontal="right" vertical="center"/>
    </xf>
    <xf numFmtId="0" fontId="50" fillId="5" borderId="0" xfId="2" applyFont="1" applyFill="1" applyAlignment="1" applyProtection="1">
      <alignment horizontal="center" vertical="center"/>
      <protection locked="0"/>
    </xf>
    <xf numFmtId="0" fontId="19" fillId="0" borderId="1" xfId="3" applyNumberFormat="1" applyFont="1" applyFill="1" applyBorder="1" applyAlignment="1" applyProtection="1">
      <alignment horizontal="center" vertical="center" shrinkToFit="1"/>
    </xf>
    <xf numFmtId="0" fontId="19" fillId="0" borderId="5" xfId="3" applyNumberFormat="1" applyFont="1" applyFill="1" applyBorder="1" applyAlignment="1" applyProtection="1">
      <alignment horizontal="center" vertical="center" shrinkToFit="1"/>
    </xf>
    <xf numFmtId="0" fontId="19" fillId="0" borderId="2" xfId="3" applyNumberFormat="1" applyFont="1" applyFill="1" applyBorder="1" applyAlignment="1" applyProtection="1">
      <alignment horizontal="center" vertical="center" shrinkToFit="1"/>
    </xf>
    <xf numFmtId="0" fontId="19" fillId="0" borderId="6" xfId="3" applyNumberFormat="1" applyFont="1" applyFill="1" applyBorder="1" applyAlignment="1" applyProtection="1">
      <alignment horizontal="center" vertical="center" shrinkToFit="1"/>
    </xf>
    <xf numFmtId="0" fontId="19" fillId="0" borderId="7" xfId="3" applyNumberFormat="1" applyFont="1" applyFill="1" applyBorder="1" applyAlignment="1" applyProtection="1">
      <alignment horizontal="center" vertical="center" shrinkToFit="1"/>
    </xf>
    <xf numFmtId="0" fontId="19" fillId="0" borderId="8" xfId="3" applyNumberFormat="1" applyFont="1" applyFill="1" applyBorder="1" applyAlignment="1" applyProtection="1">
      <alignment horizontal="center" vertical="center" shrinkToFit="1"/>
    </xf>
    <xf numFmtId="177" fontId="12" fillId="5" borderId="16" xfId="3" applyNumberFormat="1" applyFont="1" applyFill="1" applyBorder="1" applyAlignment="1" applyProtection="1">
      <alignment horizontal="center" vertical="center"/>
      <protection locked="0"/>
    </xf>
    <xf numFmtId="177" fontId="12" fillId="5" borderId="5" xfId="3" applyNumberFormat="1" applyFont="1" applyFill="1" applyBorder="1" applyAlignment="1" applyProtection="1">
      <alignment horizontal="center" vertical="center"/>
      <protection locked="0"/>
    </xf>
    <xf numFmtId="177" fontId="12" fillId="5" borderId="2" xfId="3" applyNumberFormat="1" applyFont="1" applyFill="1" applyBorder="1" applyAlignment="1" applyProtection="1">
      <alignment horizontal="center" vertical="center"/>
      <protection locked="0"/>
    </xf>
    <xf numFmtId="177" fontId="12" fillId="5" borderId="18" xfId="3" applyNumberFormat="1" applyFont="1" applyFill="1" applyBorder="1" applyAlignment="1" applyProtection="1">
      <alignment horizontal="center" vertical="center"/>
      <protection locked="0"/>
    </xf>
    <xf numFmtId="177" fontId="12" fillId="5" borderId="14" xfId="3" applyNumberFormat="1" applyFont="1" applyFill="1" applyBorder="1" applyAlignment="1" applyProtection="1">
      <alignment horizontal="center" vertical="center"/>
      <protection locked="0"/>
    </xf>
    <xf numFmtId="177" fontId="12" fillId="5" borderId="13" xfId="3" applyNumberFormat="1" applyFont="1" applyFill="1" applyBorder="1" applyAlignment="1" applyProtection="1">
      <alignment horizontal="center" vertical="center"/>
      <protection locked="0"/>
    </xf>
    <xf numFmtId="0" fontId="14" fillId="2" borderId="0" xfId="2" applyFont="1" applyFill="1" applyAlignment="1">
      <alignment horizontal="center" vertical="center"/>
    </xf>
    <xf numFmtId="0" fontId="49" fillId="0" borderId="1" xfId="2" applyFont="1" applyBorder="1" applyAlignment="1">
      <alignment horizontal="center" vertical="center"/>
    </xf>
    <xf numFmtId="0" fontId="49" fillId="0" borderId="5" xfId="2" applyFont="1" applyBorder="1" applyAlignment="1">
      <alignment horizontal="center" vertical="center"/>
    </xf>
    <xf numFmtId="0" fontId="49" fillId="0" borderId="2" xfId="2" applyFont="1" applyBorder="1" applyAlignment="1">
      <alignment horizontal="center" vertical="center"/>
    </xf>
    <xf numFmtId="0" fontId="49" fillId="0" borderId="6" xfId="2" applyFont="1" applyBorder="1" applyAlignment="1">
      <alignment horizontal="center" vertical="center"/>
    </xf>
    <xf numFmtId="0" fontId="49" fillId="0" borderId="7" xfId="2" applyFont="1" applyBorder="1" applyAlignment="1">
      <alignment horizontal="center" vertical="center"/>
    </xf>
    <xf numFmtId="0" fontId="49" fillId="0" borderId="8" xfId="2" applyFont="1" applyBorder="1" applyAlignment="1">
      <alignment horizontal="center" vertical="center"/>
    </xf>
    <xf numFmtId="0" fontId="48" fillId="5" borderId="0" xfId="2" applyFont="1" applyFill="1" applyAlignment="1" applyProtection="1">
      <alignment horizontal="center" vertical="center"/>
      <protection locked="0"/>
    </xf>
    <xf numFmtId="49" fontId="12" fillId="5" borderId="0" xfId="3" applyNumberFormat="1" applyFont="1" applyFill="1" applyBorder="1" applyAlignment="1" applyProtection="1">
      <alignment horizontal="center" vertical="center" shrinkToFit="1"/>
      <protection locked="0"/>
    </xf>
    <xf numFmtId="176" fontId="14" fillId="5" borderId="9" xfId="2" applyNumberFormat="1" applyFont="1" applyFill="1" applyBorder="1" applyAlignment="1" applyProtection="1">
      <alignment horizontal="center" vertical="center"/>
      <protection locked="0"/>
    </xf>
    <xf numFmtId="176" fontId="14" fillId="5" borderId="10" xfId="2" applyNumberFormat="1" applyFont="1" applyFill="1" applyBorder="1" applyAlignment="1" applyProtection="1">
      <alignment horizontal="center" vertical="center"/>
      <protection locked="0"/>
    </xf>
    <xf numFmtId="176" fontId="14" fillId="5" borderId="11" xfId="2" applyNumberFormat="1" applyFont="1" applyFill="1" applyBorder="1" applyAlignment="1" applyProtection="1">
      <alignment horizontal="center" vertical="center"/>
      <protection locked="0"/>
    </xf>
    <xf numFmtId="176" fontId="14" fillId="5" borderId="3" xfId="2" applyNumberFormat="1" applyFont="1" applyFill="1" applyBorder="1" applyAlignment="1" applyProtection="1">
      <alignment horizontal="center" vertical="center"/>
      <protection locked="0"/>
    </xf>
    <xf numFmtId="176" fontId="14" fillId="5" borderId="0" xfId="2" applyNumberFormat="1" applyFont="1" applyFill="1" applyBorder="1" applyAlignment="1" applyProtection="1">
      <alignment horizontal="center" vertical="center"/>
      <protection locked="0"/>
    </xf>
    <xf numFmtId="176" fontId="14" fillId="5" borderId="4" xfId="2" applyNumberFormat="1" applyFont="1" applyFill="1" applyBorder="1" applyAlignment="1" applyProtection="1">
      <alignment horizontal="center" vertical="center"/>
      <protection locked="0"/>
    </xf>
    <xf numFmtId="176" fontId="14" fillId="5" borderId="12" xfId="2" applyNumberFormat="1" applyFont="1" applyFill="1" applyBorder="1" applyAlignment="1" applyProtection="1">
      <alignment horizontal="center" vertical="center"/>
      <protection locked="0"/>
    </xf>
    <xf numFmtId="176" fontId="14" fillId="5" borderId="14" xfId="2" applyNumberFormat="1" applyFont="1" applyFill="1" applyBorder="1" applyAlignment="1" applyProtection="1">
      <alignment horizontal="center" vertical="center"/>
      <protection locked="0"/>
    </xf>
    <xf numFmtId="176" fontId="14" fillId="5" borderId="13" xfId="2" applyNumberFormat="1"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xf>
    <xf numFmtId="0" fontId="9" fillId="2" borderId="0" xfId="3" applyFont="1" applyFill="1" applyBorder="1" applyAlignment="1" applyProtection="1">
      <alignment horizontal="center" vertical="center"/>
    </xf>
    <xf numFmtId="0" fontId="15" fillId="5" borderId="0" xfId="3" applyFont="1" applyFill="1" applyBorder="1" applyAlignment="1" applyProtection="1">
      <alignment horizontal="center" shrinkToFit="1"/>
      <protection locked="0"/>
    </xf>
    <xf numFmtId="0" fontId="61" fillId="0" borderId="0" xfId="0" applyFont="1" applyBorder="1" applyAlignment="1">
      <alignment horizontal="center" vertical="center"/>
    </xf>
    <xf numFmtId="0" fontId="60" fillId="0" borderId="0" xfId="2" applyFont="1" applyAlignment="1">
      <alignment horizontal="left" vertical="center"/>
    </xf>
    <xf numFmtId="0" fontId="32" fillId="2" borderId="36" xfId="2" applyFont="1" applyFill="1" applyBorder="1" applyAlignment="1">
      <alignment horizontal="center" vertical="center"/>
    </xf>
    <xf numFmtId="0" fontId="32" fillId="2" borderId="37" xfId="2" applyFont="1" applyFill="1" applyBorder="1" applyAlignment="1">
      <alignment horizontal="center" vertical="center"/>
    </xf>
    <xf numFmtId="0" fontId="32" fillId="2" borderId="40" xfId="2" applyFont="1" applyFill="1" applyBorder="1" applyAlignment="1">
      <alignment horizontal="center" vertical="center"/>
    </xf>
    <xf numFmtId="0" fontId="33" fillId="5" borderId="9" xfId="2" applyFont="1" applyFill="1" applyBorder="1" applyAlignment="1">
      <alignment horizontal="center" vertical="center" shrinkToFit="1"/>
    </xf>
    <xf numFmtId="0" fontId="33" fillId="5" borderId="10" xfId="2" applyFont="1" applyFill="1" applyBorder="1" applyAlignment="1">
      <alignment horizontal="center" vertical="center" shrinkToFit="1"/>
    </xf>
    <xf numFmtId="0" fontId="33" fillId="5" borderId="11" xfId="2" applyFont="1" applyFill="1" applyBorder="1" applyAlignment="1">
      <alignment horizontal="center" vertical="center" shrinkToFit="1"/>
    </xf>
    <xf numFmtId="0" fontId="6" fillId="2" borderId="1" xfId="2" applyFont="1" applyFill="1" applyBorder="1" applyAlignment="1">
      <alignment horizontal="left" vertical="center"/>
    </xf>
    <xf numFmtId="0" fontId="6" fillId="2" borderId="5" xfId="2" applyFont="1" applyFill="1" applyBorder="1" applyAlignment="1">
      <alignment horizontal="left" vertical="center"/>
    </xf>
    <xf numFmtId="0" fontId="6" fillId="2" borderId="2" xfId="2" applyFont="1" applyFill="1" applyBorder="1" applyAlignment="1">
      <alignment horizontal="left" vertical="center"/>
    </xf>
    <xf numFmtId="0" fontId="6" fillId="5" borderId="12" xfId="2" applyFont="1" applyFill="1" applyBorder="1" applyAlignment="1" applyProtection="1">
      <alignment horizontal="left" vertical="top"/>
      <protection locked="0"/>
    </xf>
    <xf numFmtId="0" fontId="6" fillId="5" borderId="14" xfId="2" applyFont="1" applyFill="1" applyBorder="1" applyAlignment="1" applyProtection="1">
      <alignment horizontal="left" vertical="top"/>
      <protection locked="0"/>
    </xf>
    <xf numFmtId="0" fontId="6" fillId="5" borderId="13" xfId="2" applyFont="1" applyFill="1" applyBorder="1" applyAlignment="1" applyProtection="1">
      <alignment horizontal="left" vertical="top"/>
      <protection locked="0"/>
    </xf>
    <xf numFmtId="38" fontId="30" fillId="5" borderId="39" xfId="4" applyFont="1" applyFill="1" applyBorder="1" applyAlignment="1" applyProtection="1">
      <alignment horizontal="right" vertical="center"/>
    </xf>
    <xf numFmtId="38" fontId="30" fillId="5" borderId="37" xfId="4" applyFont="1" applyFill="1" applyBorder="1" applyAlignment="1" applyProtection="1">
      <alignment horizontal="right" vertical="center"/>
    </xf>
    <xf numFmtId="38" fontId="30" fillId="5" borderId="38" xfId="4" applyFont="1" applyFill="1" applyBorder="1" applyAlignment="1" applyProtection="1">
      <alignment horizontal="right" vertical="center"/>
    </xf>
    <xf numFmtId="186" fontId="30" fillId="5" borderId="39" xfId="3" applyNumberFormat="1" applyFont="1" applyFill="1" applyBorder="1" applyAlignment="1" applyProtection="1">
      <alignment horizontal="center" vertical="center" shrinkToFit="1"/>
    </xf>
    <xf numFmtId="186" fontId="30" fillId="5" borderId="37" xfId="3" applyNumberFormat="1" applyFont="1" applyFill="1" applyBorder="1" applyAlignment="1" applyProtection="1">
      <alignment horizontal="center" vertical="center" shrinkToFit="1"/>
    </xf>
    <xf numFmtId="186" fontId="30" fillId="5" borderId="38" xfId="3" applyNumberFormat="1" applyFont="1" applyFill="1" applyBorder="1" applyAlignment="1" applyProtection="1">
      <alignment horizontal="center" vertical="center" shrinkToFit="1"/>
    </xf>
    <xf numFmtId="0" fontId="30" fillId="5" borderId="39" xfId="3" applyFont="1" applyFill="1" applyBorder="1" applyAlignment="1" applyProtection="1">
      <alignment horizontal="center" vertical="center"/>
    </xf>
    <xf numFmtId="0" fontId="30" fillId="5" borderId="37" xfId="3" applyFont="1" applyFill="1" applyBorder="1" applyAlignment="1" applyProtection="1">
      <alignment horizontal="center" vertical="center"/>
    </xf>
    <xf numFmtId="0" fontId="30" fillId="5" borderId="40" xfId="3" applyFont="1" applyFill="1" applyBorder="1" applyAlignment="1" applyProtection="1">
      <alignment horizontal="center" vertical="center"/>
    </xf>
    <xf numFmtId="38" fontId="25" fillId="5" borderId="37" xfId="1" applyFont="1" applyFill="1" applyBorder="1" applyAlignment="1" applyProtection="1">
      <alignment horizontal="right" vertical="center" shrinkToFit="1"/>
    </xf>
    <xf numFmtId="38" fontId="25" fillId="5" borderId="40" xfId="1" applyFont="1" applyFill="1" applyBorder="1" applyAlignment="1" applyProtection="1">
      <alignment horizontal="right" vertical="center" shrinkToFit="1"/>
    </xf>
    <xf numFmtId="0" fontId="23" fillId="2" borderId="36" xfId="2" applyFont="1" applyFill="1" applyBorder="1" applyAlignment="1">
      <alignment horizontal="center" vertical="center"/>
    </xf>
    <xf numFmtId="0" fontId="23" fillId="2" borderId="37" xfId="2" applyFont="1" applyFill="1" applyBorder="1" applyAlignment="1">
      <alignment horizontal="center" vertical="center"/>
    </xf>
    <xf numFmtId="0" fontId="23" fillId="2" borderId="40" xfId="2" applyFont="1" applyFill="1" applyBorder="1" applyAlignment="1">
      <alignment horizontal="center" vertical="center"/>
    </xf>
    <xf numFmtId="38" fontId="27" fillId="5" borderId="37" xfId="4" applyFont="1" applyFill="1" applyBorder="1" applyAlignment="1" applyProtection="1">
      <alignment shrinkToFit="1"/>
    </xf>
    <xf numFmtId="38" fontId="27" fillId="5" borderId="40" xfId="4" applyFont="1" applyFill="1" applyBorder="1" applyAlignment="1" applyProtection="1">
      <alignment shrinkToFit="1"/>
    </xf>
    <xf numFmtId="38" fontId="27" fillId="5" borderId="39" xfId="4" applyFont="1" applyFill="1" applyBorder="1" applyAlignment="1" applyProtection="1">
      <alignment shrinkToFit="1"/>
    </xf>
    <xf numFmtId="38" fontId="22" fillId="5" borderId="39" xfId="4" applyFont="1" applyFill="1" applyBorder="1" applyAlignment="1" applyProtection="1">
      <alignment shrinkToFit="1"/>
    </xf>
    <xf numFmtId="38" fontId="22" fillId="5" borderId="37" xfId="4" applyFont="1" applyFill="1" applyBorder="1" applyAlignment="1" applyProtection="1">
      <alignment shrinkToFit="1"/>
    </xf>
    <xf numFmtId="38" fontId="22" fillId="5" borderId="40" xfId="4" applyFont="1" applyFill="1" applyBorder="1" applyAlignment="1" applyProtection="1">
      <alignment shrinkToFit="1"/>
    </xf>
    <xf numFmtId="183" fontId="25" fillId="2" borderId="37" xfId="3" applyNumberFormat="1" applyFont="1" applyFill="1" applyBorder="1" applyAlignment="1" applyProtection="1">
      <alignment horizontal="right" vertical="center" shrinkToFit="1"/>
    </xf>
    <xf numFmtId="183" fontId="25" fillId="2" borderId="40" xfId="3" applyNumberFormat="1" applyFont="1" applyFill="1" applyBorder="1" applyAlignment="1" applyProtection="1">
      <alignment horizontal="right" vertical="center" shrinkToFit="1"/>
    </xf>
    <xf numFmtId="3" fontId="12" fillId="5" borderId="9" xfId="3" applyNumberFormat="1" applyFont="1" applyFill="1" applyBorder="1" applyAlignment="1" applyProtection="1">
      <alignment horizontal="center" vertical="center" shrinkToFit="1"/>
    </xf>
    <xf numFmtId="3" fontId="12" fillId="5" borderId="10" xfId="3" applyNumberFormat="1" applyFont="1" applyFill="1" applyBorder="1" applyAlignment="1" applyProtection="1">
      <alignment horizontal="center" vertical="center" shrinkToFit="1"/>
    </xf>
    <xf numFmtId="3" fontId="12" fillId="5" borderId="12" xfId="3" applyNumberFormat="1" applyFont="1" applyFill="1" applyBorder="1" applyAlignment="1" applyProtection="1">
      <alignment horizontal="center" vertical="center" shrinkToFit="1"/>
    </xf>
    <xf numFmtId="3" fontId="12" fillId="5" borderId="14" xfId="3" applyNumberFormat="1" applyFont="1" applyFill="1" applyBorder="1" applyAlignment="1" applyProtection="1">
      <alignment horizontal="center" vertical="center" shrinkToFit="1"/>
    </xf>
    <xf numFmtId="38" fontId="28" fillId="5" borderId="37" xfId="4" applyFont="1" applyFill="1" applyBorder="1" applyAlignment="1" applyProtection="1">
      <alignment shrinkToFit="1"/>
    </xf>
    <xf numFmtId="38" fontId="28" fillId="5" borderId="40" xfId="4" applyFont="1" applyFill="1" applyBorder="1" applyAlignment="1" applyProtection="1">
      <alignment shrinkToFit="1"/>
    </xf>
    <xf numFmtId="38" fontId="28" fillId="5" borderId="39" xfId="4" applyFont="1" applyFill="1" applyBorder="1" applyAlignment="1" applyProtection="1">
      <alignment shrinkToFit="1"/>
    </xf>
    <xf numFmtId="38" fontId="28" fillId="5" borderId="37" xfId="4" applyFont="1" applyFill="1" applyBorder="1" applyAlignment="1" applyProtection="1">
      <alignment horizontal="right" shrinkToFit="1"/>
    </xf>
    <xf numFmtId="38" fontId="28" fillId="5" borderId="40" xfId="4" applyFont="1" applyFill="1" applyBorder="1" applyAlignment="1" applyProtection="1">
      <alignment horizontal="right" shrinkToFit="1"/>
    </xf>
    <xf numFmtId="0" fontId="42" fillId="5" borderId="3" xfId="2" applyFont="1" applyFill="1" applyBorder="1" applyAlignment="1">
      <alignment horizontal="center" vertical="center" shrinkToFit="1"/>
    </xf>
    <xf numFmtId="0" fontId="42" fillId="5" borderId="0" xfId="2" applyFont="1" applyFill="1" applyBorder="1" applyAlignment="1">
      <alignment horizontal="center" vertical="center" shrinkToFit="1"/>
    </xf>
    <xf numFmtId="0" fontId="42" fillId="5" borderId="12" xfId="2" applyFont="1" applyFill="1" applyBorder="1" applyAlignment="1">
      <alignment horizontal="center" vertical="center" shrinkToFit="1"/>
    </xf>
    <xf numFmtId="0" fontId="42" fillId="5" borderId="14" xfId="2" applyFont="1" applyFill="1" applyBorder="1" applyAlignment="1">
      <alignment horizontal="center" vertical="center" shrinkToFit="1"/>
    </xf>
    <xf numFmtId="0" fontId="11" fillId="0" borderId="4" xfId="2" applyFont="1" applyBorder="1" applyAlignment="1">
      <alignment horizontal="center" shrinkToFit="1"/>
    </xf>
    <xf numFmtId="0" fontId="11" fillId="0" borderId="13" xfId="2" applyFont="1" applyBorder="1" applyAlignment="1">
      <alignment horizontal="center" shrinkToFit="1"/>
    </xf>
    <xf numFmtId="0" fontId="24" fillId="0" borderId="1" xfId="2" applyFont="1" applyBorder="1" applyAlignment="1">
      <alignment horizontal="center" vertical="center" shrinkToFit="1"/>
    </xf>
    <xf numFmtId="0" fontId="24" fillId="0" borderId="5" xfId="2" applyFont="1" applyBorder="1" applyAlignment="1">
      <alignment horizontal="center" vertical="center" shrinkToFit="1"/>
    </xf>
    <xf numFmtId="0" fontId="24" fillId="0" borderId="2" xfId="2" applyFont="1" applyBorder="1" applyAlignment="1">
      <alignment horizontal="center" vertical="center" shrinkToFit="1"/>
    </xf>
    <xf numFmtId="0" fontId="24" fillId="0" borderId="6" xfId="2" applyFont="1" applyBorder="1" applyAlignment="1">
      <alignment horizontal="center" vertical="center" shrinkToFit="1"/>
    </xf>
    <xf numFmtId="0" fontId="24" fillId="0" borderId="7" xfId="2" applyFont="1" applyBorder="1" applyAlignment="1">
      <alignment horizontal="center" vertical="center" shrinkToFit="1"/>
    </xf>
    <xf numFmtId="0" fontId="24" fillId="0" borderId="8" xfId="2" applyFont="1" applyBorder="1" applyAlignment="1">
      <alignment horizontal="center" vertical="center" shrinkToFit="1"/>
    </xf>
    <xf numFmtId="0" fontId="23" fillId="2" borderId="6" xfId="2" applyFont="1" applyFill="1" applyBorder="1" applyAlignment="1">
      <alignment horizontal="center" vertical="center"/>
    </xf>
    <xf numFmtId="0" fontId="23" fillId="2" borderId="7" xfId="2" applyFont="1" applyFill="1" applyBorder="1" applyAlignment="1">
      <alignment horizontal="center" vertical="center"/>
    </xf>
    <xf numFmtId="0" fontId="23" fillId="2" borderId="26" xfId="2" applyFont="1" applyFill="1" applyBorder="1" applyAlignment="1">
      <alignment horizontal="center" vertical="center"/>
    </xf>
    <xf numFmtId="0" fontId="23" fillId="2" borderId="29" xfId="2" applyFont="1" applyFill="1" applyBorder="1" applyAlignment="1">
      <alignment horizontal="center" vertical="center"/>
    </xf>
    <xf numFmtId="0" fontId="23" fillId="2" borderId="30" xfId="2" applyFont="1" applyFill="1" applyBorder="1" applyAlignment="1">
      <alignment horizontal="center" vertical="center"/>
    </xf>
    <xf numFmtId="0" fontId="11" fillId="5" borderId="3" xfId="2" applyFont="1" applyFill="1" applyBorder="1" applyAlignment="1">
      <alignment horizontal="center" vertical="center" shrinkToFit="1"/>
    </xf>
    <xf numFmtId="0" fontId="11" fillId="5" borderId="0" xfId="2" applyFont="1" applyFill="1" applyBorder="1" applyAlignment="1">
      <alignment horizontal="center" vertical="center" shrinkToFit="1"/>
    </xf>
    <xf numFmtId="0" fontId="11" fillId="5" borderId="4" xfId="2" applyFont="1" applyFill="1" applyBorder="1" applyAlignment="1">
      <alignment horizontal="center" vertical="center" shrinkToFit="1"/>
    </xf>
    <xf numFmtId="0" fontId="11" fillId="5" borderId="12" xfId="2" applyFont="1" applyFill="1" applyBorder="1" applyAlignment="1">
      <alignment horizontal="center" vertical="center" shrinkToFit="1"/>
    </xf>
    <xf numFmtId="0" fontId="11" fillId="5" borderId="14" xfId="2" applyFont="1" applyFill="1" applyBorder="1" applyAlignment="1">
      <alignment horizontal="center" vertical="center" shrinkToFit="1"/>
    </xf>
    <xf numFmtId="0" fontId="11" fillId="5" borderId="13" xfId="2" applyFont="1" applyFill="1" applyBorder="1" applyAlignment="1">
      <alignment horizontal="center" vertical="center" shrinkToFit="1"/>
    </xf>
    <xf numFmtId="0" fontId="34" fillId="2" borderId="29" xfId="2" applyFont="1" applyFill="1" applyBorder="1" applyAlignment="1">
      <alignment horizontal="center" vertical="center" wrapText="1"/>
    </xf>
    <xf numFmtId="0" fontId="23" fillId="2" borderId="3" xfId="2" applyFont="1" applyFill="1" applyBorder="1" applyAlignment="1">
      <alignment horizontal="center" vertical="center"/>
    </xf>
    <xf numFmtId="0" fontId="23" fillId="2" borderId="0" xfId="2" applyFont="1" applyFill="1" applyBorder="1" applyAlignment="1">
      <alignment horizontal="center" vertical="center"/>
    </xf>
    <xf numFmtId="0" fontId="23" fillId="2" borderId="32" xfId="2" applyFont="1" applyFill="1" applyBorder="1" applyAlignment="1">
      <alignment horizontal="center" vertical="center"/>
    </xf>
    <xf numFmtId="0" fontId="26" fillId="0" borderId="1" xfId="2" applyFont="1" applyBorder="1" applyAlignment="1">
      <alignment horizontal="center" vertical="center" wrapText="1" shrinkToFit="1"/>
    </xf>
    <xf numFmtId="0" fontId="26" fillId="0" borderId="5" xfId="2" applyFont="1" applyBorder="1" applyAlignment="1">
      <alignment horizontal="center" vertical="center" shrinkToFit="1"/>
    </xf>
    <xf numFmtId="0" fontId="26" fillId="0" borderId="2" xfId="2" applyFont="1" applyBorder="1" applyAlignment="1">
      <alignment horizontal="center" vertical="center" shrinkToFit="1"/>
    </xf>
    <xf numFmtId="0" fontId="26" fillId="0" borderId="6" xfId="2" applyFont="1" applyBorder="1" applyAlignment="1">
      <alignment horizontal="center" vertical="center" shrinkToFit="1"/>
    </xf>
    <xf numFmtId="0" fontId="26" fillId="0" borderId="7" xfId="2" applyFont="1" applyBorder="1" applyAlignment="1">
      <alignment horizontal="center" vertical="center" shrinkToFit="1"/>
    </xf>
    <xf numFmtId="0" fontId="26" fillId="0" borderId="8" xfId="2" applyFont="1" applyBorder="1" applyAlignment="1">
      <alignment horizontal="center" vertical="center" shrinkToFit="1"/>
    </xf>
    <xf numFmtId="0" fontId="15" fillId="5" borderId="5" xfId="3" applyFont="1" applyFill="1" applyBorder="1" applyAlignment="1" applyProtection="1">
      <alignment horizontal="center" vertical="center"/>
    </xf>
    <xf numFmtId="0" fontId="9" fillId="0" borderId="5" xfId="3" applyFont="1" applyFill="1" applyBorder="1" applyAlignment="1" applyProtection="1">
      <alignment horizontal="center"/>
    </xf>
    <xf numFmtId="0" fontId="9" fillId="0" borderId="2" xfId="3" applyFont="1" applyFill="1" applyBorder="1" applyAlignment="1" applyProtection="1">
      <alignment horizontal="center"/>
    </xf>
    <xf numFmtId="0" fontId="9" fillId="0" borderId="14" xfId="3" applyFont="1" applyFill="1" applyBorder="1" applyAlignment="1" applyProtection="1">
      <alignment horizontal="center"/>
    </xf>
    <xf numFmtId="0" fontId="9" fillId="0" borderId="13" xfId="3" applyFont="1" applyFill="1" applyBorder="1" applyAlignment="1" applyProtection="1">
      <alignment horizontal="center"/>
    </xf>
    <xf numFmtId="0" fontId="15" fillId="5" borderId="14" xfId="3" applyFont="1" applyFill="1" applyBorder="1" applyAlignment="1" applyProtection="1">
      <alignment horizontal="center" vertical="center"/>
    </xf>
    <xf numFmtId="3" fontId="15" fillId="5" borderId="3" xfId="3" applyNumberFormat="1" applyFont="1" applyFill="1" applyBorder="1" applyAlignment="1" applyProtection="1">
      <alignment horizontal="center" vertical="center" shrinkToFit="1"/>
    </xf>
    <xf numFmtId="3" fontId="15" fillId="5" borderId="0" xfId="3" applyNumberFormat="1" applyFont="1" applyFill="1" applyBorder="1" applyAlignment="1" applyProtection="1">
      <alignment horizontal="center" vertical="center" shrinkToFit="1"/>
    </xf>
    <xf numFmtId="3" fontId="15" fillId="5" borderId="12" xfId="3" applyNumberFormat="1" applyFont="1" applyFill="1" applyBorder="1" applyAlignment="1" applyProtection="1">
      <alignment horizontal="center" vertical="center" shrinkToFit="1"/>
    </xf>
    <xf numFmtId="3" fontId="15" fillId="5" borderId="14" xfId="3" applyNumberFormat="1" applyFont="1" applyFill="1" applyBorder="1" applyAlignment="1" applyProtection="1">
      <alignment horizontal="center" vertical="center" shrinkToFit="1"/>
    </xf>
    <xf numFmtId="49" fontId="12" fillId="5" borderId="5" xfId="3" applyNumberFormat="1" applyFont="1" applyFill="1" applyBorder="1" applyAlignment="1" applyProtection="1">
      <alignment horizontal="center" vertical="center"/>
    </xf>
    <xf numFmtId="49" fontId="12" fillId="5" borderId="2" xfId="3" applyNumberFormat="1" applyFont="1" applyFill="1" applyBorder="1" applyAlignment="1" applyProtection="1">
      <alignment horizontal="center" vertical="center"/>
    </xf>
    <xf numFmtId="49" fontId="12" fillId="5" borderId="14" xfId="3" applyNumberFormat="1" applyFont="1" applyFill="1" applyBorder="1" applyAlignment="1" applyProtection="1">
      <alignment horizontal="center" vertical="center"/>
    </xf>
    <xf numFmtId="49" fontId="12" fillId="5" borderId="13" xfId="3" applyNumberFormat="1" applyFont="1" applyFill="1" applyBorder="1" applyAlignment="1" applyProtection="1">
      <alignment horizontal="center" vertical="center"/>
    </xf>
    <xf numFmtId="3" fontId="12" fillId="5" borderId="3" xfId="3" applyNumberFormat="1" applyFont="1" applyFill="1" applyBorder="1" applyAlignment="1" applyProtection="1">
      <alignment horizontal="center" vertical="center" shrinkToFit="1"/>
    </xf>
    <xf numFmtId="3" fontId="12" fillId="5" borderId="0" xfId="3" applyNumberFormat="1" applyFont="1" applyFill="1" applyBorder="1" applyAlignment="1" applyProtection="1">
      <alignment horizontal="center" vertical="center" shrinkToFit="1"/>
    </xf>
    <xf numFmtId="0" fontId="15" fillId="5" borderId="5" xfId="3" applyFont="1" applyFill="1" applyBorder="1" applyAlignment="1" applyProtection="1">
      <alignment horizontal="center" vertical="center" shrinkToFit="1"/>
    </xf>
    <xf numFmtId="0" fontId="15" fillId="5" borderId="2" xfId="3" applyFont="1" applyFill="1" applyBorder="1" applyAlignment="1" applyProtection="1">
      <alignment horizontal="center" vertical="center" shrinkToFit="1"/>
    </xf>
    <xf numFmtId="0" fontId="15" fillId="5" borderId="14" xfId="3" applyFont="1" applyFill="1" applyBorder="1" applyAlignment="1" applyProtection="1">
      <alignment horizontal="center" vertical="center" shrinkToFit="1"/>
    </xf>
    <xf numFmtId="0" fontId="15" fillId="5" borderId="13" xfId="3" applyFont="1" applyFill="1" applyBorder="1" applyAlignment="1" applyProtection="1">
      <alignment horizontal="center" vertical="center" shrinkToFit="1"/>
    </xf>
    <xf numFmtId="0" fontId="8" fillId="0" borderId="0" xfId="2" applyFont="1" applyAlignment="1">
      <alignment horizontal="right" vertical="center"/>
    </xf>
    <xf numFmtId="0" fontId="17" fillId="5" borderId="0" xfId="2" applyFont="1" applyFill="1" applyAlignment="1">
      <alignment horizontal="center" vertical="center"/>
    </xf>
    <xf numFmtId="0" fontId="18" fillId="0" borderId="1" xfId="3" applyNumberFormat="1" applyFont="1" applyFill="1" applyBorder="1" applyAlignment="1" applyProtection="1">
      <alignment horizontal="center" vertical="center" shrinkToFit="1"/>
    </xf>
    <xf numFmtId="0" fontId="18" fillId="0" borderId="5" xfId="3" applyNumberFormat="1" applyFont="1" applyFill="1" applyBorder="1" applyAlignment="1" applyProtection="1">
      <alignment horizontal="center" vertical="center" shrinkToFit="1"/>
    </xf>
    <xf numFmtId="0" fontId="18" fillId="0" borderId="2" xfId="3" applyNumberFormat="1" applyFont="1" applyFill="1" applyBorder="1" applyAlignment="1" applyProtection="1">
      <alignment horizontal="center" vertical="center" shrinkToFit="1"/>
    </xf>
    <xf numFmtId="0" fontId="18" fillId="0" borderId="6" xfId="3" applyNumberFormat="1" applyFont="1" applyFill="1" applyBorder="1" applyAlignment="1" applyProtection="1">
      <alignment horizontal="center" vertical="center" shrinkToFit="1"/>
    </xf>
    <xf numFmtId="0" fontId="18" fillId="0" borderId="7" xfId="3" applyNumberFormat="1" applyFont="1" applyFill="1" applyBorder="1" applyAlignment="1" applyProtection="1">
      <alignment horizontal="center" vertical="center" shrinkToFit="1"/>
    </xf>
    <xf numFmtId="0" fontId="18" fillId="0" borderId="8" xfId="3" applyNumberFormat="1" applyFont="1" applyFill="1" applyBorder="1" applyAlignment="1" applyProtection="1">
      <alignment horizontal="center" vertical="center" shrinkToFit="1"/>
    </xf>
    <xf numFmtId="177" fontId="12" fillId="5" borderId="16" xfId="3" applyNumberFormat="1" applyFont="1" applyFill="1" applyBorder="1" applyAlignment="1" applyProtection="1">
      <alignment horizontal="center" vertical="center"/>
    </xf>
    <xf numFmtId="177" fontId="12" fillId="5" borderId="5" xfId="3" applyNumberFormat="1" applyFont="1" applyFill="1" applyBorder="1" applyAlignment="1" applyProtection="1">
      <alignment horizontal="center" vertical="center"/>
    </xf>
    <xf numFmtId="177" fontId="12" fillId="5" borderId="2" xfId="3" applyNumberFormat="1" applyFont="1" applyFill="1" applyBorder="1" applyAlignment="1" applyProtection="1">
      <alignment horizontal="center" vertical="center"/>
    </xf>
    <xf numFmtId="177" fontId="12" fillId="5" borderId="18" xfId="3" applyNumberFormat="1" applyFont="1" applyFill="1" applyBorder="1" applyAlignment="1" applyProtection="1">
      <alignment horizontal="center" vertical="center"/>
    </xf>
    <xf numFmtId="177" fontId="12" fillId="5" borderId="14" xfId="3" applyNumberFormat="1" applyFont="1" applyFill="1" applyBorder="1" applyAlignment="1" applyProtection="1">
      <alignment horizontal="center" vertical="center"/>
    </xf>
    <xf numFmtId="177" fontId="12" fillId="5" borderId="13" xfId="3" applyNumberFormat="1" applyFont="1" applyFill="1" applyBorder="1" applyAlignment="1" applyProtection="1">
      <alignment horizontal="center" vertical="center"/>
    </xf>
    <xf numFmtId="0" fontId="5" fillId="0" borderId="0" xfId="2" applyFont="1" applyAlignment="1">
      <alignment horizontal="center" vertical="center"/>
    </xf>
    <xf numFmtId="0" fontId="8" fillId="0" borderId="1" xfId="2" applyFont="1" applyBorder="1" applyAlignment="1">
      <alignment horizontal="center" vertical="center"/>
    </xf>
    <xf numFmtId="0" fontId="8" fillId="0" borderId="5" xfId="2" applyFont="1" applyBorder="1" applyAlignment="1">
      <alignment horizontal="center" vertical="center"/>
    </xf>
    <xf numFmtId="0" fontId="8" fillId="0" borderId="2"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45" fillId="0" borderId="0" xfId="2" applyFont="1" applyAlignment="1">
      <alignment horizontal="center" vertical="center"/>
    </xf>
    <xf numFmtId="49" fontId="12" fillId="5" borderId="0" xfId="3" applyNumberFormat="1" applyFont="1" applyFill="1" applyBorder="1" applyAlignment="1" applyProtection="1">
      <alignment horizontal="center" vertical="center" shrinkToFit="1"/>
    </xf>
    <xf numFmtId="176" fontId="14" fillId="5" borderId="9" xfId="2" applyNumberFormat="1" applyFont="1" applyFill="1" applyBorder="1" applyAlignment="1">
      <alignment horizontal="center" vertical="center"/>
    </xf>
    <xf numFmtId="176" fontId="14" fillId="5" borderId="10" xfId="2" applyNumberFormat="1" applyFont="1" applyFill="1" applyBorder="1" applyAlignment="1">
      <alignment horizontal="center" vertical="center"/>
    </xf>
    <xf numFmtId="176" fontId="14" fillId="5" borderId="11" xfId="2" applyNumberFormat="1" applyFont="1" applyFill="1" applyBorder="1" applyAlignment="1">
      <alignment horizontal="center" vertical="center"/>
    </xf>
    <xf numFmtId="176" fontId="14" fillId="5" borderId="3" xfId="2" applyNumberFormat="1" applyFont="1" applyFill="1" applyBorder="1" applyAlignment="1">
      <alignment horizontal="center" vertical="center"/>
    </xf>
    <xf numFmtId="176" fontId="14" fillId="5" borderId="0" xfId="2" applyNumberFormat="1" applyFont="1" applyFill="1" applyBorder="1" applyAlignment="1">
      <alignment horizontal="center" vertical="center"/>
    </xf>
    <xf numFmtId="176" fontId="14" fillId="5" borderId="4" xfId="2" applyNumberFormat="1" applyFont="1" applyFill="1" applyBorder="1" applyAlignment="1">
      <alignment horizontal="center" vertical="center"/>
    </xf>
    <xf numFmtId="176" fontId="14" fillId="5" borderId="12" xfId="2" applyNumberFormat="1" applyFont="1" applyFill="1" applyBorder="1" applyAlignment="1">
      <alignment horizontal="center" vertical="center"/>
    </xf>
    <xf numFmtId="176" fontId="14" fillId="5" borderId="14" xfId="2" applyNumberFormat="1" applyFont="1" applyFill="1" applyBorder="1" applyAlignment="1">
      <alignment horizontal="center" vertical="center"/>
    </xf>
    <xf numFmtId="176" fontId="14" fillId="5" borderId="13" xfId="2" applyNumberFormat="1" applyFont="1" applyFill="1" applyBorder="1" applyAlignment="1">
      <alignment horizontal="center" vertical="center"/>
    </xf>
    <xf numFmtId="0" fontId="9" fillId="0" borderId="0" xfId="3" applyFont="1" applyFill="1" applyBorder="1" applyAlignment="1" applyProtection="1">
      <alignment horizontal="left" vertical="center"/>
    </xf>
    <xf numFmtId="0" fontId="15" fillId="5" borderId="0" xfId="3" applyFont="1" applyFill="1" applyBorder="1" applyAlignment="1" applyProtection="1">
      <alignment horizontal="center" shrinkToFit="1"/>
    </xf>
    <xf numFmtId="0" fontId="59" fillId="5" borderId="0" xfId="2" applyFont="1" applyFill="1" applyAlignment="1">
      <alignment horizontal="center" vertical="center"/>
    </xf>
    <xf numFmtId="0" fontId="46" fillId="5" borderId="14" xfId="3" applyFont="1" applyFill="1" applyBorder="1" applyAlignment="1" applyProtection="1">
      <alignment horizontal="center" vertical="center"/>
    </xf>
    <xf numFmtId="0" fontId="47" fillId="5" borderId="3" xfId="2" applyFont="1" applyFill="1" applyBorder="1" applyAlignment="1">
      <alignment horizontal="center" vertical="center" shrinkToFit="1"/>
    </xf>
    <xf numFmtId="0" fontId="47" fillId="5" borderId="0" xfId="2" applyFont="1" applyFill="1" applyBorder="1" applyAlignment="1">
      <alignment horizontal="center" vertical="center" shrinkToFit="1"/>
    </xf>
    <xf numFmtId="0" fontId="47" fillId="5" borderId="4" xfId="2" applyFont="1" applyFill="1" applyBorder="1" applyAlignment="1">
      <alignment horizontal="center" vertical="center" shrinkToFit="1"/>
    </xf>
    <xf numFmtId="0" fontId="47" fillId="5" borderId="12" xfId="2" applyFont="1" applyFill="1" applyBorder="1" applyAlignment="1">
      <alignment horizontal="center" vertical="center" shrinkToFit="1"/>
    </xf>
    <xf numFmtId="0" fontId="47" fillId="5" borderId="14" xfId="2" applyFont="1" applyFill="1" applyBorder="1" applyAlignment="1">
      <alignment horizontal="center" vertical="center" shrinkToFit="1"/>
    </xf>
    <xf numFmtId="0" fontId="47" fillId="5" borderId="13" xfId="2" applyFont="1" applyFill="1" applyBorder="1" applyAlignment="1">
      <alignment horizontal="center" vertical="center" shrinkToFit="1"/>
    </xf>
    <xf numFmtId="3" fontId="19" fillId="2" borderId="9" xfId="3" applyNumberFormat="1" applyFont="1" applyFill="1" applyBorder="1" applyAlignment="1" applyProtection="1">
      <alignment horizontal="center" vertical="center" shrinkToFit="1"/>
      <protection locked="0"/>
    </xf>
    <xf numFmtId="3" fontId="19" fillId="2" borderId="10" xfId="3" applyNumberFormat="1" applyFont="1" applyFill="1" applyBorder="1" applyAlignment="1" applyProtection="1">
      <alignment horizontal="center" vertical="center" shrinkToFit="1"/>
      <protection locked="0"/>
    </xf>
    <xf numFmtId="3" fontId="19" fillId="2" borderId="12" xfId="3" applyNumberFormat="1" applyFont="1" applyFill="1" applyBorder="1" applyAlignment="1" applyProtection="1">
      <alignment horizontal="center" vertical="center" shrinkToFit="1"/>
      <protection locked="0"/>
    </xf>
    <xf numFmtId="3" fontId="19" fillId="2" borderId="14" xfId="3" applyNumberFormat="1" applyFont="1" applyFill="1" applyBorder="1" applyAlignment="1" applyProtection="1">
      <alignment horizontal="center" vertical="center" shrinkToFit="1"/>
      <protection locked="0"/>
    </xf>
    <xf numFmtId="0" fontId="30" fillId="5" borderId="9" xfId="2" applyFont="1" applyFill="1" applyBorder="1" applyAlignment="1">
      <alignment horizontal="center" vertical="center" shrinkToFit="1"/>
    </xf>
    <xf numFmtId="0" fontId="30" fillId="5" borderId="10" xfId="2" applyFont="1" applyFill="1" applyBorder="1" applyAlignment="1">
      <alignment horizontal="center" vertical="center" shrinkToFit="1"/>
    </xf>
    <xf numFmtId="0" fontId="30" fillId="5" borderId="11" xfId="2" applyFont="1" applyFill="1" applyBorder="1" applyAlignment="1">
      <alignment horizontal="center" vertical="center" shrinkToFit="1"/>
    </xf>
    <xf numFmtId="0" fontId="44" fillId="0" borderId="1" xfId="2" applyFont="1" applyBorder="1" applyAlignment="1">
      <alignment horizontal="center" vertical="center" textRotation="255"/>
    </xf>
    <xf numFmtId="0" fontId="44" fillId="0" borderId="3" xfId="2" applyFont="1" applyBorder="1" applyAlignment="1">
      <alignment horizontal="center" vertical="center" textRotation="255"/>
    </xf>
    <xf numFmtId="0" fontId="44" fillId="0" borderId="12" xfId="2" applyFont="1" applyBorder="1" applyAlignment="1">
      <alignment horizontal="center" vertical="center" textRotation="255"/>
    </xf>
    <xf numFmtId="0" fontId="6" fillId="0" borderId="0" xfId="2" applyFont="1" applyAlignment="1">
      <alignment horizontal="center" vertical="center"/>
    </xf>
    <xf numFmtId="0" fontId="10" fillId="0" borderId="38" xfId="3" applyFont="1" applyFill="1" applyBorder="1" applyAlignment="1" applyProtection="1">
      <alignment horizontal="center" vertical="center"/>
    </xf>
    <xf numFmtId="3" fontId="15" fillId="2" borderId="9" xfId="3" applyNumberFormat="1" applyFont="1" applyFill="1" applyBorder="1" applyAlignment="1" applyProtection="1">
      <alignment horizontal="center" vertical="center" shrinkToFit="1"/>
    </xf>
    <xf numFmtId="3" fontId="15" fillId="2" borderId="10" xfId="3" applyNumberFormat="1" applyFont="1" applyFill="1" applyBorder="1" applyAlignment="1" applyProtection="1">
      <alignment horizontal="center" vertical="center" shrinkToFit="1"/>
    </xf>
    <xf numFmtId="3" fontId="15" fillId="2" borderId="12" xfId="3" applyNumberFormat="1" applyFont="1" applyFill="1" applyBorder="1" applyAlignment="1" applyProtection="1">
      <alignment horizontal="center" vertical="center" shrinkToFit="1"/>
    </xf>
    <xf numFmtId="3" fontId="15" fillId="2" borderId="14" xfId="3" applyNumberFormat="1" applyFont="1" applyFill="1" applyBorder="1" applyAlignment="1" applyProtection="1">
      <alignment horizontal="center" vertical="center" shrinkToFit="1"/>
    </xf>
    <xf numFmtId="0" fontId="31" fillId="0" borderId="1" xfId="3" applyFont="1" applyFill="1" applyBorder="1" applyAlignment="1" applyProtection="1">
      <alignment horizontal="center" vertical="center" wrapText="1" shrinkToFit="1"/>
    </xf>
    <xf numFmtId="0" fontId="31" fillId="0" borderId="5" xfId="3" applyFont="1" applyFill="1" applyBorder="1" applyAlignment="1" applyProtection="1">
      <alignment horizontal="center" vertical="center" shrinkToFit="1"/>
    </xf>
    <xf numFmtId="0" fontId="31" fillId="0" borderId="2" xfId="3" applyFont="1" applyFill="1" applyBorder="1" applyAlignment="1" applyProtection="1">
      <alignment horizontal="center" vertical="center" shrinkToFit="1"/>
    </xf>
    <xf numFmtId="0" fontId="31" fillId="0" borderId="6" xfId="3" applyFont="1" applyFill="1" applyBorder="1" applyAlignment="1" applyProtection="1">
      <alignment horizontal="center" vertical="center" shrinkToFit="1"/>
    </xf>
    <xf numFmtId="0" fontId="31" fillId="0" borderId="7" xfId="3" applyFont="1" applyFill="1" applyBorder="1" applyAlignment="1" applyProtection="1">
      <alignment horizontal="center" vertical="center" shrinkToFit="1"/>
    </xf>
    <xf numFmtId="0" fontId="31" fillId="0" borderId="8" xfId="3" applyFont="1" applyFill="1" applyBorder="1" applyAlignment="1" applyProtection="1">
      <alignment horizontal="center" vertical="center" shrinkToFit="1"/>
    </xf>
    <xf numFmtId="0" fontId="34" fillId="2" borderId="33" xfId="2" applyFont="1" applyFill="1" applyBorder="1" applyAlignment="1">
      <alignment horizontal="center" vertical="center" wrapText="1"/>
    </xf>
    <xf numFmtId="0" fontId="34" fillId="2" borderId="34" xfId="2" applyFont="1" applyFill="1" applyBorder="1" applyAlignment="1">
      <alignment horizontal="center" vertical="center"/>
    </xf>
  </cellXfs>
  <cellStyles count="6">
    <cellStyle name="桁区切り" xfId="1" builtinId="6"/>
    <cellStyle name="桁区切り 2" xfId="5" xr:uid="{00000000-0005-0000-0000-000001000000}"/>
    <cellStyle name="桁区切り 3" xfId="4" xr:uid="{00000000-0005-0000-0000-000002000000}"/>
    <cellStyle name="標準" xfId="0" builtinId="0"/>
    <cellStyle name="標準 2 2" xfId="3" xr:uid="{00000000-0005-0000-0000-000004000000}"/>
    <cellStyle name="標準 5" xfId="2" xr:uid="{00000000-0005-0000-0000-000005000000}"/>
  </cellStyles>
  <dxfs count="137">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numFmt numFmtId="188" formatCode="&quot;の&quot;&quot;報&quot;&quot;酬&quot;&quot;は&quot;&quot;あ&quot;&quot;り&quot;&quot;ま&quot;&quot;せ&quot;&quot;ん&quo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numFmt numFmtId="188" formatCode="&quot;の&quot;&quot;報&quot;&quot;酬&quot;&quot;は&quot;&quot;あ&quot;&quot;り&quot;&quot;ま&quot;&quot;せ&quot;&quot;ん&quo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numFmt numFmtId="188" formatCode="&quot;の&quot;&quot;報&quot;&quot;酬&quot;&quot;は&quot;&quot;あ&quot;&quot;り&quot;&quot;ま&quot;&quot;せ&quot;&quot;ん&quo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numFmt numFmtId="188" formatCode="&quot;の&quot;&quot;報&quot;&quot;酬&quot;&quot;は&quot;&quot;あ&quot;&quot;り&quot;&quot;ま&quot;&quot;せ&quot;&quot;ん&quo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numFmt numFmtId="188" formatCode="&quot;の&quot;&quot;報&quot;&quot;酬&quot;&quot;は&quot;&quot;あ&quot;&quot;り&quot;&quot;ま&quot;&quot;せ&quot;&quot;ん&quo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numFmt numFmtId="188" formatCode="&quot;の&quot;&quot;報&quot;&quot;酬&quot;&quot;は&quot;&quot;あ&quot;&quot;り&quot;&quot;ま&quot;&quot;せ&quot;&quot;ん&quot;."/>
    </dxf>
    <dxf>
      <fill>
        <patternFill>
          <bgColor theme="0" tint="-0.499984740745262"/>
        </patternFill>
      </fill>
    </dxf>
  </dxfs>
  <tableStyles count="0" defaultTableStyle="TableStyleMedium2" defaultPivotStyle="PivotStyleLight16"/>
  <colors>
    <mruColors>
      <color rgb="FF2608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41413</xdr:colOff>
      <xdr:row>3</xdr:row>
      <xdr:rowOff>207066</xdr:rowOff>
    </xdr:from>
    <xdr:to>
      <xdr:col>2</xdr:col>
      <xdr:colOff>7661414</xdr:colOff>
      <xdr:row>18</xdr:row>
      <xdr:rowOff>138042</xdr:rowOff>
    </xdr:to>
    <xdr:grpSp>
      <xdr:nvGrpSpPr>
        <xdr:cNvPr id="76" name="グループ化 75">
          <a:extLst>
            <a:ext uri="{FF2B5EF4-FFF2-40B4-BE49-F238E27FC236}">
              <a16:creationId xmlns:a16="http://schemas.microsoft.com/office/drawing/2014/main" id="{00000000-0008-0000-0100-00004C000000}"/>
            </a:ext>
          </a:extLst>
        </xdr:cNvPr>
        <xdr:cNvGrpSpPr/>
      </xdr:nvGrpSpPr>
      <xdr:grpSpPr>
        <a:xfrm>
          <a:off x="289891" y="1352827"/>
          <a:ext cx="9083262" cy="11098693"/>
          <a:chOff x="372717" y="1145762"/>
          <a:chExt cx="9083262" cy="11595650"/>
        </a:xfrm>
      </xdr:grpSpPr>
      <xdr:pic>
        <xdr:nvPicPr>
          <xdr:cNvPr id="57" name="図 56">
            <a:extLst>
              <a:ext uri="{FF2B5EF4-FFF2-40B4-BE49-F238E27FC236}">
                <a16:creationId xmlns:a16="http://schemas.microsoft.com/office/drawing/2014/main" id="{00000000-0008-0000-01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6520" y="1145762"/>
            <a:ext cx="9069459" cy="11521235"/>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372717" y="2208697"/>
            <a:ext cx="9041847" cy="10532715"/>
            <a:chOff x="-15599" y="798566"/>
            <a:chExt cx="8584358" cy="9488439"/>
          </a:xfrm>
        </xdr:grpSpPr>
        <xdr:sp macro="" textlink="">
          <xdr:nvSpPr>
            <xdr:cNvPr id="41" name="楕円 40">
              <a:extLst>
                <a:ext uri="{FF2B5EF4-FFF2-40B4-BE49-F238E27FC236}">
                  <a16:creationId xmlns:a16="http://schemas.microsoft.com/office/drawing/2014/main" id="{00000000-0008-0000-0100-000029000000}"/>
                </a:ext>
              </a:extLst>
            </xdr:cNvPr>
            <xdr:cNvSpPr/>
          </xdr:nvSpPr>
          <xdr:spPr>
            <a:xfrm>
              <a:off x="0" y="798566"/>
              <a:ext cx="4505934" cy="125496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n w="12700">
                    <a:solidFill>
                      <a:srgbClr val="FF0000"/>
                    </a:solidFill>
                  </a:ln>
                  <a:solidFill>
                    <a:srgbClr val="FF0000"/>
                  </a:solidFill>
                </a:rPr>
                <a:t>①</a:t>
              </a:r>
            </a:p>
          </xdr:txBody>
        </xdr:sp>
        <xdr:sp macro="" textlink="">
          <xdr:nvSpPr>
            <xdr:cNvPr id="42" name="楕円 41">
              <a:extLst>
                <a:ext uri="{FF2B5EF4-FFF2-40B4-BE49-F238E27FC236}">
                  <a16:creationId xmlns:a16="http://schemas.microsoft.com/office/drawing/2014/main" id="{00000000-0008-0000-0100-00002A000000}"/>
                </a:ext>
              </a:extLst>
            </xdr:cNvPr>
            <xdr:cNvSpPr/>
          </xdr:nvSpPr>
          <xdr:spPr>
            <a:xfrm>
              <a:off x="0" y="2411535"/>
              <a:ext cx="1119978" cy="101359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n w="12700">
                    <a:solidFill>
                      <a:srgbClr val="FF0000"/>
                    </a:solidFill>
                  </a:ln>
                  <a:solidFill>
                    <a:srgbClr val="FF0000"/>
                  </a:solidFill>
                </a:rPr>
                <a:t>②</a:t>
              </a:r>
            </a:p>
          </xdr:txBody>
        </xdr:sp>
        <xdr:sp macro="" textlink="">
          <xdr:nvSpPr>
            <xdr:cNvPr id="43" name="楕円 42">
              <a:extLst>
                <a:ext uri="{FF2B5EF4-FFF2-40B4-BE49-F238E27FC236}">
                  <a16:creationId xmlns:a16="http://schemas.microsoft.com/office/drawing/2014/main" id="{00000000-0008-0000-0100-00002B000000}"/>
                </a:ext>
              </a:extLst>
            </xdr:cNvPr>
            <xdr:cNvSpPr/>
          </xdr:nvSpPr>
          <xdr:spPr>
            <a:xfrm>
              <a:off x="1135012" y="2788277"/>
              <a:ext cx="7302689" cy="48499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n w="12700">
                    <a:solidFill>
                      <a:srgbClr val="FF0000"/>
                    </a:solidFill>
                  </a:ln>
                  <a:solidFill>
                    <a:srgbClr val="FF0000"/>
                  </a:solidFill>
                </a:rPr>
                <a:t>　　　　　　　　　　　③</a:t>
              </a:r>
              <a:endParaRPr kumimoji="1" lang="en-US" altLang="ja-JP" sz="2000">
                <a:ln w="12700">
                  <a:solidFill>
                    <a:srgbClr val="FF0000"/>
                  </a:solidFill>
                </a:ln>
                <a:solidFill>
                  <a:srgbClr val="FF0000"/>
                </a:solidFill>
              </a:endParaRPr>
            </a:p>
          </xdr:txBody>
        </xdr:sp>
        <xdr:sp macro="" textlink="">
          <xdr:nvSpPr>
            <xdr:cNvPr id="44" name="楕円 43">
              <a:extLst>
                <a:ext uri="{FF2B5EF4-FFF2-40B4-BE49-F238E27FC236}">
                  <a16:creationId xmlns:a16="http://schemas.microsoft.com/office/drawing/2014/main" id="{00000000-0008-0000-0100-00002C000000}"/>
                </a:ext>
              </a:extLst>
            </xdr:cNvPr>
            <xdr:cNvSpPr/>
          </xdr:nvSpPr>
          <xdr:spPr>
            <a:xfrm>
              <a:off x="1119978" y="3420517"/>
              <a:ext cx="7343934" cy="35018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n w="12700">
                    <a:solidFill>
                      <a:srgbClr val="FF0000"/>
                    </a:solidFill>
                  </a:ln>
                  <a:solidFill>
                    <a:srgbClr val="FF0000"/>
                  </a:solidFill>
                </a:rPr>
                <a:t>　　　　　　　　　④　</a:t>
              </a:r>
              <a:endParaRPr kumimoji="1" lang="en-US" altLang="ja-JP" sz="2000">
                <a:ln w="12700">
                  <a:solidFill>
                    <a:srgbClr val="FF0000"/>
                  </a:solidFill>
                </a:ln>
                <a:solidFill>
                  <a:srgbClr val="FF0000"/>
                </a:solidFill>
              </a:endParaRPr>
            </a:p>
          </xdr:txBody>
        </xdr:sp>
        <xdr:sp macro="" textlink="">
          <xdr:nvSpPr>
            <xdr:cNvPr id="45" name="楕円 44">
              <a:extLst>
                <a:ext uri="{FF2B5EF4-FFF2-40B4-BE49-F238E27FC236}">
                  <a16:creationId xmlns:a16="http://schemas.microsoft.com/office/drawing/2014/main" id="{00000000-0008-0000-0100-00002D000000}"/>
                </a:ext>
              </a:extLst>
            </xdr:cNvPr>
            <xdr:cNvSpPr/>
          </xdr:nvSpPr>
          <xdr:spPr>
            <a:xfrm>
              <a:off x="0" y="3394579"/>
              <a:ext cx="1119978" cy="99930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n w="12700">
                    <a:solidFill>
                      <a:srgbClr val="FF0000"/>
                    </a:solidFill>
                  </a:ln>
                  <a:solidFill>
                    <a:srgbClr val="FF0000"/>
                  </a:solidFill>
                </a:rPr>
                <a:t>⑤</a:t>
              </a:r>
            </a:p>
          </xdr:txBody>
        </xdr:sp>
        <xdr:sp macro="" textlink="">
          <xdr:nvSpPr>
            <xdr:cNvPr id="46" name="楕円 45">
              <a:extLst>
                <a:ext uri="{FF2B5EF4-FFF2-40B4-BE49-F238E27FC236}">
                  <a16:creationId xmlns:a16="http://schemas.microsoft.com/office/drawing/2014/main" id="{00000000-0008-0000-0100-00002E000000}"/>
                </a:ext>
              </a:extLst>
            </xdr:cNvPr>
            <xdr:cNvSpPr/>
          </xdr:nvSpPr>
          <xdr:spPr>
            <a:xfrm>
              <a:off x="932061" y="3845311"/>
              <a:ext cx="7636698" cy="30575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n w="12700">
                    <a:solidFill>
                      <a:srgbClr val="FF0000"/>
                    </a:solidFill>
                  </a:ln>
                  <a:solidFill>
                    <a:srgbClr val="FF0000"/>
                  </a:solidFill>
                </a:rPr>
                <a:t>⑥　　　　　　　　　　</a:t>
              </a:r>
              <a:endParaRPr kumimoji="1" lang="ja-JP" altLang="en-US" sz="1100">
                <a:ln w="12700">
                  <a:solidFill>
                    <a:srgbClr val="FF0000"/>
                  </a:solidFill>
                </a:ln>
                <a:solidFill>
                  <a:srgbClr val="FF0000"/>
                </a:solidFill>
              </a:endParaRPr>
            </a:p>
          </xdr:txBody>
        </xdr:sp>
        <xdr:sp macro="" textlink="">
          <xdr:nvSpPr>
            <xdr:cNvPr id="47" name="楕円 46">
              <a:extLst>
                <a:ext uri="{FF2B5EF4-FFF2-40B4-BE49-F238E27FC236}">
                  <a16:creationId xmlns:a16="http://schemas.microsoft.com/office/drawing/2014/main" id="{00000000-0008-0000-0100-00002F000000}"/>
                </a:ext>
              </a:extLst>
            </xdr:cNvPr>
            <xdr:cNvSpPr/>
          </xdr:nvSpPr>
          <xdr:spPr>
            <a:xfrm>
              <a:off x="1" y="4459264"/>
              <a:ext cx="1079424" cy="98996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n w="12700">
                    <a:solidFill>
                      <a:srgbClr val="FF0000"/>
                    </a:solidFill>
                  </a:ln>
                  <a:solidFill>
                    <a:srgbClr val="FF0000"/>
                  </a:solidFill>
                </a:rPr>
                <a:t>⑦</a:t>
              </a:r>
            </a:p>
          </xdr:txBody>
        </xdr:sp>
        <xdr:sp macro="" textlink="">
          <xdr:nvSpPr>
            <xdr:cNvPr id="48" name="楕円 47">
              <a:extLst>
                <a:ext uri="{FF2B5EF4-FFF2-40B4-BE49-F238E27FC236}">
                  <a16:creationId xmlns:a16="http://schemas.microsoft.com/office/drawing/2014/main" id="{00000000-0008-0000-0100-000030000000}"/>
                </a:ext>
              </a:extLst>
            </xdr:cNvPr>
            <xdr:cNvSpPr/>
          </xdr:nvSpPr>
          <xdr:spPr>
            <a:xfrm>
              <a:off x="1098141" y="4225782"/>
              <a:ext cx="7365772" cy="174645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n w="12700">
                    <a:solidFill>
                      <a:srgbClr val="FF0000"/>
                    </a:solidFill>
                  </a:ln>
                  <a:solidFill>
                    <a:srgbClr val="FF0000"/>
                  </a:solidFill>
                </a:rPr>
                <a:t>⑧</a:t>
              </a:r>
            </a:p>
          </xdr:txBody>
        </xdr:sp>
        <xdr:sp macro="" textlink="">
          <xdr:nvSpPr>
            <xdr:cNvPr id="49" name="楕円 48">
              <a:extLst>
                <a:ext uri="{FF2B5EF4-FFF2-40B4-BE49-F238E27FC236}">
                  <a16:creationId xmlns:a16="http://schemas.microsoft.com/office/drawing/2014/main" id="{00000000-0008-0000-0100-000031000000}"/>
                </a:ext>
              </a:extLst>
            </xdr:cNvPr>
            <xdr:cNvSpPr/>
          </xdr:nvSpPr>
          <xdr:spPr>
            <a:xfrm>
              <a:off x="0" y="5579386"/>
              <a:ext cx="1119978" cy="91585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n w="12700">
                    <a:solidFill>
                      <a:srgbClr val="FF0000"/>
                    </a:solidFill>
                  </a:ln>
                  <a:solidFill>
                    <a:srgbClr val="FF0000"/>
                  </a:solidFill>
                </a:rPr>
                <a:t>⑨</a:t>
              </a:r>
            </a:p>
          </xdr:txBody>
        </xdr:sp>
        <xdr:sp macro="" textlink="">
          <xdr:nvSpPr>
            <xdr:cNvPr id="50" name="楕円 49">
              <a:extLst>
                <a:ext uri="{FF2B5EF4-FFF2-40B4-BE49-F238E27FC236}">
                  <a16:creationId xmlns:a16="http://schemas.microsoft.com/office/drawing/2014/main" id="{00000000-0008-0000-0100-000032000000}"/>
                </a:ext>
              </a:extLst>
            </xdr:cNvPr>
            <xdr:cNvSpPr/>
          </xdr:nvSpPr>
          <xdr:spPr>
            <a:xfrm>
              <a:off x="-15599" y="6504577"/>
              <a:ext cx="1076304" cy="9899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n w="12700">
                    <a:solidFill>
                      <a:srgbClr val="FF0000"/>
                    </a:solidFill>
                  </a:ln>
                  <a:solidFill>
                    <a:srgbClr val="FF0000"/>
                  </a:solidFill>
                </a:rPr>
                <a:t>⑩</a:t>
              </a:r>
            </a:p>
          </xdr:txBody>
        </xdr:sp>
        <xdr:sp macro="" textlink="">
          <xdr:nvSpPr>
            <xdr:cNvPr id="51" name="楕円 50">
              <a:extLst>
                <a:ext uri="{FF2B5EF4-FFF2-40B4-BE49-F238E27FC236}">
                  <a16:creationId xmlns:a16="http://schemas.microsoft.com/office/drawing/2014/main" id="{00000000-0008-0000-0100-000033000000}"/>
                </a:ext>
              </a:extLst>
            </xdr:cNvPr>
            <xdr:cNvSpPr/>
          </xdr:nvSpPr>
          <xdr:spPr>
            <a:xfrm>
              <a:off x="1452001" y="6047398"/>
              <a:ext cx="3425455" cy="251072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n w="12700">
                    <a:solidFill>
                      <a:srgbClr val="FF0000"/>
                    </a:solidFill>
                  </a:ln>
                  <a:solidFill>
                    <a:srgbClr val="FF0000"/>
                  </a:solidFill>
                </a:rPr>
                <a:t>⑪</a:t>
              </a:r>
            </a:p>
          </xdr:txBody>
        </xdr:sp>
        <xdr:sp macro="" textlink="">
          <xdr:nvSpPr>
            <xdr:cNvPr id="52" name="楕円 51">
              <a:extLst>
                <a:ext uri="{FF2B5EF4-FFF2-40B4-BE49-F238E27FC236}">
                  <a16:creationId xmlns:a16="http://schemas.microsoft.com/office/drawing/2014/main" id="{00000000-0008-0000-0100-000034000000}"/>
                </a:ext>
              </a:extLst>
            </xdr:cNvPr>
            <xdr:cNvSpPr/>
          </xdr:nvSpPr>
          <xdr:spPr>
            <a:xfrm>
              <a:off x="4933611" y="5969907"/>
              <a:ext cx="3410425" cy="251072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n w="12700">
                    <a:solidFill>
                      <a:srgbClr val="FF0000"/>
                    </a:solidFill>
                  </a:ln>
                  <a:solidFill>
                    <a:srgbClr val="FF0000"/>
                  </a:solidFill>
                </a:rPr>
                <a:t>⑫</a:t>
              </a:r>
            </a:p>
          </xdr:txBody>
        </xdr:sp>
        <xdr:sp macro="" textlink="">
          <xdr:nvSpPr>
            <xdr:cNvPr id="53" name="楕円 52">
              <a:extLst>
                <a:ext uri="{FF2B5EF4-FFF2-40B4-BE49-F238E27FC236}">
                  <a16:creationId xmlns:a16="http://schemas.microsoft.com/office/drawing/2014/main" id="{00000000-0008-0000-0100-000035000000}"/>
                </a:ext>
              </a:extLst>
            </xdr:cNvPr>
            <xdr:cNvSpPr/>
          </xdr:nvSpPr>
          <xdr:spPr>
            <a:xfrm>
              <a:off x="1150043" y="8409216"/>
              <a:ext cx="6855164" cy="108190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n w="12700">
                    <a:solidFill>
                      <a:srgbClr val="FF0000"/>
                    </a:solidFill>
                  </a:ln>
                  <a:solidFill>
                    <a:srgbClr val="FF0000"/>
                  </a:solidFill>
                </a:rPr>
                <a:t>⑬</a:t>
              </a:r>
            </a:p>
          </xdr:txBody>
        </xdr:sp>
        <xdr:sp macro="" textlink="">
          <xdr:nvSpPr>
            <xdr:cNvPr id="54" name="楕円 53">
              <a:extLst>
                <a:ext uri="{FF2B5EF4-FFF2-40B4-BE49-F238E27FC236}">
                  <a16:creationId xmlns:a16="http://schemas.microsoft.com/office/drawing/2014/main" id="{00000000-0008-0000-0100-000036000000}"/>
                </a:ext>
              </a:extLst>
            </xdr:cNvPr>
            <xdr:cNvSpPr/>
          </xdr:nvSpPr>
          <xdr:spPr>
            <a:xfrm>
              <a:off x="0" y="9553300"/>
              <a:ext cx="8516338" cy="7337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ln w="12700">
                    <a:solidFill>
                      <a:srgbClr val="FF0000"/>
                    </a:solidFill>
                  </a:ln>
                  <a:solidFill>
                    <a:srgbClr val="FF0000"/>
                  </a:solidFill>
                </a:rPr>
                <a:t>⑭</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10255</xdr:colOff>
      <xdr:row>17</xdr:row>
      <xdr:rowOff>159726</xdr:rowOff>
    </xdr:from>
    <xdr:to>
      <xdr:col>19</xdr:col>
      <xdr:colOff>115764</xdr:colOff>
      <xdr:row>22</xdr:row>
      <xdr:rowOff>106974</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3204793" y="3654668"/>
          <a:ext cx="2105759" cy="1009652"/>
        </a:xfrm>
        <a:prstGeom prst="wedgeRoundRectCallout">
          <a:avLst>
            <a:gd name="adj1" fmla="val 46998"/>
            <a:gd name="adj2" fmla="val -1343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lstStyle/>
        <a:p>
          <a:pPr algn="l"/>
          <a:r>
            <a:rPr kumimoji="1" lang="ja-JP" altLang="en-US" sz="900" b="1"/>
            <a:t>無給の病気休職中に報酬の支給がなければ「無」を選択してください。「無」を選択すると入力不要な箇所が塗りつぶされます。</a:t>
          </a:r>
          <a:endParaRPr kumimoji="1" lang="en-US" altLang="ja-JP" sz="900" b="1"/>
        </a:p>
        <a:p>
          <a:pPr algn="l"/>
          <a:endParaRPr kumimoji="1" lang="ja-JP" altLang="en-US" sz="800"/>
        </a:p>
      </xdr:txBody>
    </xdr:sp>
    <xdr:clientData/>
  </xdr:twoCellAnchor>
  <xdr:twoCellAnchor>
    <xdr:from>
      <xdr:col>0</xdr:col>
      <xdr:colOff>117230</xdr:colOff>
      <xdr:row>3</xdr:row>
      <xdr:rowOff>128954</xdr:rowOff>
    </xdr:from>
    <xdr:to>
      <xdr:col>7</xdr:col>
      <xdr:colOff>216877</xdr:colOff>
      <xdr:row>6</xdr:row>
      <xdr:rowOff>93785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17230" y="644769"/>
          <a:ext cx="1858109" cy="580293"/>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ja-JP" altLang="en-US" sz="1100"/>
            <a:t>記入例１</a:t>
          </a:r>
          <a:endParaRPr kumimoji="1" lang="en-US" altLang="ja-JP" sz="1100"/>
        </a:p>
        <a:p>
          <a:r>
            <a:rPr kumimoji="1" lang="ja-JP" altLang="en-US" sz="1100"/>
            <a:t>（一般組合員・無給休職）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51661</xdr:colOff>
      <xdr:row>3</xdr:row>
      <xdr:rowOff>96864</xdr:rowOff>
    </xdr:from>
    <xdr:to>
      <xdr:col>13</xdr:col>
      <xdr:colOff>58119</xdr:colOff>
      <xdr:row>6</xdr:row>
      <xdr:rowOff>57225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1661" y="607017"/>
          <a:ext cx="3467746" cy="580293"/>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ja-JP" altLang="en-US" sz="1100"/>
            <a:t>記入例２</a:t>
          </a:r>
          <a:endParaRPr kumimoji="1" lang="en-US" altLang="ja-JP" sz="1100"/>
        </a:p>
        <a:p>
          <a:r>
            <a:rPr kumimoji="1" lang="ja-JP" altLang="en-US" sz="1100"/>
            <a:t>（一般組合員・無給の病気休暇（条件付採用期間））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51661</xdr:colOff>
      <xdr:row>3</xdr:row>
      <xdr:rowOff>96864</xdr:rowOff>
    </xdr:from>
    <xdr:to>
      <xdr:col>11</xdr:col>
      <xdr:colOff>213102</xdr:colOff>
      <xdr:row>6</xdr:row>
      <xdr:rowOff>57225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1661" y="607017"/>
          <a:ext cx="3054458" cy="580293"/>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ja-JP" altLang="en-US" sz="1100"/>
            <a:t>記入例３</a:t>
          </a:r>
          <a:endParaRPr kumimoji="1" lang="en-US" altLang="ja-JP" sz="1100"/>
        </a:p>
        <a:p>
          <a:r>
            <a:rPr kumimoji="1" lang="ja-JP" altLang="en-US" sz="1100"/>
            <a:t>（短期組合員・臨時的任用（産休育休代替））</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105510</xdr:colOff>
      <xdr:row>18</xdr:row>
      <xdr:rowOff>13189</xdr:rowOff>
    </xdr:from>
    <xdr:to>
      <xdr:col>23</xdr:col>
      <xdr:colOff>93787</xdr:colOff>
      <xdr:row>22</xdr:row>
      <xdr:rowOff>153866</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4728798" y="3720612"/>
          <a:ext cx="1702777" cy="990600"/>
        </a:xfrm>
        <a:prstGeom prst="wedgeRoundRectCallout">
          <a:avLst>
            <a:gd name="adj1" fmla="val 36716"/>
            <a:gd name="adj2" fmla="val -7486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lstStyle/>
        <a:p>
          <a:pPr algn="l"/>
          <a:r>
            <a:rPr kumimoji="1" lang="ja-JP" altLang="en-US" sz="900" b="1"/>
            <a:t>土日と重ならない祝日の日数を入力してください。</a:t>
          </a:r>
          <a:endParaRPr kumimoji="1" lang="en-US" altLang="ja-JP" sz="900" b="1"/>
        </a:p>
        <a:p>
          <a:pPr algn="l"/>
          <a:r>
            <a:rPr kumimoji="1" lang="ja-JP" altLang="en-US" sz="900" b="1"/>
            <a:t>令和６年４月はの祝日の日数は</a:t>
          </a:r>
          <a:r>
            <a:rPr kumimoji="1" lang="en-US" altLang="ja-JP" sz="900" b="1"/>
            <a:t>1</a:t>
          </a:r>
          <a:r>
            <a:rPr kumimoji="1" lang="ja-JP" altLang="en-US" sz="900" b="1"/>
            <a:t>日（４月２９日）</a:t>
          </a:r>
          <a:endParaRPr kumimoji="1" lang="ja-JP" altLang="en-US" sz="800"/>
        </a:p>
      </xdr:txBody>
    </xdr:sp>
    <xdr:clientData/>
  </xdr:twoCellAnchor>
  <xdr:twoCellAnchor>
    <xdr:from>
      <xdr:col>3</xdr:col>
      <xdr:colOff>219808</xdr:colOff>
      <xdr:row>20</xdr:row>
      <xdr:rowOff>161191</xdr:rowOff>
    </xdr:from>
    <xdr:to>
      <xdr:col>7</xdr:col>
      <xdr:colOff>227136</xdr:colOff>
      <xdr:row>23</xdr:row>
      <xdr:rowOff>196361</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901212" y="4293576"/>
          <a:ext cx="1091712" cy="672612"/>
        </a:xfrm>
        <a:prstGeom prst="wedgeRoundRectCallout">
          <a:avLst>
            <a:gd name="adj1" fmla="val 61515"/>
            <a:gd name="adj2" fmla="val -101398"/>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lstStyle/>
        <a:p>
          <a:pPr algn="l"/>
          <a:r>
            <a:rPr kumimoji="1" lang="ja-JP" altLang="en-US" sz="900" b="1"/>
            <a:t>要勤務日に〇をしてください。   </a:t>
          </a:r>
          <a:endParaRPr kumimoji="1" lang="en-US" altLang="ja-JP" sz="900" b="1"/>
        </a:p>
      </xdr:txBody>
    </xdr:sp>
    <xdr:clientData/>
  </xdr:twoCellAnchor>
  <xdr:twoCellAnchor>
    <xdr:from>
      <xdr:col>0</xdr:col>
      <xdr:colOff>82062</xdr:colOff>
      <xdr:row>3</xdr:row>
      <xdr:rowOff>82062</xdr:rowOff>
    </xdr:from>
    <xdr:to>
      <xdr:col>11</xdr:col>
      <xdr:colOff>134815</xdr:colOff>
      <xdr:row>6</xdr:row>
      <xdr:rowOff>46893</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2062" y="597877"/>
          <a:ext cx="2936630" cy="580293"/>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ja-JP" altLang="en-US" sz="1100"/>
            <a:t>記入例４</a:t>
          </a:r>
          <a:endParaRPr kumimoji="1" lang="en-US" altLang="ja-JP" sz="1100"/>
        </a:p>
        <a:p>
          <a:r>
            <a:rPr kumimoji="1" lang="ja-JP" altLang="en-US" sz="1100"/>
            <a:t>（短期組合員・臨時的任用以外・月給制）</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22</xdr:row>
      <xdr:rowOff>208359</xdr:rowOff>
    </xdr:from>
    <xdr:to>
      <xdr:col>9</xdr:col>
      <xdr:colOff>244078</xdr:colOff>
      <xdr:row>27</xdr:row>
      <xdr:rowOff>172640</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04875" y="4685109"/>
          <a:ext cx="1672828" cy="1006078"/>
        </a:xfrm>
        <a:prstGeom prst="wedgeRoundRectCallout">
          <a:avLst>
            <a:gd name="adj1" fmla="val -63778"/>
            <a:gd name="adj2" fmla="val 19858"/>
            <a:gd name="adj3" fmla="val 16667"/>
          </a:avLst>
        </a:prstGeom>
        <a:solidFill>
          <a:srgbClr val="ED7D31">
            <a:lumMod val="20000"/>
            <a:lumOff val="80000"/>
          </a:srgbClr>
        </a:solidFill>
        <a:ln w="6350" cap="flat" cmpd="sng" algn="ctr">
          <a:solidFill>
            <a:srgbClr val="ED7D31"/>
          </a:solidFill>
          <a:prstDash val="solid"/>
          <a:miter lim="800000"/>
        </a:ln>
        <a:effectLst/>
      </xdr:spPr>
      <xdr:txBody>
        <a:bodyPr vertOverflow="clip" horzOverflow="clip"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日給制の場合は、１日の勤務時間を１にして、１時間当たりの減額単価に日給の額を入れてください。</a:t>
          </a:r>
          <a:endPar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0</xdr:colOff>
      <xdr:row>3</xdr:row>
      <xdr:rowOff>0</xdr:rowOff>
    </xdr:from>
    <xdr:to>
      <xdr:col>11</xdr:col>
      <xdr:colOff>55317</xdr:colOff>
      <xdr:row>5</xdr:row>
      <xdr:rowOff>170718</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0" y="519113"/>
          <a:ext cx="2936630" cy="580293"/>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ja-JP" altLang="en-US" sz="1100"/>
            <a:t>記入例５</a:t>
          </a:r>
          <a:endParaRPr kumimoji="1" lang="en-US" altLang="ja-JP" sz="1100"/>
        </a:p>
        <a:p>
          <a:r>
            <a:rPr kumimoji="1" lang="ja-JP" altLang="en-US" sz="1100"/>
            <a:t>（短期組合員・臨時的任用以外・日給制）</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H93"/>
  <sheetViews>
    <sheetView tabSelected="1" view="pageBreakPreview" zoomScale="80" zoomScaleNormal="80" zoomScaleSheetLayoutView="80" workbookViewId="0">
      <selection activeCell="I28" sqref="I28:N28"/>
    </sheetView>
  </sheetViews>
  <sheetFormatPr defaultColWidth="9" defaultRowHeight="18.75"/>
  <cols>
    <col min="1" max="4" width="3" style="2" customWidth="1"/>
    <col min="5" max="24" width="3.75" style="2" customWidth="1"/>
    <col min="25" max="25" width="1.875" style="193" hidden="1" customWidth="1"/>
    <col min="26" max="26" width="7.875" style="193" hidden="1" customWidth="1"/>
    <col min="27" max="27" width="14.625" style="193" hidden="1" customWidth="1"/>
    <col min="28" max="28" width="4.625" style="193" hidden="1" customWidth="1"/>
    <col min="29" max="30" width="8.875" style="193" hidden="1" customWidth="1"/>
    <col min="31" max="31" width="25.5" style="193" hidden="1" customWidth="1"/>
    <col min="32" max="32" width="25" style="193" hidden="1" customWidth="1"/>
    <col min="33" max="33" width="5.5" style="193" hidden="1" customWidth="1"/>
    <col min="34" max="60" width="3" style="186" customWidth="1"/>
    <col min="61" max="16384" width="9" style="2"/>
  </cols>
  <sheetData>
    <row r="1" spans="1:60" ht="18" customHeight="1">
      <c r="A1" s="117"/>
      <c r="B1" s="117"/>
      <c r="C1" s="117"/>
      <c r="D1" s="117"/>
      <c r="E1" s="117"/>
      <c r="F1" s="117"/>
      <c r="G1" s="117"/>
      <c r="H1" s="117"/>
      <c r="I1" s="117"/>
      <c r="J1" s="117"/>
      <c r="K1" s="117"/>
      <c r="L1" s="117"/>
      <c r="M1" s="117"/>
      <c r="N1" s="117"/>
      <c r="O1" s="117"/>
      <c r="P1" s="117"/>
      <c r="Q1" s="117"/>
      <c r="R1" s="117"/>
      <c r="S1" s="117"/>
      <c r="T1" s="117"/>
      <c r="U1" s="117"/>
      <c r="V1" s="117"/>
      <c r="W1" s="117"/>
      <c r="X1" s="118" t="s">
        <v>172</v>
      </c>
      <c r="Y1" s="192"/>
      <c r="AA1" s="194" t="s">
        <v>1</v>
      </c>
      <c r="AB1" s="195"/>
      <c r="AC1" s="195"/>
      <c r="AD1" s="195"/>
      <c r="AE1" s="196"/>
    </row>
    <row r="2" spans="1:60" ht="5.25" customHeight="1">
      <c r="A2" s="158"/>
      <c r="B2" s="159"/>
      <c r="C2" s="159"/>
      <c r="D2" s="159"/>
      <c r="E2" s="159"/>
      <c r="F2" s="159"/>
      <c r="G2" s="159"/>
      <c r="H2" s="159"/>
      <c r="I2" s="159"/>
      <c r="J2" s="159"/>
      <c r="K2" s="159"/>
      <c r="L2" s="159"/>
      <c r="M2" s="159"/>
      <c r="N2" s="159"/>
      <c r="O2" s="159"/>
      <c r="P2" s="159"/>
      <c r="Q2" s="159"/>
      <c r="R2" s="159"/>
      <c r="S2" s="159"/>
      <c r="T2" s="159"/>
      <c r="U2" s="159"/>
      <c r="V2" s="159"/>
      <c r="W2" s="159"/>
      <c r="X2" s="159"/>
      <c r="Y2" s="197"/>
      <c r="AA2" s="198"/>
      <c r="AB2" s="199"/>
      <c r="AC2" s="199"/>
      <c r="AD2" s="199"/>
      <c r="AE2" s="200"/>
    </row>
    <row r="3" spans="1:60" ht="18" customHeight="1" thickBot="1">
      <c r="A3" s="546" t="s">
        <v>2</v>
      </c>
      <c r="B3" s="546"/>
      <c r="C3" s="546"/>
      <c r="D3" s="546"/>
      <c r="E3" s="546"/>
      <c r="F3" s="546"/>
      <c r="G3" s="546"/>
      <c r="H3" s="546"/>
      <c r="I3" s="546"/>
      <c r="J3" s="546"/>
      <c r="K3" s="546"/>
      <c r="L3" s="546"/>
      <c r="M3" s="546"/>
      <c r="N3" s="546"/>
      <c r="O3" s="546"/>
      <c r="P3" s="546"/>
      <c r="Q3" s="546"/>
      <c r="R3" s="546"/>
      <c r="S3" s="546"/>
      <c r="T3" s="546"/>
      <c r="U3" s="546"/>
      <c r="V3" s="546"/>
      <c r="W3" s="546"/>
      <c r="X3" s="546"/>
      <c r="Y3" s="201"/>
      <c r="AA3" s="198" t="s">
        <v>3</v>
      </c>
      <c r="AB3" s="199"/>
      <c r="AC3" s="199"/>
      <c r="AD3" s="199"/>
      <c r="AE3" s="200"/>
    </row>
    <row r="4" spans="1:60" s="10" customFormat="1" ht="16.5" customHeight="1" thickBot="1">
      <c r="A4" s="160"/>
      <c r="B4" s="161"/>
      <c r="C4" s="161"/>
      <c r="D4" s="161"/>
      <c r="E4" s="161"/>
      <c r="F4" s="161"/>
      <c r="G4" s="161"/>
      <c r="H4" s="161"/>
      <c r="I4" s="161"/>
      <c r="J4" s="161"/>
      <c r="K4" s="161"/>
      <c r="L4" s="161"/>
      <c r="M4" s="161"/>
      <c r="N4" s="161"/>
      <c r="O4" s="161"/>
      <c r="P4" s="161"/>
      <c r="Q4" s="161"/>
      <c r="R4" s="161"/>
      <c r="S4" s="161"/>
      <c r="T4" s="161"/>
      <c r="U4" s="161"/>
      <c r="V4" s="161"/>
      <c r="W4" s="161"/>
      <c r="X4" s="161"/>
      <c r="Y4" s="202"/>
      <c r="Z4" s="203"/>
      <c r="AA4" s="198" t="s">
        <v>4</v>
      </c>
      <c r="AB4" s="199"/>
      <c r="AC4" s="199"/>
      <c r="AD4" s="199"/>
      <c r="AE4" s="204"/>
      <c r="AF4" s="205" t="s">
        <v>118</v>
      </c>
      <c r="AG4" s="206"/>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row>
    <row r="5" spans="1:60" s="10" customFormat="1" ht="16.5" customHeight="1" thickBot="1">
      <c r="A5" s="547" t="s">
        <v>5</v>
      </c>
      <c r="B5" s="548"/>
      <c r="C5" s="548"/>
      <c r="D5" s="548"/>
      <c r="E5" s="548"/>
      <c r="F5" s="548"/>
      <c r="G5" s="548"/>
      <c r="H5" s="548"/>
      <c r="I5" s="548"/>
      <c r="J5" s="548"/>
      <c r="K5" s="548"/>
      <c r="L5" s="548"/>
      <c r="M5" s="549"/>
      <c r="N5" s="160"/>
      <c r="O5" s="160"/>
      <c r="P5" s="160"/>
      <c r="Q5" s="160" t="s">
        <v>6</v>
      </c>
      <c r="R5" s="553"/>
      <c r="S5" s="553"/>
      <c r="T5" s="160" t="s">
        <v>7</v>
      </c>
      <c r="U5" s="298"/>
      <c r="V5" s="160" t="s">
        <v>8</v>
      </c>
      <c r="W5" s="298"/>
      <c r="X5" s="160" t="s">
        <v>9</v>
      </c>
      <c r="Y5" s="206"/>
      <c r="Z5" s="206"/>
      <c r="AA5" s="198" t="s">
        <v>10</v>
      </c>
      <c r="AB5" s="199"/>
      <c r="AC5" s="199"/>
      <c r="AD5" s="199"/>
      <c r="AE5" s="204"/>
      <c r="AF5" s="207">
        <v>2018</v>
      </c>
      <c r="AG5" s="206"/>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row>
    <row r="6" spans="1:60" s="10" customFormat="1" ht="16.5" customHeight="1">
      <c r="A6" s="550"/>
      <c r="B6" s="551"/>
      <c r="C6" s="551"/>
      <c r="D6" s="551"/>
      <c r="E6" s="551"/>
      <c r="F6" s="551"/>
      <c r="G6" s="551"/>
      <c r="H6" s="551"/>
      <c r="I6" s="551"/>
      <c r="J6" s="551"/>
      <c r="K6" s="551"/>
      <c r="L6" s="551"/>
      <c r="M6" s="552"/>
      <c r="N6" s="564" t="s">
        <v>11</v>
      </c>
      <c r="O6" s="565"/>
      <c r="P6" s="554"/>
      <c r="Q6" s="554"/>
      <c r="R6" s="554"/>
      <c r="S6" s="554"/>
      <c r="T6" s="554"/>
      <c r="U6" s="554"/>
      <c r="V6" s="554"/>
      <c r="W6" s="554"/>
      <c r="X6" s="554"/>
      <c r="Y6" s="208"/>
      <c r="Z6" s="209"/>
      <c r="AA6" s="198" t="s">
        <v>12</v>
      </c>
      <c r="AB6" s="199"/>
      <c r="AC6" s="199"/>
      <c r="AD6" s="199"/>
      <c r="AE6" s="210"/>
      <c r="AF6" s="209"/>
      <c r="AG6" s="209"/>
      <c r="AH6" s="188"/>
      <c r="AI6" s="188"/>
      <c r="AJ6" s="188"/>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row>
    <row r="7" spans="1:60" s="10" customFormat="1" ht="16.5" customHeight="1" thickBot="1">
      <c r="A7" s="555" t="s">
        <v>3</v>
      </c>
      <c r="B7" s="556"/>
      <c r="C7" s="556"/>
      <c r="D7" s="556"/>
      <c r="E7" s="556"/>
      <c r="F7" s="556"/>
      <c r="G7" s="556"/>
      <c r="H7" s="556"/>
      <c r="I7" s="556"/>
      <c r="J7" s="556"/>
      <c r="K7" s="556"/>
      <c r="L7" s="556"/>
      <c r="M7" s="557"/>
      <c r="N7" s="564" t="s">
        <v>14</v>
      </c>
      <c r="O7" s="565"/>
      <c r="P7" s="554"/>
      <c r="Q7" s="554"/>
      <c r="R7" s="554"/>
      <c r="S7" s="554"/>
      <c r="T7" s="554"/>
      <c r="U7" s="554"/>
      <c r="V7" s="554"/>
      <c r="W7" s="554"/>
      <c r="X7" s="554"/>
      <c r="Y7" s="208"/>
      <c r="Z7" s="209"/>
      <c r="AA7" s="211" t="s">
        <v>13</v>
      </c>
      <c r="AB7" s="212"/>
      <c r="AC7" s="212"/>
      <c r="AD7" s="212"/>
      <c r="AE7" s="213"/>
      <c r="AF7" s="209"/>
      <c r="AG7" s="209"/>
      <c r="AH7" s="188"/>
      <c r="AI7" s="188"/>
      <c r="AJ7" s="188"/>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row>
    <row r="8" spans="1:60" s="10" customFormat="1" ht="16.5" customHeight="1">
      <c r="A8" s="558"/>
      <c r="B8" s="559"/>
      <c r="C8" s="559"/>
      <c r="D8" s="559"/>
      <c r="E8" s="559"/>
      <c r="F8" s="559"/>
      <c r="G8" s="559"/>
      <c r="H8" s="559"/>
      <c r="I8" s="559"/>
      <c r="J8" s="559"/>
      <c r="K8" s="559"/>
      <c r="L8" s="559"/>
      <c r="M8" s="560"/>
      <c r="N8" s="564" t="s">
        <v>15</v>
      </c>
      <c r="O8" s="565"/>
      <c r="P8" s="554"/>
      <c r="Q8" s="554"/>
      <c r="R8" s="554"/>
      <c r="S8" s="554"/>
      <c r="T8" s="554"/>
      <c r="U8" s="554"/>
      <c r="V8" s="554"/>
      <c r="W8" s="554"/>
      <c r="X8" s="554"/>
      <c r="Y8" s="208"/>
      <c r="Z8" s="209"/>
      <c r="AA8" s="209"/>
      <c r="AB8" s="209"/>
      <c r="AC8" s="209"/>
      <c r="AD8" s="209"/>
      <c r="AE8" s="209"/>
      <c r="AF8" s="206"/>
      <c r="AG8" s="206"/>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row>
    <row r="9" spans="1:60" s="10" customFormat="1" ht="16.5" customHeight="1" thickBot="1">
      <c r="A9" s="561"/>
      <c r="B9" s="562"/>
      <c r="C9" s="562"/>
      <c r="D9" s="562"/>
      <c r="E9" s="562"/>
      <c r="F9" s="562"/>
      <c r="G9" s="562"/>
      <c r="H9" s="562"/>
      <c r="I9" s="562"/>
      <c r="J9" s="562"/>
      <c r="K9" s="562"/>
      <c r="L9" s="562"/>
      <c r="M9" s="563"/>
      <c r="N9" s="564" t="s">
        <v>16</v>
      </c>
      <c r="O9" s="565"/>
      <c r="P9" s="566"/>
      <c r="Q9" s="566"/>
      <c r="R9" s="566"/>
      <c r="S9" s="566"/>
      <c r="T9" s="566"/>
      <c r="U9" s="566"/>
      <c r="V9" s="566"/>
      <c r="W9" s="566"/>
      <c r="X9" s="566"/>
      <c r="Y9" s="214"/>
      <c r="Z9" s="215"/>
      <c r="AA9" s="215"/>
      <c r="AB9" s="215"/>
      <c r="AC9" s="215"/>
      <c r="AD9" s="215"/>
      <c r="AE9" s="215"/>
      <c r="AF9" s="215"/>
      <c r="AG9" s="215"/>
      <c r="AH9" s="189"/>
      <c r="AI9" s="189"/>
      <c r="AJ9" s="189"/>
      <c r="AK9" s="187"/>
      <c r="AL9" s="187"/>
      <c r="AM9" s="187"/>
      <c r="AN9" s="187"/>
      <c r="AO9" s="187"/>
      <c r="AP9" s="187"/>
      <c r="AQ9" s="187"/>
      <c r="AR9" s="187"/>
      <c r="AS9" s="187"/>
      <c r="AT9" s="187"/>
      <c r="AU9" s="187"/>
      <c r="AV9" s="187"/>
      <c r="AW9" s="187"/>
      <c r="AX9" s="187"/>
      <c r="AY9" s="187"/>
      <c r="AZ9" s="187"/>
      <c r="BA9" s="187"/>
      <c r="BB9" s="187"/>
      <c r="BC9" s="187"/>
      <c r="BD9" s="187"/>
      <c r="BE9" s="187"/>
      <c r="BF9" s="187"/>
      <c r="BG9" s="187"/>
      <c r="BH9" s="187"/>
    </row>
    <row r="10" spans="1:60" s="10" customFormat="1" ht="16.5" customHeight="1" thickBot="1">
      <c r="A10" s="532" t="s">
        <v>6</v>
      </c>
      <c r="B10" s="532"/>
      <c r="C10" s="533"/>
      <c r="D10" s="533"/>
      <c r="E10" s="119" t="s">
        <v>7</v>
      </c>
      <c r="F10" s="533"/>
      <c r="G10" s="533"/>
      <c r="H10" s="162" t="s">
        <v>8</v>
      </c>
      <c r="I10" s="162" t="str">
        <f>IF(Q13="有","の報酬について、下記のとおり証明します。","の報酬はありません。")</f>
        <v>の報酬はありません。</v>
      </c>
      <c r="J10" s="162"/>
      <c r="K10" s="162"/>
      <c r="L10" s="162"/>
      <c r="M10" s="162"/>
      <c r="N10" s="162"/>
      <c r="O10" s="162"/>
      <c r="P10" s="162"/>
      <c r="Q10" s="162"/>
      <c r="R10" s="162"/>
      <c r="S10" s="162"/>
      <c r="T10" s="162"/>
      <c r="U10" s="162"/>
      <c r="V10" s="162"/>
      <c r="W10" s="162"/>
      <c r="X10" s="162"/>
      <c r="Y10" s="216"/>
      <c r="Z10" s="206"/>
      <c r="AA10" s="206"/>
      <c r="AB10" s="206"/>
      <c r="AC10" s="206"/>
      <c r="AD10" s="206"/>
      <c r="AE10" s="206"/>
      <c r="AF10" s="206"/>
      <c r="AG10" s="206"/>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row>
    <row r="11" spans="1:60" s="10" customFormat="1" ht="16.5" customHeight="1">
      <c r="A11" s="534" t="s">
        <v>17</v>
      </c>
      <c r="B11" s="535"/>
      <c r="C11" s="535"/>
      <c r="D11" s="536"/>
      <c r="E11" s="511" t="s">
        <v>18</v>
      </c>
      <c r="F11" s="512"/>
      <c r="G11" s="512"/>
      <c r="H11" s="512"/>
      <c r="I11" s="512"/>
      <c r="J11" s="512"/>
      <c r="K11" s="519"/>
      <c r="L11" s="540"/>
      <c r="M11" s="541"/>
      <c r="N11" s="541"/>
      <c r="O11" s="542"/>
      <c r="P11" s="512" t="s">
        <v>19</v>
      </c>
      <c r="Q11" s="512"/>
      <c r="R11" s="519"/>
      <c r="S11" s="521"/>
      <c r="T11" s="521"/>
      <c r="U11" s="521"/>
      <c r="V11" s="521"/>
      <c r="W11" s="521"/>
      <c r="X11" s="522"/>
      <c r="Y11" s="217"/>
      <c r="Z11" s="205" t="s">
        <v>20</v>
      </c>
      <c r="AA11" s="206"/>
      <c r="AB11" s="206"/>
      <c r="AC11" s="206"/>
      <c r="AD11" s="206"/>
      <c r="AE11" s="206"/>
      <c r="AF11" s="206" t="str">
        <f ca="1">OFFSET($A$2,0,0,COUNTA($A:$A)-1,1)</f>
        <v>平均標準報酬月額</v>
      </c>
      <c r="AG11" s="206"/>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row>
    <row r="12" spans="1:60" s="10" customFormat="1" ht="16.5" customHeight="1" thickBot="1">
      <c r="A12" s="537"/>
      <c r="B12" s="538"/>
      <c r="C12" s="538"/>
      <c r="D12" s="539"/>
      <c r="E12" s="513"/>
      <c r="F12" s="514"/>
      <c r="G12" s="514"/>
      <c r="H12" s="514"/>
      <c r="I12" s="514"/>
      <c r="J12" s="514"/>
      <c r="K12" s="520"/>
      <c r="L12" s="543"/>
      <c r="M12" s="544"/>
      <c r="N12" s="544"/>
      <c r="O12" s="545"/>
      <c r="P12" s="514"/>
      <c r="Q12" s="514"/>
      <c r="R12" s="520"/>
      <c r="S12" s="523"/>
      <c r="T12" s="523"/>
      <c r="U12" s="523"/>
      <c r="V12" s="523"/>
      <c r="W12" s="523"/>
      <c r="X12" s="524"/>
      <c r="Y12" s="217"/>
      <c r="Z12" s="218" t="s">
        <v>21</v>
      </c>
      <c r="AA12" s="525"/>
      <c r="AB12" s="289"/>
      <c r="AC12" s="289"/>
      <c r="AD12" s="289"/>
      <c r="AE12" s="206"/>
      <c r="AF12" s="206"/>
      <c r="AG12" s="206"/>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row>
    <row r="13" spans="1:60" s="10" customFormat="1" ht="16.5" customHeight="1" thickBot="1">
      <c r="A13" s="526"/>
      <c r="B13" s="527"/>
      <c r="C13" s="527"/>
      <c r="D13" s="498" t="s">
        <v>22</v>
      </c>
      <c r="E13" s="511" t="s">
        <v>23</v>
      </c>
      <c r="F13" s="512"/>
      <c r="G13" s="512"/>
      <c r="H13" s="512"/>
      <c r="I13" s="512"/>
      <c r="J13" s="512"/>
      <c r="K13" s="512"/>
      <c r="L13" s="512"/>
      <c r="M13" s="512"/>
      <c r="N13" s="512"/>
      <c r="O13" s="512"/>
      <c r="P13" s="512"/>
      <c r="Q13" s="528"/>
      <c r="R13" s="528"/>
      <c r="S13" s="528"/>
      <c r="T13" s="528"/>
      <c r="U13" s="528"/>
      <c r="V13" s="528"/>
      <c r="W13" s="528"/>
      <c r="X13" s="529"/>
      <c r="Y13" s="219"/>
      <c r="Z13" s="218" t="s">
        <v>24</v>
      </c>
      <c r="AA13" s="525"/>
      <c r="AB13" s="289"/>
      <c r="AC13" s="289"/>
      <c r="AD13" s="289"/>
      <c r="AE13" s="203" t="e">
        <f>DAY(AA14)</f>
        <v>#VALUE!</v>
      </c>
      <c r="AF13" s="206"/>
      <c r="AG13" s="206"/>
      <c r="AH13" s="187"/>
      <c r="AI13" s="187"/>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row>
    <row r="14" spans="1:60" s="10" customFormat="1" ht="16.5" customHeight="1" thickBot="1">
      <c r="A14" s="428"/>
      <c r="B14" s="429"/>
      <c r="C14" s="429"/>
      <c r="D14" s="431"/>
      <c r="E14" s="513"/>
      <c r="F14" s="514"/>
      <c r="G14" s="514"/>
      <c r="H14" s="514"/>
      <c r="I14" s="514"/>
      <c r="J14" s="514"/>
      <c r="K14" s="514"/>
      <c r="L14" s="514"/>
      <c r="M14" s="514"/>
      <c r="N14" s="514"/>
      <c r="O14" s="514"/>
      <c r="P14" s="514"/>
      <c r="Q14" s="530"/>
      <c r="R14" s="530"/>
      <c r="S14" s="530"/>
      <c r="T14" s="530"/>
      <c r="U14" s="530"/>
      <c r="V14" s="530"/>
      <c r="W14" s="530"/>
      <c r="X14" s="531"/>
      <c r="Y14" s="219"/>
      <c r="Z14" s="220" t="s">
        <v>25</v>
      </c>
      <c r="AA14" s="286" t="e">
        <f>DATE(AF5+N15,P15,1)</f>
        <v>#VALUE!</v>
      </c>
      <c r="AB14" s="221"/>
      <c r="AC14" s="221"/>
      <c r="AD14" s="221"/>
      <c r="AE14" s="222"/>
      <c r="AF14" s="206"/>
      <c r="AG14" s="205" t="s">
        <v>26</v>
      </c>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row>
    <row r="15" spans="1:60" s="10" customFormat="1" ht="16.5" customHeight="1">
      <c r="A15" s="505" t="s">
        <v>27</v>
      </c>
      <c r="B15" s="506"/>
      <c r="C15" s="506"/>
      <c r="D15" s="507"/>
      <c r="E15" s="511" t="s">
        <v>28</v>
      </c>
      <c r="F15" s="512"/>
      <c r="G15" s="512"/>
      <c r="H15" s="512"/>
      <c r="I15" s="512"/>
      <c r="J15" s="512"/>
      <c r="K15" s="512"/>
      <c r="L15" s="515" t="s">
        <v>29</v>
      </c>
      <c r="M15" s="486"/>
      <c r="N15" s="517" t="str">
        <f>IF(F10="","",C10)</f>
        <v/>
      </c>
      <c r="O15" s="486" t="s">
        <v>30</v>
      </c>
      <c r="P15" s="517" t="str">
        <f>IF(F10="","",F10)</f>
        <v/>
      </c>
      <c r="Q15" s="517"/>
      <c r="R15" s="486" t="s">
        <v>31</v>
      </c>
      <c r="S15" s="488"/>
      <c r="T15" s="488"/>
      <c r="U15" s="169" t="s">
        <v>9</v>
      </c>
      <c r="V15" s="299" t="s">
        <v>32</v>
      </c>
      <c r="W15" s="489"/>
      <c r="X15" s="490"/>
      <c r="Y15" s="223"/>
      <c r="Z15" s="224"/>
      <c r="AA15" s="225"/>
      <c r="AB15" s="221"/>
      <c r="AC15" s="221"/>
      <c r="AD15" s="221"/>
      <c r="AE15" s="222"/>
      <c r="AF15" s="206"/>
      <c r="AG15" s="226" t="s">
        <v>33</v>
      </c>
      <c r="AH15" s="187"/>
      <c r="AI15" s="187"/>
      <c r="AJ15" s="187"/>
      <c r="AK15" s="187"/>
      <c r="AL15" s="187"/>
      <c r="AM15" s="187"/>
      <c r="AN15" s="187"/>
      <c r="AO15" s="187"/>
      <c r="AP15" s="187"/>
      <c r="AQ15" s="187"/>
      <c r="AR15" s="187"/>
      <c r="AS15" s="187"/>
      <c r="AT15" s="187"/>
      <c r="AU15" s="187"/>
      <c r="AV15" s="187"/>
      <c r="AW15" s="187"/>
      <c r="AX15" s="187"/>
      <c r="AY15" s="187"/>
      <c r="AZ15" s="187"/>
      <c r="BA15" s="187"/>
      <c r="BB15" s="187"/>
      <c r="BC15" s="187"/>
      <c r="BD15" s="187"/>
      <c r="BE15" s="187"/>
      <c r="BF15" s="187"/>
      <c r="BG15" s="187"/>
      <c r="BH15" s="187"/>
    </row>
    <row r="16" spans="1:60" s="10" customFormat="1" ht="16.5" customHeight="1" thickBot="1">
      <c r="A16" s="508"/>
      <c r="B16" s="509"/>
      <c r="C16" s="509"/>
      <c r="D16" s="510"/>
      <c r="E16" s="513"/>
      <c r="F16" s="514"/>
      <c r="G16" s="514"/>
      <c r="H16" s="514"/>
      <c r="I16" s="514"/>
      <c r="J16" s="514"/>
      <c r="K16" s="514"/>
      <c r="L16" s="516"/>
      <c r="M16" s="487"/>
      <c r="N16" s="518"/>
      <c r="O16" s="487"/>
      <c r="P16" s="518"/>
      <c r="Q16" s="518"/>
      <c r="R16" s="487"/>
      <c r="S16" s="493"/>
      <c r="T16" s="493"/>
      <c r="U16" s="169" t="s">
        <v>9</v>
      </c>
      <c r="V16" s="300" t="s">
        <v>34</v>
      </c>
      <c r="W16" s="491"/>
      <c r="X16" s="492"/>
      <c r="Y16" s="223"/>
      <c r="Z16" s="227" t="s">
        <v>35</v>
      </c>
      <c r="AA16" s="228" t="e">
        <f>EOMONTH(AA14,0)</f>
        <v>#VALUE!</v>
      </c>
      <c r="AB16" s="229"/>
      <c r="AC16" s="229"/>
      <c r="AD16" s="229"/>
      <c r="AE16" s="206"/>
      <c r="AF16" s="206"/>
      <c r="AG16" s="230" t="s">
        <v>36</v>
      </c>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row>
    <row r="17" spans="1:60" s="10" customFormat="1" ht="16.5" customHeight="1" thickBot="1">
      <c r="A17" s="494"/>
      <c r="B17" s="495"/>
      <c r="C17" s="495"/>
      <c r="D17" s="498" t="s">
        <v>22</v>
      </c>
      <c r="E17" s="499" t="s">
        <v>108</v>
      </c>
      <c r="F17" s="500"/>
      <c r="G17" s="500"/>
      <c r="H17" s="500"/>
      <c r="I17" s="500"/>
      <c r="J17" s="500"/>
      <c r="K17" s="500"/>
      <c r="L17" s="500"/>
      <c r="M17" s="500"/>
      <c r="N17" s="500"/>
      <c r="O17" s="500"/>
      <c r="P17" s="500"/>
      <c r="Q17" s="500"/>
      <c r="R17" s="500"/>
      <c r="S17" s="500"/>
      <c r="T17" s="500"/>
      <c r="U17" s="500"/>
      <c r="V17" s="501"/>
      <c r="W17" s="293"/>
      <c r="X17" s="121" t="s">
        <v>37</v>
      </c>
      <c r="Y17" s="231"/>
      <c r="Z17" s="220" t="s">
        <v>38</v>
      </c>
      <c r="AA17" s="232" t="e">
        <f>NETWORKDAYS(AA14,AA16)</f>
        <v>#VALUE!</v>
      </c>
      <c r="AB17" s="233"/>
      <c r="AC17" s="206"/>
      <c r="AD17" s="206"/>
      <c r="AE17" s="206" t="s">
        <v>39</v>
      </c>
      <c r="AF17" s="234" t="s">
        <v>40</v>
      </c>
      <c r="AG17" s="206"/>
      <c r="AH17" s="187"/>
      <c r="AI17" s="187"/>
      <c r="AJ17" s="187"/>
      <c r="AK17" s="187"/>
      <c r="AL17" s="187"/>
      <c r="AM17" s="187"/>
      <c r="AN17" s="187"/>
      <c r="AO17" s="187"/>
      <c r="AP17" s="187"/>
      <c r="AQ17" s="187"/>
      <c r="AR17" s="187"/>
      <c r="AS17" s="187"/>
      <c r="AT17" s="187"/>
      <c r="AU17" s="187"/>
      <c r="AV17" s="187"/>
      <c r="AW17" s="187"/>
      <c r="AX17" s="187"/>
      <c r="AY17" s="187"/>
      <c r="AZ17" s="187"/>
      <c r="BA17" s="187"/>
      <c r="BB17" s="187"/>
      <c r="BC17" s="187"/>
      <c r="BD17" s="187"/>
      <c r="BE17" s="187"/>
      <c r="BF17" s="187"/>
      <c r="BG17" s="187"/>
      <c r="BH17" s="187"/>
    </row>
    <row r="18" spans="1:60" s="10" customFormat="1" ht="16.5" customHeight="1" thickBot="1">
      <c r="A18" s="496"/>
      <c r="B18" s="497"/>
      <c r="C18" s="497"/>
      <c r="D18" s="431"/>
      <c r="E18" s="502" t="s">
        <v>173</v>
      </c>
      <c r="F18" s="503"/>
      <c r="G18" s="503"/>
      <c r="H18" s="503"/>
      <c r="I18" s="503"/>
      <c r="J18" s="503"/>
      <c r="K18" s="503"/>
      <c r="L18" s="503"/>
      <c r="M18" s="503"/>
      <c r="N18" s="503"/>
      <c r="O18" s="503"/>
      <c r="P18" s="503"/>
      <c r="Q18" s="503"/>
      <c r="R18" s="503"/>
      <c r="S18" s="503"/>
      <c r="T18" s="503"/>
      <c r="U18" s="503"/>
      <c r="V18" s="503"/>
      <c r="W18" s="503"/>
      <c r="X18" s="504"/>
      <c r="Y18" s="235"/>
      <c r="Z18" s="309" t="s">
        <v>43</v>
      </c>
      <c r="AA18" s="236" t="s">
        <v>116</v>
      </c>
      <c r="AB18" s="237" t="s">
        <v>117</v>
      </c>
      <c r="AC18" s="237" t="s">
        <v>110</v>
      </c>
      <c r="AD18" s="238" t="s">
        <v>162</v>
      </c>
      <c r="AE18" s="206"/>
      <c r="AF18" s="230" t="s">
        <v>41</v>
      </c>
      <c r="AG18" s="239"/>
      <c r="AH18" s="187"/>
      <c r="AI18" s="187"/>
      <c r="AJ18" s="187"/>
      <c r="AK18" s="187"/>
      <c r="AL18" s="187"/>
      <c r="AM18" s="187"/>
      <c r="AN18" s="187"/>
      <c r="AO18" s="187"/>
      <c r="AP18" s="187"/>
      <c r="AQ18" s="187"/>
      <c r="AR18" s="187"/>
      <c r="AS18" s="187"/>
      <c r="AT18" s="187"/>
      <c r="AU18" s="187"/>
      <c r="AV18" s="187"/>
      <c r="AW18" s="187"/>
      <c r="AX18" s="187"/>
      <c r="AY18" s="187"/>
      <c r="AZ18" s="187"/>
      <c r="BA18" s="187"/>
      <c r="BB18" s="187"/>
      <c r="BC18" s="187"/>
      <c r="BD18" s="187"/>
      <c r="BE18" s="187"/>
      <c r="BF18" s="187"/>
      <c r="BG18" s="187"/>
      <c r="BH18" s="187"/>
    </row>
    <row r="19" spans="1:60" s="10" customFormat="1" ht="16.5" customHeight="1">
      <c r="A19" s="457" t="s">
        <v>42</v>
      </c>
      <c r="B19" s="458"/>
      <c r="C19" s="458"/>
      <c r="D19" s="459"/>
      <c r="E19" s="473"/>
      <c r="F19" s="474"/>
      <c r="G19" s="474"/>
      <c r="H19" s="475"/>
      <c r="I19" s="122">
        <v>1</v>
      </c>
      <c r="J19" s="122">
        <v>2</v>
      </c>
      <c r="K19" s="122">
        <v>3</v>
      </c>
      <c r="L19" s="122">
        <v>4</v>
      </c>
      <c r="M19" s="122">
        <v>5</v>
      </c>
      <c r="N19" s="122">
        <v>6</v>
      </c>
      <c r="O19" s="122">
        <v>7</v>
      </c>
      <c r="P19" s="122">
        <v>8</v>
      </c>
      <c r="Q19" s="122">
        <v>9</v>
      </c>
      <c r="R19" s="122">
        <v>10</v>
      </c>
      <c r="S19" s="122">
        <v>11</v>
      </c>
      <c r="T19" s="122">
        <v>12</v>
      </c>
      <c r="U19" s="122">
        <v>13</v>
      </c>
      <c r="V19" s="122">
        <v>14</v>
      </c>
      <c r="W19" s="122">
        <v>15</v>
      </c>
      <c r="X19" s="123">
        <v>16</v>
      </c>
      <c r="Y19" s="240"/>
      <c r="Z19" s="310"/>
      <c r="AA19" s="241" t="e">
        <f>AA14</f>
        <v>#VALUE!</v>
      </c>
      <c r="AB19" s="242" t="e">
        <f>TEXT(AA19,"aaa")</f>
        <v>#VALUE!</v>
      </c>
      <c r="AC19" s="242">
        <f>I$20</f>
        <v>0</v>
      </c>
      <c r="AD19" s="243">
        <f>I$21</f>
        <v>0</v>
      </c>
      <c r="AE19" s="244" t="e">
        <f>AE20</f>
        <v>#VALUE!</v>
      </c>
      <c r="AF19" s="206"/>
      <c r="AG19" s="206"/>
      <c r="AH19" s="187"/>
      <c r="AI19" s="187"/>
      <c r="AJ19" s="187"/>
      <c r="AK19" s="187"/>
      <c r="AL19" s="187"/>
      <c r="AM19" s="187"/>
      <c r="AN19" s="187"/>
      <c r="AO19" s="187"/>
      <c r="AP19" s="187"/>
      <c r="AQ19" s="187"/>
      <c r="AR19" s="187"/>
      <c r="AS19" s="187"/>
      <c r="AT19" s="187"/>
      <c r="AU19" s="187"/>
      <c r="AV19" s="187"/>
      <c r="AW19" s="187"/>
      <c r="AX19" s="187"/>
      <c r="AY19" s="187"/>
      <c r="AZ19" s="187"/>
      <c r="BA19" s="187"/>
      <c r="BB19" s="187"/>
      <c r="BC19" s="187"/>
      <c r="BD19" s="187"/>
      <c r="BE19" s="187"/>
      <c r="BF19" s="187"/>
      <c r="BG19" s="187"/>
      <c r="BH19" s="187"/>
    </row>
    <row r="20" spans="1:60" s="10" customFormat="1" ht="16.5" customHeight="1">
      <c r="A20" s="460"/>
      <c r="B20" s="461"/>
      <c r="C20" s="461"/>
      <c r="D20" s="462"/>
      <c r="E20" s="463" t="s">
        <v>44</v>
      </c>
      <c r="F20" s="464"/>
      <c r="G20" s="464"/>
      <c r="H20" s="464"/>
      <c r="I20" s="294"/>
      <c r="J20" s="294"/>
      <c r="K20" s="294"/>
      <c r="L20" s="294"/>
      <c r="M20" s="294"/>
      <c r="N20" s="294"/>
      <c r="O20" s="294"/>
      <c r="P20" s="294"/>
      <c r="Q20" s="294"/>
      <c r="R20" s="294"/>
      <c r="S20" s="294"/>
      <c r="T20" s="294"/>
      <c r="U20" s="294"/>
      <c r="V20" s="294"/>
      <c r="W20" s="294"/>
      <c r="X20" s="295"/>
      <c r="Y20" s="245"/>
      <c r="Z20" s="310"/>
      <c r="AA20" s="246" t="e">
        <f>AA14+1</f>
        <v>#VALUE!</v>
      </c>
      <c r="AB20" s="242" t="e">
        <f>TEXT(AA20,"aaa")</f>
        <v>#VALUE!</v>
      </c>
      <c r="AC20" s="242">
        <f>J$20</f>
        <v>0</v>
      </c>
      <c r="AD20" s="243">
        <f>J$21</f>
        <v>0</v>
      </c>
      <c r="AE20" s="244" t="e">
        <f>DATE(AF5+$N$15,$P$15,S15)</f>
        <v>#VALUE!</v>
      </c>
      <c r="AF20" s="206" t="e">
        <f ca="1">COUNTIF(OFFSET(AC19,MATCH(AE20,AA19:AA49,0)-1,0,MATCH(AE21,AA19:AA49,0)-MATCH(AE20,AA19:AA49,0)+1,1),0)</f>
        <v>#VALUE!</v>
      </c>
      <c r="AG20" s="206"/>
      <c r="AH20" s="187"/>
      <c r="AI20" s="187"/>
      <c r="AJ20" s="187"/>
      <c r="AK20" s="187"/>
      <c r="AL20" s="187"/>
      <c r="AM20" s="187"/>
      <c r="AN20" s="187"/>
      <c r="AO20" s="187"/>
      <c r="AP20" s="187"/>
      <c r="AQ20" s="187"/>
      <c r="AR20" s="187"/>
      <c r="AS20" s="187"/>
      <c r="AT20" s="187"/>
      <c r="AU20" s="187"/>
      <c r="AV20" s="187"/>
      <c r="AW20" s="187"/>
      <c r="AX20" s="187"/>
      <c r="AY20" s="187"/>
      <c r="AZ20" s="187"/>
      <c r="BA20" s="187"/>
      <c r="BB20" s="187"/>
      <c r="BC20" s="187"/>
      <c r="BD20" s="187"/>
      <c r="BE20" s="187"/>
      <c r="BF20" s="187"/>
      <c r="BG20" s="187"/>
      <c r="BH20" s="187"/>
    </row>
    <row r="21" spans="1:60" s="10" customFormat="1" ht="16.5" customHeight="1">
      <c r="A21" s="476"/>
      <c r="B21" s="477"/>
      <c r="C21" s="477"/>
      <c r="D21" s="478"/>
      <c r="E21" s="482" t="s">
        <v>131</v>
      </c>
      <c r="F21" s="464"/>
      <c r="G21" s="464"/>
      <c r="H21" s="464"/>
      <c r="I21" s="294"/>
      <c r="J21" s="294"/>
      <c r="K21" s="294"/>
      <c r="L21" s="294"/>
      <c r="M21" s="294"/>
      <c r="N21" s="294"/>
      <c r="O21" s="294"/>
      <c r="P21" s="294"/>
      <c r="Q21" s="294"/>
      <c r="R21" s="294"/>
      <c r="S21" s="294"/>
      <c r="T21" s="294"/>
      <c r="U21" s="294"/>
      <c r="V21" s="294"/>
      <c r="W21" s="294"/>
      <c r="X21" s="295"/>
      <c r="Y21" s="247"/>
      <c r="Z21" s="310"/>
      <c r="AA21" s="246" t="e">
        <f>AA20+1</f>
        <v>#VALUE!</v>
      </c>
      <c r="AB21" s="242" t="e">
        <f t="shared" ref="AB21:AB49" si="0">TEXT(AA21,"aaa")</f>
        <v>#VALUE!</v>
      </c>
      <c r="AC21" s="242">
        <f>K$20</f>
        <v>0</v>
      </c>
      <c r="AD21" s="243">
        <f>K$21</f>
        <v>0</v>
      </c>
      <c r="AE21" s="244" t="e">
        <f>DATE(AF5+$N$15,$P$15,S16)</f>
        <v>#VALUE!</v>
      </c>
      <c r="AF21" s="206"/>
      <c r="AG21" s="206"/>
      <c r="AH21" s="187"/>
      <c r="AI21" s="187"/>
      <c r="AJ21" s="187"/>
      <c r="AK21" s="187"/>
      <c r="AL21" s="187"/>
      <c r="AM21" s="187"/>
      <c r="AN21" s="187"/>
      <c r="AO21" s="187"/>
      <c r="AP21" s="187"/>
      <c r="AQ21" s="187"/>
      <c r="AR21" s="187"/>
      <c r="AS21" s="187"/>
      <c r="AT21" s="187"/>
      <c r="AU21" s="187"/>
      <c r="AV21" s="187"/>
      <c r="AW21" s="187"/>
      <c r="AX21" s="187"/>
      <c r="AY21" s="187"/>
      <c r="AZ21" s="187"/>
      <c r="BA21" s="187"/>
      <c r="BB21" s="187"/>
      <c r="BC21" s="187"/>
      <c r="BD21" s="187"/>
      <c r="BE21" s="187"/>
      <c r="BF21" s="187"/>
      <c r="BG21" s="187"/>
      <c r="BH21" s="187"/>
    </row>
    <row r="22" spans="1:60" s="10" customFormat="1" ht="16.5" customHeight="1" thickBot="1">
      <c r="A22" s="479"/>
      <c r="B22" s="480"/>
      <c r="C22" s="480"/>
      <c r="D22" s="481"/>
      <c r="E22" s="483"/>
      <c r="F22" s="484"/>
      <c r="G22" s="484"/>
      <c r="H22" s="485"/>
      <c r="I22" s="126">
        <v>17</v>
      </c>
      <c r="J22" s="126">
        <v>18</v>
      </c>
      <c r="K22" s="126">
        <v>19</v>
      </c>
      <c r="L22" s="126">
        <v>20</v>
      </c>
      <c r="M22" s="126">
        <v>21</v>
      </c>
      <c r="N22" s="126">
        <v>22</v>
      </c>
      <c r="O22" s="126">
        <v>23</v>
      </c>
      <c r="P22" s="126">
        <v>24</v>
      </c>
      <c r="Q22" s="126">
        <v>25</v>
      </c>
      <c r="R22" s="126">
        <v>26</v>
      </c>
      <c r="S22" s="126">
        <v>27</v>
      </c>
      <c r="T22" s="126">
        <v>28</v>
      </c>
      <c r="U22" s="126" t="str">
        <f>IFERROR(IF(DAY(AA47)=29,DAY(AA47),""),"")</f>
        <v/>
      </c>
      <c r="V22" s="126" t="str">
        <f>IFERROR(IF(DAY(AA48)=30,DAY(AA48),""),"")</f>
        <v/>
      </c>
      <c r="W22" s="126" t="str">
        <f>IFERROR(IF(DAY(AA49)=31,DAY(AA49),""),"")</f>
        <v/>
      </c>
      <c r="X22" s="127"/>
      <c r="Y22" s="247"/>
      <c r="Z22" s="310"/>
      <c r="AA22" s="246" t="e">
        <f t="shared" ref="AA22:AA50" si="1">AA21+1</f>
        <v>#VALUE!</v>
      </c>
      <c r="AB22" s="242" t="e">
        <f t="shared" si="0"/>
        <v>#VALUE!</v>
      </c>
      <c r="AC22" s="242">
        <f>L$20</f>
        <v>0</v>
      </c>
      <c r="AD22" s="243">
        <f>L$21</f>
        <v>0</v>
      </c>
      <c r="AE22" s="206" t="e">
        <f>NETWORKDAYS(AE20,AE21)</f>
        <v>#VALUE!</v>
      </c>
      <c r="AF22" s="206"/>
      <c r="AG22" s="206"/>
      <c r="AH22" s="187"/>
      <c r="AI22" s="187"/>
      <c r="AJ22" s="187"/>
      <c r="AK22" s="187"/>
      <c r="AL22" s="187"/>
      <c r="AM22" s="187"/>
      <c r="AN22" s="187"/>
      <c r="AO22" s="187"/>
      <c r="AP22" s="187"/>
      <c r="AQ22" s="187"/>
      <c r="AR22" s="187"/>
      <c r="AS22" s="187"/>
      <c r="AT22" s="187"/>
      <c r="AU22" s="187"/>
      <c r="AV22" s="187"/>
      <c r="AW22" s="187"/>
      <c r="AX22" s="187"/>
      <c r="AY22" s="187"/>
      <c r="AZ22" s="187"/>
      <c r="BA22" s="187"/>
      <c r="BB22" s="187"/>
      <c r="BC22" s="187"/>
      <c r="BD22" s="187"/>
      <c r="BE22" s="187"/>
      <c r="BF22" s="187"/>
      <c r="BG22" s="187"/>
      <c r="BH22" s="187"/>
    </row>
    <row r="23" spans="1:60" s="10" customFormat="1" ht="16.5" customHeight="1">
      <c r="A23" s="457" t="s">
        <v>45</v>
      </c>
      <c r="B23" s="458"/>
      <c r="C23" s="458"/>
      <c r="D23" s="459"/>
      <c r="E23" s="463" t="s">
        <v>44</v>
      </c>
      <c r="F23" s="464"/>
      <c r="G23" s="464"/>
      <c r="H23" s="464"/>
      <c r="I23" s="294"/>
      <c r="J23" s="294"/>
      <c r="K23" s="294"/>
      <c r="L23" s="294"/>
      <c r="M23" s="294"/>
      <c r="N23" s="294"/>
      <c r="O23" s="294"/>
      <c r="P23" s="294"/>
      <c r="Q23" s="294"/>
      <c r="R23" s="294"/>
      <c r="S23" s="294"/>
      <c r="T23" s="294"/>
      <c r="U23" s="294"/>
      <c r="V23" s="294"/>
      <c r="W23" s="294"/>
      <c r="X23" s="295"/>
      <c r="Y23" s="245"/>
      <c r="Z23" s="310"/>
      <c r="AA23" s="246" t="e">
        <f t="shared" si="1"/>
        <v>#VALUE!</v>
      </c>
      <c r="AB23" s="242" t="e">
        <f t="shared" si="0"/>
        <v>#VALUE!</v>
      </c>
      <c r="AC23" s="242">
        <f>M$20</f>
        <v>0</v>
      </c>
      <c r="AD23" s="243">
        <f>M$21</f>
        <v>0</v>
      </c>
      <c r="AE23" s="206"/>
      <c r="AF23" s="206"/>
      <c r="AG23" s="206"/>
      <c r="AH23" s="187"/>
      <c r="AI23" s="187"/>
      <c r="AJ23" s="187"/>
      <c r="AK23" s="187"/>
      <c r="AL23" s="187"/>
      <c r="AM23" s="187"/>
      <c r="AN23" s="187"/>
      <c r="AO23" s="187"/>
      <c r="AP23" s="187"/>
      <c r="AQ23" s="187"/>
      <c r="AR23" s="187"/>
      <c r="AS23" s="187"/>
      <c r="AT23" s="187"/>
      <c r="AU23" s="187"/>
      <c r="AV23" s="187"/>
      <c r="AW23" s="187"/>
      <c r="AX23" s="187"/>
      <c r="AY23" s="187"/>
      <c r="AZ23" s="187"/>
      <c r="BA23" s="187"/>
      <c r="BB23" s="187"/>
      <c r="BC23" s="187"/>
      <c r="BD23" s="187"/>
      <c r="BE23" s="187"/>
      <c r="BF23" s="187"/>
      <c r="BG23" s="187"/>
      <c r="BH23" s="187"/>
    </row>
    <row r="24" spans="1:60" s="10" customFormat="1" ht="16.5" customHeight="1" thickBot="1">
      <c r="A24" s="460"/>
      <c r="B24" s="461"/>
      <c r="C24" s="461"/>
      <c r="D24" s="462"/>
      <c r="E24" s="465" t="s">
        <v>130</v>
      </c>
      <c r="F24" s="466"/>
      <c r="G24" s="466"/>
      <c r="H24" s="466"/>
      <c r="I24" s="296"/>
      <c r="J24" s="296"/>
      <c r="K24" s="296"/>
      <c r="L24" s="296"/>
      <c r="M24" s="296"/>
      <c r="N24" s="296"/>
      <c r="O24" s="296"/>
      <c r="P24" s="296"/>
      <c r="Q24" s="296"/>
      <c r="R24" s="296"/>
      <c r="S24" s="296"/>
      <c r="T24" s="296"/>
      <c r="U24" s="296"/>
      <c r="V24" s="296"/>
      <c r="W24" s="296"/>
      <c r="X24" s="297"/>
      <c r="Y24" s="247"/>
      <c r="Z24" s="310"/>
      <c r="AA24" s="246" t="e">
        <f t="shared" si="1"/>
        <v>#VALUE!</v>
      </c>
      <c r="AB24" s="242" t="e">
        <f t="shared" si="0"/>
        <v>#VALUE!</v>
      </c>
      <c r="AC24" s="242">
        <f>N$20</f>
        <v>0</v>
      </c>
      <c r="AD24" s="243">
        <f>N$21</f>
        <v>0</v>
      </c>
      <c r="AE24" s="206" t="e">
        <f>MATCH(AE20,AA19:AA49,1)</f>
        <v>#VALUE!</v>
      </c>
      <c r="AF24" s="206" t="e">
        <f>MATCH(AE20,AA19:AA50,0)</f>
        <v>#VALUE!</v>
      </c>
      <c r="AG24" s="206"/>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row>
    <row r="25" spans="1:60" s="10" customFormat="1" ht="16.5" customHeight="1" thickBot="1">
      <c r="A25" s="467"/>
      <c r="B25" s="468"/>
      <c r="C25" s="468"/>
      <c r="D25" s="471" t="s">
        <v>46</v>
      </c>
      <c r="E25" s="440" t="s">
        <v>47</v>
      </c>
      <c r="F25" s="441"/>
      <c r="G25" s="441"/>
      <c r="H25" s="441"/>
      <c r="I25" s="441"/>
      <c r="J25" s="441"/>
      <c r="K25" s="441"/>
      <c r="L25" s="441"/>
      <c r="M25" s="441"/>
      <c r="N25" s="442"/>
      <c r="O25" s="440" t="s">
        <v>48</v>
      </c>
      <c r="P25" s="441"/>
      <c r="Q25" s="441"/>
      <c r="R25" s="441"/>
      <c r="S25" s="441"/>
      <c r="T25" s="441"/>
      <c r="U25" s="441"/>
      <c r="V25" s="441"/>
      <c r="W25" s="441"/>
      <c r="X25" s="442"/>
      <c r="Y25" s="248"/>
      <c r="Z25" s="310"/>
      <c r="AA25" s="246" t="e">
        <f t="shared" si="1"/>
        <v>#VALUE!</v>
      </c>
      <c r="AB25" s="242" t="e">
        <f t="shared" si="0"/>
        <v>#VALUE!</v>
      </c>
      <c r="AC25" s="242">
        <f>O$20</f>
        <v>0</v>
      </c>
      <c r="AD25" s="243">
        <f>O$21</f>
        <v>0</v>
      </c>
      <c r="AE25" s="206" t="e">
        <f>MATCH(AE20,AA19:AA49,0)</f>
        <v>#VALUE!</v>
      </c>
      <c r="AF25" s="206" t="e">
        <f>MATCH(AE21,AA19:AA49,0)</f>
        <v>#VALUE!</v>
      </c>
      <c r="AG25" s="206"/>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row>
    <row r="26" spans="1:60" s="10" customFormat="1" ht="16.5" customHeight="1" thickBot="1">
      <c r="A26" s="469"/>
      <c r="B26" s="470"/>
      <c r="C26" s="470"/>
      <c r="D26" s="472"/>
      <c r="E26" s="443" t="s">
        <v>49</v>
      </c>
      <c r="F26" s="444"/>
      <c r="G26" s="444"/>
      <c r="H26" s="445"/>
      <c r="I26" s="446" t="s">
        <v>50</v>
      </c>
      <c r="J26" s="402"/>
      <c r="K26" s="402"/>
      <c r="L26" s="402"/>
      <c r="M26" s="402"/>
      <c r="N26" s="447"/>
      <c r="O26" s="443" t="s">
        <v>49</v>
      </c>
      <c r="P26" s="444"/>
      <c r="Q26" s="444"/>
      <c r="R26" s="445"/>
      <c r="S26" s="446" t="s">
        <v>50</v>
      </c>
      <c r="T26" s="402"/>
      <c r="U26" s="402"/>
      <c r="V26" s="402"/>
      <c r="W26" s="402"/>
      <c r="X26" s="447"/>
      <c r="Y26" s="249"/>
      <c r="Z26" s="310"/>
      <c r="AA26" s="246" t="e">
        <f>AA25+1</f>
        <v>#VALUE!</v>
      </c>
      <c r="AB26" s="242" t="e">
        <f t="shared" si="0"/>
        <v>#VALUE!</v>
      </c>
      <c r="AC26" s="242">
        <f>P$20</f>
        <v>0</v>
      </c>
      <c r="AD26" s="250">
        <f>P$21</f>
        <v>0</v>
      </c>
      <c r="AE26" s="251" t="s">
        <v>111</v>
      </c>
      <c r="AF26" s="252" t="e">
        <f>NETWORKDAYS($AE$20,$AE$21)</f>
        <v>#VALUE!</v>
      </c>
      <c r="AG26" s="206"/>
      <c r="AH26" s="187"/>
      <c r="AI26" s="187"/>
      <c r="AJ26" s="187"/>
      <c r="AK26" s="187"/>
      <c r="AL26" s="187"/>
      <c r="AM26" s="187"/>
      <c r="AN26" s="187"/>
      <c r="AO26" s="187"/>
      <c r="AP26" s="187"/>
      <c r="AQ26" s="187"/>
      <c r="AR26" s="187"/>
      <c r="AS26" s="187"/>
      <c r="AT26" s="187"/>
      <c r="AU26" s="187"/>
      <c r="AV26" s="187"/>
      <c r="AW26" s="187"/>
      <c r="AX26" s="187"/>
      <c r="AY26" s="187"/>
      <c r="AZ26" s="187"/>
      <c r="BA26" s="187"/>
      <c r="BB26" s="187"/>
      <c r="BC26" s="187"/>
      <c r="BD26" s="187"/>
      <c r="BE26" s="187"/>
      <c r="BF26" s="187"/>
      <c r="BG26" s="187"/>
      <c r="BH26" s="187"/>
    </row>
    <row r="27" spans="1:60" s="10" customFormat="1" ht="16.5" customHeight="1">
      <c r="A27" s="448" t="s">
        <v>51</v>
      </c>
      <c r="B27" s="449"/>
      <c r="C27" s="449"/>
      <c r="D27" s="450"/>
      <c r="E27" s="401" t="s">
        <v>52</v>
      </c>
      <c r="F27" s="402"/>
      <c r="G27" s="402"/>
      <c r="H27" s="403"/>
      <c r="I27" s="454"/>
      <c r="J27" s="454"/>
      <c r="K27" s="454"/>
      <c r="L27" s="454"/>
      <c r="M27" s="454"/>
      <c r="N27" s="455"/>
      <c r="O27" s="401" t="s">
        <v>53</v>
      </c>
      <c r="P27" s="402"/>
      <c r="Q27" s="402"/>
      <c r="R27" s="403"/>
      <c r="S27" s="456"/>
      <c r="T27" s="454"/>
      <c r="U27" s="454"/>
      <c r="V27" s="454"/>
      <c r="W27" s="454"/>
      <c r="X27" s="455"/>
      <c r="Y27" s="253"/>
      <c r="Z27" s="310"/>
      <c r="AA27" s="246" t="e">
        <f t="shared" si="1"/>
        <v>#VALUE!</v>
      </c>
      <c r="AB27" s="242" t="e">
        <f t="shared" si="0"/>
        <v>#VALUE!</v>
      </c>
      <c r="AC27" s="242">
        <f>Q$20</f>
        <v>0</v>
      </c>
      <c r="AD27" s="250">
        <f>Q$21</f>
        <v>0</v>
      </c>
      <c r="AE27" s="254" t="s">
        <v>112</v>
      </c>
      <c r="AF27" s="243" t="e">
        <f>NETWORKDAYS.INTL($AE$20,$AE$21,"1111100")</f>
        <v>#VALUE!</v>
      </c>
      <c r="AG27" s="206"/>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row>
    <row r="28" spans="1:60" s="10" customFormat="1" ht="16.5" customHeight="1">
      <c r="A28" s="451"/>
      <c r="B28" s="452"/>
      <c r="C28" s="452"/>
      <c r="D28" s="453"/>
      <c r="E28" s="401" t="s">
        <v>54</v>
      </c>
      <c r="F28" s="402"/>
      <c r="G28" s="402"/>
      <c r="H28" s="403"/>
      <c r="I28" s="454"/>
      <c r="J28" s="454"/>
      <c r="K28" s="454"/>
      <c r="L28" s="454"/>
      <c r="M28" s="454"/>
      <c r="N28" s="455"/>
      <c r="O28" s="401" t="s">
        <v>55</v>
      </c>
      <c r="P28" s="402"/>
      <c r="Q28" s="402"/>
      <c r="R28" s="403"/>
      <c r="S28" s="456"/>
      <c r="T28" s="454"/>
      <c r="U28" s="454"/>
      <c r="V28" s="454"/>
      <c r="W28" s="454"/>
      <c r="X28" s="455"/>
      <c r="Y28" s="253"/>
      <c r="Z28" s="310"/>
      <c r="AA28" s="246" t="e">
        <f t="shared" si="1"/>
        <v>#VALUE!</v>
      </c>
      <c r="AB28" s="242" t="e">
        <f t="shared" si="0"/>
        <v>#VALUE!</v>
      </c>
      <c r="AC28" s="242">
        <f>R$20</f>
        <v>0</v>
      </c>
      <c r="AD28" s="250">
        <f>R$21</f>
        <v>0</v>
      </c>
      <c r="AE28" s="254" t="s">
        <v>113</v>
      </c>
      <c r="AF28" s="243" t="e">
        <f ca="1">COUNTIF(OFFSET($AC$19,MATCH($AE$20,$AA$19:$AA$49,0)-1,0,MATCH($AE$21,$AA$19:$AA$49,0)-MATCH($AE$20,$AA$19:$AA$49,0)+1,1),$AE$17)</f>
        <v>#VALUE!</v>
      </c>
      <c r="AG28" s="206"/>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row>
    <row r="29" spans="1:60" s="10" customFormat="1" ht="16.5" customHeight="1">
      <c r="A29" s="426"/>
      <c r="B29" s="427"/>
      <c r="C29" s="427"/>
      <c r="D29" s="430" t="s">
        <v>22</v>
      </c>
      <c r="E29" s="401" t="s">
        <v>56</v>
      </c>
      <c r="F29" s="402"/>
      <c r="G29" s="402"/>
      <c r="H29" s="403"/>
      <c r="I29" s="432"/>
      <c r="J29" s="432"/>
      <c r="K29" s="432"/>
      <c r="L29" s="432"/>
      <c r="M29" s="432"/>
      <c r="N29" s="433"/>
      <c r="O29" s="401" t="s">
        <v>57</v>
      </c>
      <c r="P29" s="402"/>
      <c r="Q29" s="402"/>
      <c r="R29" s="403"/>
      <c r="S29" s="434"/>
      <c r="T29" s="432"/>
      <c r="U29" s="432"/>
      <c r="V29" s="432"/>
      <c r="W29" s="432"/>
      <c r="X29" s="433"/>
      <c r="Y29" s="253"/>
      <c r="Z29" s="310"/>
      <c r="AA29" s="246" t="e">
        <f t="shared" si="1"/>
        <v>#VALUE!</v>
      </c>
      <c r="AB29" s="242" t="e">
        <f t="shared" si="0"/>
        <v>#VALUE!</v>
      </c>
      <c r="AC29" s="242">
        <f>S$20</f>
        <v>0</v>
      </c>
      <c r="AD29" s="250">
        <f>S$21</f>
        <v>0</v>
      </c>
      <c r="AE29" s="254" t="s">
        <v>114</v>
      </c>
      <c r="AF29" s="243" t="e">
        <f ca="1">COUNTIF(OFFSET(AC19,MATCH(AE20,AA19:AA49,0)-1,0,MATCH(AE21,AA19:AA49,0)-MATCH(AE20,AA19:AA49,0)+1,1),0)-AF27</f>
        <v>#VALUE!</v>
      </c>
      <c r="AG29" s="206"/>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row>
    <row r="30" spans="1:60" s="10" customFormat="1" ht="16.5" customHeight="1" thickBot="1">
      <c r="A30" s="428"/>
      <c r="B30" s="429"/>
      <c r="C30" s="429"/>
      <c r="D30" s="431"/>
      <c r="E30" s="401" t="s">
        <v>58</v>
      </c>
      <c r="F30" s="402"/>
      <c r="G30" s="402"/>
      <c r="H30" s="403"/>
      <c r="I30" s="435"/>
      <c r="J30" s="435"/>
      <c r="K30" s="435"/>
      <c r="L30" s="435"/>
      <c r="M30" s="435"/>
      <c r="N30" s="436"/>
      <c r="O30" s="401" t="s">
        <v>59</v>
      </c>
      <c r="P30" s="402"/>
      <c r="Q30" s="402"/>
      <c r="R30" s="403"/>
      <c r="S30" s="437">
        <f>IF(AND(T36="〇",E38="１月分満額支給"),H36/P36,0)</f>
        <v>0</v>
      </c>
      <c r="T30" s="438"/>
      <c r="U30" s="438"/>
      <c r="V30" s="438"/>
      <c r="W30" s="438"/>
      <c r="X30" s="439"/>
      <c r="Y30" s="253"/>
      <c r="Z30" s="310"/>
      <c r="AA30" s="246" t="e">
        <f t="shared" si="1"/>
        <v>#VALUE!</v>
      </c>
      <c r="AB30" s="242" t="e">
        <f t="shared" si="0"/>
        <v>#VALUE!</v>
      </c>
      <c r="AC30" s="242">
        <f>T$20</f>
        <v>0</v>
      </c>
      <c r="AD30" s="250">
        <f>T$21</f>
        <v>0</v>
      </c>
      <c r="AE30" s="255" t="s">
        <v>163</v>
      </c>
      <c r="AF30" s="256" t="e">
        <f ca="1">COUNTIF(OFFSET($AD$19,MATCH($AE$20,$AA$19:$AA$49,0)-1,0,MATCH($AE$21,$AA$19:$AA$49,0)-MATCH($AE$20,$AA$19:$AA$49,0)+1,1),$AE$17)</f>
        <v>#VALUE!</v>
      </c>
      <c r="AG30" s="206"/>
      <c r="AH30" s="187"/>
      <c r="AI30" s="187"/>
      <c r="AJ30" s="187"/>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row>
    <row r="31" spans="1:60" s="10" customFormat="1" ht="16.5" customHeight="1">
      <c r="A31" s="389" t="s">
        <v>60</v>
      </c>
      <c r="B31" s="390"/>
      <c r="C31" s="390"/>
      <c r="D31" s="391"/>
      <c r="E31" s="395"/>
      <c r="F31" s="396"/>
      <c r="G31" s="396"/>
      <c r="H31" s="397"/>
      <c r="I31" s="423"/>
      <c r="J31" s="424"/>
      <c r="K31" s="424"/>
      <c r="L31" s="424"/>
      <c r="M31" s="424"/>
      <c r="N31" s="425"/>
      <c r="O31" s="395"/>
      <c r="P31" s="396"/>
      <c r="Q31" s="396"/>
      <c r="R31" s="397"/>
      <c r="S31" s="398"/>
      <c r="T31" s="399"/>
      <c r="U31" s="399"/>
      <c r="V31" s="399"/>
      <c r="W31" s="399"/>
      <c r="X31" s="400"/>
      <c r="Y31" s="257"/>
      <c r="Z31" s="310"/>
      <c r="AA31" s="246" t="e">
        <f t="shared" si="1"/>
        <v>#VALUE!</v>
      </c>
      <c r="AB31" s="242" t="e">
        <f t="shared" si="0"/>
        <v>#VALUE!</v>
      </c>
      <c r="AC31" s="242">
        <f>U$20</f>
        <v>0</v>
      </c>
      <c r="AD31" s="243">
        <f>U$21</f>
        <v>0</v>
      </c>
      <c r="AE31" s="206"/>
      <c r="AF31" s="206"/>
      <c r="AG31" s="206"/>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row>
    <row r="32" spans="1:60" s="10" customFormat="1" ht="16.5" customHeight="1">
      <c r="A32" s="392"/>
      <c r="B32" s="393"/>
      <c r="C32" s="393"/>
      <c r="D32" s="394"/>
      <c r="E32" s="401" t="s">
        <v>61</v>
      </c>
      <c r="F32" s="402"/>
      <c r="G32" s="402"/>
      <c r="H32" s="403"/>
      <c r="I32" s="404" t="str">
        <f>IFERROR(ROUNDDOWN(SUM(I27,I28,I29,I30,I31)/IF(OR(A7=AA5,A7=AA6),A33,A37),2),"0.00")</f>
        <v>0.00</v>
      </c>
      <c r="J32" s="404"/>
      <c r="K32" s="404"/>
      <c r="L32" s="404"/>
      <c r="M32" s="404"/>
      <c r="N32" s="405"/>
      <c r="O32" s="401" t="s">
        <v>62</v>
      </c>
      <c r="P32" s="402"/>
      <c r="Q32" s="402"/>
      <c r="R32" s="402"/>
      <c r="S32" s="406" t="str">
        <f>IF(A13="","",SUM(S27:X31))</f>
        <v/>
      </c>
      <c r="T32" s="407"/>
      <c r="U32" s="407"/>
      <c r="V32" s="407"/>
      <c r="W32" s="407"/>
      <c r="X32" s="408"/>
      <c r="Y32" s="258"/>
      <c r="Z32" s="310"/>
      <c r="AA32" s="246" t="e">
        <f t="shared" si="1"/>
        <v>#VALUE!</v>
      </c>
      <c r="AB32" s="242" t="e">
        <f t="shared" si="0"/>
        <v>#VALUE!</v>
      </c>
      <c r="AC32" s="242">
        <f>V$20</f>
        <v>0</v>
      </c>
      <c r="AD32" s="243">
        <f>V$21</f>
        <v>0</v>
      </c>
      <c r="AE32" s="206"/>
      <c r="AF32" s="206"/>
      <c r="AG32" s="206"/>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row>
    <row r="33" spans="1:60" s="10" customFormat="1" ht="19.5" customHeight="1">
      <c r="A33" s="348" t="str">
        <f>IFERROR(AA17,"")</f>
        <v/>
      </c>
      <c r="B33" s="349"/>
      <c r="C33" s="349"/>
      <c r="D33" s="409" t="s">
        <v>63</v>
      </c>
      <c r="E33" s="401" t="s">
        <v>64</v>
      </c>
      <c r="F33" s="402"/>
      <c r="G33" s="402"/>
      <c r="H33" s="403"/>
      <c r="I33" s="411">
        <f>A29*A25</f>
        <v>0</v>
      </c>
      <c r="J33" s="411"/>
      <c r="K33" s="411"/>
      <c r="L33" s="411"/>
      <c r="M33" s="411"/>
      <c r="N33" s="412"/>
      <c r="O33" s="413" t="s">
        <v>65</v>
      </c>
      <c r="P33" s="414"/>
      <c r="Q33" s="414"/>
      <c r="R33" s="414"/>
      <c r="S33" s="414"/>
      <c r="T33" s="414"/>
      <c r="U33" s="414"/>
      <c r="V33" s="414"/>
      <c r="W33" s="414"/>
      <c r="X33" s="415"/>
      <c r="Y33" s="245"/>
      <c r="Z33" s="310"/>
      <c r="AA33" s="246" t="e">
        <f>AA32+1</f>
        <v>#VALUE!</v>
      </c>
      <c r="AB33" s="242" t="e">
        <f t="shared" si="0"/>
        <v>#VALUE!</v>
      </c>
      <c r="AC33" s="242">
        <f>W$20</f>
        <v>0</v>
      </c>
      <c r="AD33" s="243">
        <f>W$21</f>
        <v>0</v>
      </c>
      <c r="AE33" s="206"/>
      <c r="AF33" s="206"/>
      <c r="AG33" s="206"/>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7"/>
      <c r="BG33" s="187"/>
      <c r="BH33" s="187"/>
    </row>
    <row r="34" spans="1:60" s="10" customFormat="1" ht="16.5" customHeight="1" thickBot="1">
      <c r="A34" s="350"/>
      <c r="B34" s="351"/>
      <c r="C34" s="351"/>
      <c r="D34" s="410"/>
      <c r="E34" s="416" t="s">
        <v>66</v>
      </c>
      <c r="F34" s="417"/>
      <c r="G34" s="417"/>
      <c r="H34" s="417"/>
      <c r="I34" s="418">
        <f>IFERROR(IF(I32-I33&lt;0,"0.00",I32-I33),"")</f>
        <v>0</v>
      </c>
      <c r="J34" s="419"/>
      <c r="K34" s="419"/>
      <c r="L34" s="419"/>
      <c r="M34" s="419"/>
      <c r="N34" s="44" t="s">
        <v>67</v>
      </c>
      <c r="O34" s="420" t="s">
        <v>68</v>
      </c>
      <c r="P34" s="421"/>
      <c r="Q34" s="421"/>
      <c r="R34" s="422"/>
      <c r="S34" s="363" t="str">
        <f>IFERROR(ROUNDDOWN(S32/22,2),"")</f>
        <v/>
      </c>
      <c r="T34" s="364"/>
      <c r="U34" s="364"/>
      <c r="V34" s="364"/>
      <c r="W34" s="364"/>
      <c r="X34" s="44" t="s">
        <v>67</v>
      </c>
      <c r="Y34" s="259"/>
      <c r="Z34" s="310"/>
      <c r="AA34" s="246" t="e">
        <f t="shared" si="1"/>
        <v>#VALUE!</v>
      </c>
      <c r="AB34" s="242" t="e">
        <f t="shared" si="0"/>
        <v>#VALUE!</v>
      </c>
      <c r="AC34" s="242">
        <f>X$20</f>
        <v>0</v>
      </c>
      <c r="AD34" s="243">
        <f>X$21</f>
        <v>0</v>
      </c>
      <c r="AE34" s="206"/>
      <c r="AF34" s="206"/>
      <c r="AG34" s="206"/>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row>
    <row r="35" spans="1:60" s="10" customFormat="1" ht="16.5" customHeight="1">
      <c r="A35" s="365" t="s">
        <v>69</v>
      </c>
      <c r="B35" s="366"/>
      <c r="C35" s="366"/>
      <c r="D35" s="367"/>
      <c r="E35" s="371" t="s">
        <v>70</v>
      </c>
      <c r="F35" s="372"/>
      <c r="G35" s="372"/>
      <c r="H35" s="375" t="s">
        <v>71</v>
      </c>
      <c r="I35" s="376"/>
      <c r="J35" s="376"/>
      <c r="K35" s="376"/>
      <c r="L35" s="377"/>
      <c r="M35" s="375" t="s">
        <v>72</v>
      </c>
      <c r="N35" s="376"/>
      <c r="O35" s="377"/>
      <c r="P35" s="378" t="s">
        <v>73</v>
      </c>
      <c r="Q35" s="378"/>
      <c r="R35" s="378"/>
      <c r="S35" s="378"/>
      <c r="T35" s="379" t="s">
        <v>74</v>
      </c>
      <c r="U35" s="380"/>
      <c r="V35" s="380"/>
      <c r="W35" s="380"/>
      <c r="X35" s="381"/>
      <c r="Y35" s="260"/>
      <c r="Z35" s="310"/>
      <c r="AA35" s="246" t="e">
        <f t="shared" si="1"/>
        <v>#VALUE!</v>
      </c>
      <c r="AB35" s="242" t="e">
        <f t="shared" si="0"/>
        <v>#VALUE!</v>
      </c>
      <c r="AC35" s="242">
        <f>I$23</f>
        <v>0</v>
      </c>
      <c r="AD35" s="243">
        <f>I$24</f>
        <v>0</v>
      </c>
      <c r="AE35" s="206"/>
      <c r="AF35" s="206"/>
      <c r="AG35" s="206"/>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row>
    <row r="36" spans="1:60" s="10" customFormat="1" ht="16.5" customHeight="1">
      <c r="A36" s="368"/>
      <c r="B36" s="369"/>
      <c r="C36" s="369"/>
      <c r="D36" s="370"/>
      <c r="E36" s="373"/>
      <c r="F36" s="374"/>
      <c r="G36" s="374"/>
      <c r="H36" s="382"/>
      <c r="I36" s="383"/>
      <c r="J36" s="383"/>
      <c r="K36" s="383"/>
      <c r="L36" s="384"/>
      <c r="M36" s="385"/>
      <c r="N36" s="386"/>
      <c r="O36" s="387"/>
      <c r="P36" s="292"/>
      <c r="Q36" s="388" t="s">
        <v>75</v>
      </c>
      <c r="R36" s="374"/>
      <c r="S36" s="374"/>
      <c r="T36" s="345"/>
      <c r="U36" s="346"/>
      <c r="V36" s="346"/>
      <c r="W36" s="346"/>
      <c r="X36" s="347"/>
      <c r="Y36" s="261"/>
      <c r="Z36" s="310"/>
      <c r="AA36" s="246" t="e">
        <f t="shared" si="1"/>
        <v>#VALUE!</v>
      </c>
      <c r="AB36" s="242" t="e">
        <f t="shared" si="0"/>
        <v>#VALUE!</v>
      </c>
      <c r="AC36" s="242">
        <f>J$23</f>
        <v>0</v>
      </c>
      <c r="AD36" s="243">
        <f>J$24</f>
        <v>0</v>
      </c>
      <c r="AE36" s="206"/>
      <c r="AF36" s="206"/>
      <c r="AG36" s="206"/>
      <c r="AH36" s="187"/>
      <c r="AI36" s="187"/>
      <c r="AJ36" s="187"/>
      <c r="AK36" s="187"/>
      <c r="AL36" s="187"/>
      <c r="AM36" s="187"/>
      <c r="AN36" s="187"/>
      <c r="AO36" s="187"/>
      <c r="AP36" s="187"/>
      <c r="AQ36" s="187"/>
      <c r="AR36" s="187"/>
      <c r="AS36" s="187"/>
      <c r="AT36" s="187"/>
      <c r="AU36" s="187"/>
      <c r="AV36" s="187"/>
      <c r="AW36" s="187"/>
      <c r="AX36" s="187"/>
      <c r="AY36" s="187"/>
      <c r="AZ36" s="187"/>
      <c r="BA36" s="187"/>
      <c r="BB36" s="187"/>
      <c r="BC36" s="187"/>
      <c r="BD36" s="187"/>
      <c r="BE36" s="187"/>
      <c r="BF36" s="187"/>
      <c r="BG36" s="187"/>
      <c r="BH36" s="187"/>
    </row>
    <row r="37" spans="1:60" s="10" customFormat="1" ht="16.5" customHeight="1">
      <c r="A37" s="348">
        <f>COUNTIF(AC19:AC49,AE17)</f>
        <v>0</v>
      </c>
      <c r="B37" s="349"/>
      <c r="C37" s="349"/>
      <c r="D37" s="352" t="s">
        <v>63</v>
      </c>
      <c r="E37" s="354" t="s">
        <v>76</v>
      </c>
      <c r="F37" s="355"/>
      <c r="G37" s="355"/>
      <c r="H37" s="355"/>
      <c r="I37" s="355"/>
      <c r="J37" s="355"/>
      <c r="K37" s="355"/>
      <c r="L37" s="355"/>
      <c r="M37" s="355"/>
      <c r="N37" s="355"/>
      <c r="O37" s="355"/>
      <c r="P37" s="355"/>
      <c r="Q37" s="355"/>
      <c r="R37" s="355"/>
      <c r="S37" s="355"/>
      <c r="T37" s="355"/>
      <c r="U37" s="355"/>
      <c r="V37" s="355"/>
      <c r="W37" s="355"/>
      <c r="X37" s="356"/>
      <c r="Y37" s="262"/>
      <c r="Z37" s="310"/>
      <c r="AA37" s="246" t="e">
        <f t="shared" si="1"/>
        <v>#VALUE!</v>
      </c>
      <c r="AB37" s="242" t="e">
        <f t="shared" si="0"/>
        <v>#VALUE!</v>
      </c>
      <c r="AC37" s="242">
        <f>K$23</f>
        <v>0</v>
      </c>
      <c r="AD37" s="243">
        <f>K$24</f>
        <v>0</v>
      </c>
      <c r="AE37" s="206"/>
      <c r="AF37" s="206"/>
      <c r="AG37" s="206"/>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87"/>
      <c r="BF37" s="187"/>
      <c r="BG37" s="187"/>
      <c r="BH37" s="187"/>
    </row>
    <row r="38" spans="1:60" s="10" customFormat="1" ht="16.5" customHeight="1" thickBot="1">
      <c r="A38" s="350"/>
      <c r="B38" s="351"/>
      <c r="C38" s="351"/>
      <c r="D38" s="353"/>
      <c r="E38" s="357"/>
      <c r="F38" s="358"/>
      <c r="G38" s="358"/>
      <c r="H38" s="358"/>
      <c r="I38" s="358"/>
      <c r="J38" s="358"/>
      <c r="K38" s="358"/>
      <c r="L38" s="358"/>
      <c r="M38" s="358"/>
      <c r="N38" s="358"/>
      <c r="O38" s="358"/>
      <c r="P38" s="358"/>
      <c r="Q38" s="358"/>
      <c r="R38" s="358"/>
      <c r="S38" s="358"/>
      <c r="T38" s="358"/>
      <c r="U38" s="358"/>
      <c r="V38" s="358"/>
      <c r="W38" s="358"/>
      <c r="X38" s="359"/>
      <c r="Y38" s="263"/>
      <c r="Z38" s="310"/>
      <c r="AA38" s="246" t="e">
        <f t="shared" si="1"/>
        <v>#VALUE!</v>
      </c>
      <c r="AB38" s="242" t="e">
        <f t="shared" si="0"/>
        <v>#VALUE!</v>
      </c>
      <c r="AC38" s="242">
        <f>L$23</f>
        <v>0</v>
      </c>
      <c r="AD38" s="243">
        <f>L$24</f>
        <v>0</v>
      </c>
      <c r="AE38" s="206"/>
      <c r="AF38" s="206"/>
      <c r="AG38" s="206"/>
      <c r="AH38" s="187"/>
      <c r="AI38" s="187"/>
      <c r="AJ38" s="187"/>
      <c r="AK38" s="187"/>
      <c r="AL38" s="187"/>
      <c r="AM38" s="187"/>
      <c r="AN38" s="187"/>
      <c r="AO38" s="187"/>
      <c r="AP38" s="187"/>
      <c r="AQ38" s="187"/>
      <c r="AR38" s="187"/>
      <c r="AS38" s="187"/>
      <c r="AT38" s="187"/>
      <c r="AU38" s="187"/>
      <c r="AV38" s="187"/>
      <c r="AW38" s="187"/>
      <c r="AX38" s="187"/>
      <c r="AY38" s="187"/>
      <c r="AZ38" s="187"/>
      <c r="BA38" s="187"/>
      <c r="BB38" s="187"/>
      <c r="BC38" s="187"/>
      <c r="BD38" s="187"/>
      <c r="BE38" s="187"/>
      <c r="BF38" s="187"/>
      <c r="BG38" s="187"/>
      <c r="BH38" s="187"/>
    </row>
    <row r="39" spans="1:60" s="10" customFormat="1" ht="12.75" customHeight="1">
      <c r="A39" s="360" t="s">
        <v>77</v>
      </c>
      <c r="B39" s="361"/>
      <c r="C39" s="361"/>
      <c r="D39" s="361"/>
      <c r="E39" s="361"/>
      <c r="F39" s="361"/>
      <c r="G39" s="361"/>
      <c r="H39" s="361"/>
      <c r="I39" s="361"/>
      <c r="J39" s="361"/>
      <c r="K39" s="361"/>
      <c r="L39" s="361"/>
      <c r="M39" s="361"/>
      <c r="N39" s="361"/>
      <c r="O39" s="361"/>
      <c r="P39" s="361"/>
      <c r="Q39" s="361"/>
      <c r="R39" s="361"/>
      <c r="S39" s="361"/>
      <c r="T39" s="361"/>
      <c r="U39" s="361"/>
      <c r="V39" s="361"/>
      <c r="W39" s="361"/>
      <c r="X39" s="362"/>
      <c r="Y39" s="264"/>
      <c r="Z39" s="310"/>
      <c r="AA39" s="246" t="e">
        <f t="shared" si="1"/>
        <v>#VALUE!</v>
      </c>
      <c r="AB39" s="242" t="e">
        <f t="shared" si="0"/>
        <v>#VALUE!</v>
      </c>
      <c r="AC39" s="242">
        <f>M$23</f>
        <v>0</v>
      </c>
      <c r="AD39" s="243">
        <f>M$24</f>
        <v>0</v>
      </c>
      <c r="AE39" s="206"/>
      <c r="AF39" s="206"/>
      <c r="AG39" s="206"/>
      <c r="AH39" s="187"/>
      <c r="AI39" s="187"/>
      <c r="AJ39" s="187"/>
      <c r="AK39" s="187"/>
      <c r="AL39" s="187"/>
      <c r="AM39" s="187"/>
      <c r="AN39" s="187"/>
      <c r="AO39" s="187"/>
      <c r="AP39" s="187"/>
      <c r="AQ39" s="187"/>
      <c r="AR39" s="187"/>
      <c r="AS39" s="187"/>
      <c r="AT39" s="187"/>
      <c r="AU39" s="187"/>
      <c r="AV39" s="187"/>
      <c r="AW39" s="187"/>
      <c r="AX39" s="187"/>
      <c r="AY39" s="187"/>
      <c r="AZ39" s="187"/>
      <c r="BA39" s="187"/>
      <c r="BB39" s="187"/>
      <c r="BC39" s="187"/>
      <c r="BD39" s="187"/>
      <c r="BE39" s="187"/>
      <c r="BF39" s="187"/>
      <c r="BG39" s="187"/>
      <c r="BH39" s="187"/>
    </row>
    <row r="40" spans="1:60" s="10" customFormat="1" ht="29.25" customHeight="1" thickBot="1">
      <c r="A40" s="329"/>
      <c r="B40" s="330"/>
      <c r="C40" s="330"/>
      <c r="D40" s="330"/>
      <c r="E40" s="330"/>
      <c r="F40" s="330"/>
      <c r="G40" s="330"/>
      <c r="H40" s="330"/>
      <c r="I40" s="330"/>
      <c r="J40" s="330"/>
      <c r="K40" s="330"/>
      <c r="L40" s="330"/>
      <c r="M40" s="330"/>
      <c r="N40" s="330"/>
      <c r="O40" s="330"/>
      <c r="P40" s="330"/>
      <c r="Q40" s="330"/>
      <c r="R40" s="330"/>
      <c r="S40" s="330"/>
      <c r="T40" s="330"/>
      <c r="U40" s="330"/>
      <c r="V40" s="330"/>
      <c r="W40" s="330"/>
      <c r="X40" s="331"/>
      <c r="Y40" s="265"/>
      <c r="Z40" s="310"/>
      <c r="AA40" s="246" t="e">
        <f>AA39+1</f>
        <v>#VALUE!</v>
      </c>
      <c r="AB40" s="242" t="e">
        <f t="shared" si="0"/>
        <v>#VALUE!</v>
      </c>
      <c r="AC40" s="242">
        <f>N$23</f>
        <v>0</v>
      </c>
      <c r="AD40" s="243">
        <f>N$24</f>
        <v>0</v>
      </c>
      <c r="AE40" s="206"/>
      <c r="AF40" s="206"/>
      <c r="AG40" s="206"/>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row>
    <row r="41" spans="1:60" s="46" customFormat="1" ht="13.5" customHeight="1">
      <c r="A41" s="332" t="s">
        <v>181</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266"/>
      <c r="Z41" s="310"/>
      <c r="AA41" s="246" t="e">
        <f>AA40+1</f>
        <v>#VALUE!</v>
      </c>
      <c r="AB41" s="242" t="e">
        <f t="shared" si="0"/>
        <v>#VALUE!</v>
      </c>
      <c r="AC41" s="242">
        <f>O$23</f>
        <v>0</v>
      </c>
      <c r="AD41" s="243">
        <f>O$24</f>
        <v>0</v>
      </c>
      <c r="AE41" s="267"/>
      <c r="AF41" s="267"/>
      <c r="AG41" s="267"/>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row>
    <row r="42" spans="1:60" s="46" customFormat="1" ht="12.75">
      <c r="A42" s="333" t="s">
        <v>78</v>
      </c>
      <c r="B42" s="334"/>
      <c r="C42" s="334"/>
      <c r="D42" s="334"/>
      <c r="E42" s="334"/>
      <c r="F42" s="334"/>
      <c r="G42" s="335"/>
      <c r="H42" s="342" t="s">
        <v>79</v>
      </c>
      <c r="I42" s="322"/>
      <c r="J42" s="322"/>
      <c r="K42" s="322"/>
      <c r="L42" s="322"/>
      <c r="M42" s="322" t="s">
        <v>80</v>
      </c>
      <c r="N42" s="322"/>
      <c r="O42" s="322"/>
      <c r="P42" s="322"/>
      <c r="Q42" s="343">
        <f>I34</f>
        <v>0</v>
      </c>
      <c r="R42" s="344"/>
      <c r="S42" s="344"/>
      <c r="T42" s="344"/>
      <c r="U42" s="130" t="s">
        <v>67</v>
      </c>
      <c r="V42" s="180"/>
      <c r="W42" s="180"/>
      <c r="X42" s="180"/>
      <c r="Y42" s="268"/>
      <c r="Z42" s="310"/>
      <c r="AA42" s="269" t="e">
        <f t="shared" si="1"/>
        <v>#VALUE!</v>
      </c>
      <c r="AB42" s="242" t="e">
        <f t="shared" si="0"/>
        <v>#VALUE!</v>
      </c>
      <c r="AC42" s="242">
        <f>P$23</f>
        <v>0</v>
      </c>
      <c r="AD42" s="243">
        <f>P$24</f>
        <v>0</v>
      </c>
      <c r="AE42" s="267"/>
      <c r="AF42" s="267"/>
      <c r="AG42" s="267"/>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row>
    <row r="43" spans="1:60" s="46" customFormat="1" ht="12.75">
      <c r="A43" s="336"/>
      <c r="B43" s="337"/>
      <c r="C43" s="337"/>
      <c r="D43" s="337"/>
      <c r="E43" s="337"/>
      <c r="F43" s="337"/>
      <c r="G43" s="338"/>
      <c r="H43" s="342" t="s">
        <v>68</v>
      </c>
      <c r="I43" s="322"/>
      <c r="J43" s="322"/>
      <c r="K43" s="322"/>
      <c r="L43" s="322"/>
      <c r="M43" s="322" t="s">
        <v>81</v>
      </c>
      <c r="N43" s="322"/>
      <c r="O43" s="322"/>
      <c r="P43" s="322"/>
      <c r="Q43" s="343" t="str">
        <f>S34</f>
        <v/>
      </c>
      <c r="R43" s="344"/>
      <c r="S43" s="344"/>
      <c r="T43" s="344"/>
      <c r="U43" s="131" t="s">
        <v>67</v>
      </c>
      <c r="V43" s="180"/>
      <c r="W43" s="180"/>
      <c r="X43" s="180"/>
      <c r="Y43" s="268"/>
      <c r="Z43" s="310"/>
      <c r="AA43" s="269" t="e">
        <f t="shared" si="1"/>
        <v>#VALUE!</v>
      </c>
      <c r="AB43" s="242" t="e">
        <f t="shared" si="0"/>
        <v>#VALUE!</v>
      </c>
      <c r="AC43" s="242">
        <f>Q$23</f>
        <v>0</v>
      </c>
      <c r="AD43" s="243">
        <f>Q$24</f>
        <v>0</v>
      </c>
      <c r="AE43" s="267"/>
      <c r="AF43" s="267"/>
      <c r="AG43" s="267"/>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row>
    <row r="44" spans="1:60" s="46" customFormat="1" ht="12.75">
      <c r="A44" s="339"/>
      <c r="B44" s="340"/>
      <c r="C44" s="340"/>
      <c r="D44" s="340"/>
      <c r="E44" s="340"/>
      <c r="F44" s="340"/>
      <c r="G44" s="341"/>
      <c r="H44" s="342" t="s">
        <v>82</v>
      </c>
      <c r="I44" s="322"/>
      <c r="J44" s="322"/>
      <c r="K44" s="322"/>
      <c r="L44" s="322"/>
      <c r="M44" s="322" t="s">
        <v>83</v>
      </c>
      <c r="N44" s="322"/>
      <c r="O44" s="322"/>
      <c r="P44" s="322"/>
      <c r="Q44" s="323" t="str">
        <f>IFERROR(ROUNDDOWN(Q42+Q43,0),"")</f>
        <v/>
      </c>
      <c r="R44" s="324"/>
      <c r="S44" s="324"/>
      <c r="T44" s="324"/>
      <c r="U44" s="131" t="s">
        <v>67</v>
      </c>
      <c r="V44" s="181" t="s">
        <v>84</v>
      </c>
      <c r="W44" s="181"/>
      <c r="X44" s="181"/>
      <c r="Y44" s="270"/>
      <c r="Z44" s="310"/>
      <c r="AA44" s="269" t="e">
        <f t="shared" si="1"/>
        <v>#VALUE!</v>
      </c>
      <c r="AB44" s="242" t="e">
        <f t="shared" si="0"/>
        <v>#VALUE!</v>
      </c>
      <c r="AC44" s="242">
        <f>R$23</f>
        <v>0</v>
      </c>
      <c r="AD44" s="243">
        <f>R$24</f>
        <v>0</v>
      </c>
      <c r="AE44" s="267"/>
      <c r="AF44" s="267"/>
      <c r="AG44" s="267"/>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row>
    <row r="45" spans="1:60" s="46" customFormat="1" ht="12.75">
      <c r="A45" s="312" t="s">
        <v>85</v>
      </c>
      <c r="B45" s="313"/>
      <c r="C45" s="313"/>
      <c r="D45" s="313"/>
      <c r="E45" s="313"/>
      <c r="F45" s="313"/>
      <c r="G45" s="314"/>
      <c r="H45" s="325" t="s">
        <v>86</v>
      </c>
      <c r="I45" s="326"/>
      <c r="J45" s="326"/>
      <c r="K45" s="326"/>
      <c r="L45" s="326"/>
      <c r="M45" s="322" t="s">
        <v>87</v>
      </c>
      <c r="N45" s="322"/>
      <c r="O45" s="322"/>
      <c r="P45" s="322"/>
      <c r="Q45" s="327">
        <f>IF(A17="",0,ROUNDDOWN(A17/264,0))</f>
        <v>0</v>
      </c>
      <c r="R45" s="328"/>
      <c r="S45" s="328"/>
      <c r="T45" s="328"/>
      <c r="U45" s="132" t="s">
        <v>67</v>
      </c>
      <c r="V45" s="181" t="s">
        <v>84</v>
      </c>
      <c r="W45" s="182"/>
      <c r="X45" s="182"/>
      <c r="Y45" s="271"/>
      <c r="Z45" s="310"/>
      <c r="AA45" s="269" t="e">
        <f t="shared" si="1"/>
        <v>#VALUE!</v>
      </c>
      <c r="AB45" s="242" t="e">
        <f t="shared" si="0"/>
        <v>#VALUE!</v>
      </c>
      <c r="AC45" s="242">
        <f>S$23</f>
        <v>0</v>
      </c>
      <c r="AD45" s="243">
        <f>S$24</f>
        <v>0</v>
      </c>
      <c r="AE45" s="267"/>
      <c r="AF45" s="267"/>
      <c r="AG45" s="267"/>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row>
    <row r="46" spans="1:60" s="46" customFormat="1" ht="12.75">
      <c r="A46" s="163" t="s">
        <v>88</v>
      </c>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267"/>
      <c r="Z46" s="310"/>
      <c r="AA46" s="269" t="e">
        <f t="shared" si="1"/>
        <v>#VALUE!</v>
      </c>
      <c r="AB46" s="242" t="e">
        <f t="shared" si="0"/>
        <v>#VALUE!</v>
      </c>
      <c r="AC46" s="242">
        <f>T$23</f>
        <v>0</v>
      </c>
      <c r="AD46" s="243">
        <f>T$24</f>
        <v>0</v>
      </c>
      <c r="AE46" s="267"/>
      <c r="AF46" s="267"/>
      <c r="AG46" s="267"/>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row>
    <row r="47" spans="1:60" s="46" customFormat="1" ht="12.75">
      <c r="A47" s="165"/>
      <c r="B47" s="290" t="s">
        <v>89</v>
      </c>
      <c r="C47" s="290"/>
      <c r="D47" s="290"/>
      <c r="E47" s="290"/>
      <c r="F47" s="164"/>
      <c r="G47" s="164"/>
      <c r="H47" s="164"/>
      <c r="I47" s="164"/>
      <c r="J47" s="164"/>
      <c r="K47" s="306" t="s">
        <v>90</v>
      </c>
      <c r="L47" s="306"/>
      <c r="M47" s="306"/>
      <c r="N47" s="306"/>
      <c r="O47" s="306"/>
      <c r="P47" s="164"/>
      <c r="Q47" s="164"/>
      <c r="R47" s="164"/>
      <c r="S47" s="164"/>
      <c r="T47" s="164"/>
      <c r="U47" s="164"/>
      <c r="V47" s="164"/>
      <c r="W47" s="164"/>
      <c r="X47" s="164"/>
      <c r="Y47" s="267"/>
      <c r="Z47" s="310"/>
      <c r="AA47" s="269" t="e">
        <f t="shared" si="1"/>
        <v>#VALUE!</v>
      </c>
      <c r="AB47" s="242" t="e">
        <f t="shared" si="0"/>
        <v>#VALUE!</v>
      </c>
      <c r="AC47" s="242">
        <f>U$23</f>
        <v>0</v>
      </c>
      <c r="AD47" s="243">
        <f>U$24</f>
        <v>0</v>
      </c>
      <c r="AE47" s="267"/>
      <c r="AF47" s="267"/>
      <c r="AG47" s="267"/>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row>
    <row r="48" spans="1:60" s="46" customFormat="1" ht="12.75">
      <c r="A48" s="165"/>
      <c r="B48" s="319" t="str">
        <f>IF(+A13="","",A13)</f>
        <v/>
      </c>
      <c r="C48" s="319"/>
      <c r="D48" s="319"/>
      <c r="E48" s="319"/>
      <c r="F48" s="166"/>
      <c r="G48" s="164" t="s">
        <v>91</v>
      </c>
      <c r="H48" s="164"/>
      <c r="I48" s="164"/>
      <c r="J48" s="164" t="s">
        <v>92</v>
      </c>
      <c r="K48" s="320" t="str">
        <f>IF($B$48="","",ROUND(B48/22,-1))</f>
        <v/>
      </c>
      <c r="L48" s="320"/>
      <c r="M48" s="320"/>
      <c r="N48" s="320"/>
      <c r="O48" s="320"/>
      <c r="P48" s="164" t="s">
        <v>93</v>
      </c>
      <c r="Q48" s="164"/>
      <c r="R48" s="164"/>
      <c r="S48" s="164"/>
      <c r="T48" s="164"/>
      <c r="U48" s="164"/>
      <c r="V48" s="164"/>
      <c r="W48" s="164"/>
      <c r="X48" s="164"/>
      <c r="Y48" s="267"/>
      <c r="Z48" s="310"/>
      <c r="AA48" s="269" t="e">
        <f t="shared" si="1"/>
        <v>#VALUE!</v>
      </c>
      <c r="AB48" s="242" t="e">
        <f t="shared" si="0"/>
        <v>#VALUE!</v>
      </c>
      <c r="AC48" s="242">
        <f>V$23</f>
        <v>0</v>
      </c>
      <c r="AD48" s="243">
        <f>V$24</f>
        <v>0</v>
      </c>
      <c r="AE48" s="267"/>
      <c r="AF48" s="267"/>
      <c r="AG48" s="267"/>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row>
    <row r="49" spans="1:60" s="46" customFormat="1" ht="12.75">
      <c r="A49" s="165"/>
      <c r="B49" s="290" t="s">
        <v>90</v>
      </c>
      <c r="C49" s="290"/>
      <c r="D49" s="290"/>
      <c r="E49" s="290"/>
      <c r="F49" s="164"/>
      <c r="G49" s="164"/>
      <c r="H49" s="164" t="s">
        <v>94</v>
      </c>
      <c r="I49" s="164"/>
      <c r="J49" s="164"/>
      <c r="K49" s="164"/>
      <c r="L49" s="164"/>
      <c r="M49" s="164"/>
      <c r="N49" s="164"/>
      <c r="O49" s="164"/>
      <c r="P49" s="164"/>
      <c r="Q49" s="164"/>
      <c r="R49" s="164"/>
      <c r="S49" s="164"/>
      <c r="T49" s="164"/>
      <c r="U49" s="164"/>
      <c r="V49" s="164"/>
      <c r="W49" s="164"/>
      <c r="X49" s="164"/>
      <c r="Y49" s="267"/>
      <c r="Z49" s="310"/>
      <c r="AA49" s="269" t="e">
        <f t="shared" si="1"/>
        <v>#VALUE!</v>
      </c>
      <c r="AB49" s="242" t="e">
        <f t="shared" si="0"/>
        <v>#VALUE!</v>
      </c>
      <c r="AC49" s="242">
        <f>W$23</f>
        <v>0</v>
      </c>
      <c r="AD49" s="243">
        <f>W$24</f>
        <v>0</v>
      </c>
      <c r="AE49" s="267"/>
      <c r="AF49" s="267"/>
      <c r="AG49" s="267"/>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row>
    <row r="50" spans="1:60" s="46" customFormat="1" ht="13.5" thickBot="1">
      <c r="A50" s="165"/>
      <c r="B50" s="319" t="str">
        <f>IF(+K48="","",K48)</f>
        <v/>
      </c>
      <c r="C50" s="319"/>
      <c r="D50" s="319"/>
      <c r="E50" s="319"/>
      <c r="F50" s="166"/>
      <c r="G50" s="164" t="s">
        <v>95</v>
      </c>
      <c r="H50" s="164"/>
      <c r="I50" s="164"/>
      <c r="J50" s="133" t="s">
        <v>92</v>
      </c>
      <c r="K50" s="320" t="str">
        <f>IF(B50="","",ROUND(B50*2/3,0))</f>
        <v/>
      </c>
      <c r="L50" s="320"/>
      <c r="M50" s="320"/>
      <c r="N50" s="320"/>
      <c r="O50" s="320"/>
      <c r="P50" s="164" t="s">
        <v>96</v>
      </c>
      <c r="Q50" s="164"/>
      <c r="R50" s="164"/>
      <c r="S50" s="164"/>
      <c r="T50" s="164"/>
      <c r="U50" s="164"/>
      <c r="V50" s="164"/>
      <c r="W50" s="164"/>
      <c r="X50" s="164"/>
      <c r="Y50" s="267"/>
      <c r="Z50" s="311"/>
      <c r="AA50" s="272" t="e">
        <f t="shared" si="1"/>
        <v>#VALUE!</v>
      </c>
      <c r="AB50" s="273"/>
      <c r="AC50" s="274">
        <f>X$23</f>
        <v>0</v>
      </c>
      <c r="AD50" s="256">
        <f>X$24</f>
        <v>0</v>
      </c>
      <c r="AE50" s="267"/>
      <c r="AF50" s="267"/>
      <c r="AG50" s="267"/>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row>
    <row r="51" spans="1:60" s="46" customFormat="1" ht="9.75">
      <c r="A51" s="163" t="s">
        <v>97</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267"/>
      <c r="Z51" s="267"/>
      <c r="AA51" s="275"/>
      <c r="AB51" s="276"/>
      <c r="AC51" s="276"/>
      <c r="AD51" s="276"/>
      <c r="AE51" s="267"/>
      <c r="AF51" s="267"/>
      <c r="AG51" s="267"/>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row>
    <row r="52" spans="1:60" s="46" customFormat="1" ht="9.75">
      <c r="A52" s="165"/>
      <c r="B52" s="164" t="s">
        <v>98</v>
      </c>
      <c r="C52" s="164"/>
      <c r="D52" s="164"/>
      <c r="E52" s="164"/>
      <c r="F52" s="164"/>
      <c r="G52" s="164"/>
      <c r="H52" s="164"/>
      <c r="I52" s="164"/>
      <c r="J52" s="164"/>
      <c r="K52" s="164"/>
      <c r="L52" s="164"/>
      <c r="M52" s="164"/>
      <c r="N52" s="164"/>
      <c r="O52" s="164" t="s">
        <v>92</v>
      </c>
      <c r="P52" s="320" t="str">
        <f>IF(Q44&gt;=Q45,Q44,Q45)</f>
        <v/>
      </c>
      <c r="Q52" s="320"/>
      <c r="R52" s="320"/>
      <c r="S52" s="320"/>
      <c r="T52" s="164"/>
      <c r="U52" s="164"/>
      <c r="V52" s="164"/>
      <c r="W52" s="164"/>
      <c r="X52" s="164"/>
      <c r="Y52" s="267"/>
      <c r="Z52" s="267"/>
      <c r="AA52" s="275"/>
      <c r="AB52" s="276"/>
      <c r="AC52" s="276"/>
      <c r="AD52" s="276"/>
      <c r="AE52" s="267"/>
      <c r="AF52" s="267"/>
      <c r="AG52" s="267"/>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row>
    <row r="53" spans="1:60" s="46" customFormat="1" ht="9.75">
      <c r="A53" s="163" t="s">
        <v>99</v>
      </c>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267"/>
      <c r="Z53" s="267"/>
      <c r="AA53" s="275"/>
      <c r="AB53" s="276"/>
      <c r="AC53" s="276"/>
      <c r="AD53" s="276"/>
      <c r="AE53" s="267"/>
      <c r="AF53" s="267"/>
      <c r="AG53" s="267"/>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row>
    <row r="54" spans="1:60" s="46" customFormat="1" ht="9.75">
      <c r="A54" s="318" t="s">
        <v>178</v>
      </c>
      <c r="B54" s="318"/>
      <c r="C54" s="318"/>
      <c r="D54" s="318"/>
      <c r="E54" s="318"/>
      <c r="F54" s="164"/>
      <c r="G54" s="164"/>
      <c r="H54" s="164"/>
      <c r="I54" s="164"/>
      <c r="J54" s="164"/>
      <c r="K54" s="164"/>
      <c r="L54" s="164"/>
      <c r="M54" s="164"/>
      <c r="N54" s="164"/>
      <c r="O54" s="164"/>
      <c r="P54" s="164"/>
      <c r="Q54" s="164"/>
      <c r="R54" s="164"/>
      <c r="S54" s="164"/>
      <c r="T54" s="164"/>
      <c r="U54" s="164"/>
      <c r="V54" s="164"/>
      <c r="W54" s="164"/>
      <c r="X54" s="164"/>
      <c r="Y54" s="267"/>
      <c r="Z54" s="267"/>
      <c r="AA54" s="275"/>
      <c r="AB54" s="276"/>
      <c r="AC54" s="276"/>
      <c r="AD54" s="276"/>
      <c r="AE54" s="267"/>
      <c r="AF54" s="267"/>
      <c r="AG54" s="267"/>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0"/>
      <c r="BG54" s="190"/>
      <c r="BH54" s="190"/>
    </row>
    <row r="55" spans="1:60" s="46" customFormat="1" ht="9.75">
      <c r="A55" s="164"/>
      <c r="B55" s="291" t="s">
        <v>100</v>
      </c>
      <c r="C55" s="290"/>
      <c r="D55" s="290"/>
      <c r="E55" s="290"/>
      <c r="F55" s="290"/>
      <c r="G55" s="164"/>
      <c r="H55" s="306" t="s">
        <v>101</v>
      </c>
      <c r="I55" s="306"/>
      <c r="J55" s="306"/>
      <c r="K55" s="306"/>
      <c r="L55" s="164"/>
      <c r="M55" s="164" t="s">
        <v>102</v>
      </c>
      <c r="N55" s="164"/>
      <c r="O55" s="164"/>
      <c r="P55" s="164"/>
      <c r="Q55" s="321" t="s">
        <v>103</v>
      </c>
      <c r="R55" s="321"/>
      <c r="S55" s="321"/>
      <c r="T55" s="321"/>
      <c r="U55" s="321"/>
      <c r="V55" s="321"/>
      <c r="W55" s="165"/>
      <c r="X55" s="165"/>
      <c r="Y55" s="277"/>
      <c r="Z55" s="267"/>
      <c r="AA55" s="275"/>
      <c r="AB55" s="276"/>
      <c r="AC55" s="276"/>
      <c r="AD55" s="276"/>
      <c r="AE55" s="267"/>
      <c r="AF55" s="267"/>
      <c r="AG55" s="267"/>
      <c r="AH55" s="190"/>
      <c r="AI55" s="190"/>
      <c r="AJ55" s="190"/>
      <c r="AK55" s="190"/>
      <c r="AL55" s="190"/>
      <c r="AM55" s="190"/>
      <c r="AN55" s="190"/>
      <c r="AO55" s="190"/>
      <c r="AP55" s="190"/>
      <c r="AQ55" s="190"/>
      <c r="AR55" s="190"/>
      <c r="AS55" s="190"/>
      <c r="AT55" s="190"/>
      <c r="AU55" s="190"/>
      <c r="AV55" s="190"/>
      <c r="AW55" s="190"/>
      <c r="AX55" s="190"/>
      <c r="AY55" s="190"/>
      <c r="AZ55" s="190"/>
      <c r="BA55" s="190"/>
      <c r="BB55" s="190"/>
      <c r="BC55" s="190"/>
      <c r="BD55" s="190"/>
      <c r="BE55" s="190"/>
      <c r="BF55" s="190"/>
      <c r="BG55" s="190"/>
      <c r="BH55" s="190"/>
    </row>
    <row r="56" spans="1:60" s="46" customFormat="1" ht="10.5" thickBot="1">
      <c r="A56" s="134" t="s">
        <v>104</v>
      </c>
      <c r="B56" s="305" t="str">
        <f>K50</f>
        <v/>
      </c>
      <c r="C56" s="305"/>
      <c r="D56" s="305"/>
      <c r="E56" s="174"/>
      <c r="F56" s="175"/>
      <c r="G56" s="164" t="s">
        <v>105</v>
      </c>
      <c r="H56" s="307" t="str">
        <f>P52</f>
        <v/>
      </c>
      <c r="I56" s="307"/>
      <c r="J56" s="307"/>
      <c r="K56" s="307"/>
      <c r="L56" s="164" t="s">
        <v>171</v>
      </c>
      <c r="M56" s="164" t="s">
        <v>106</v>
      </c>
      <c r="N56" s="167" t="str">
        <f ca="1">IFERROR(MAX(IF(OR(A7=AA4,A7=AA5,A7=AA6),AF26-W17),AF26-AF29-AF30),"")</f>
        <v/>
      </c>
      <c r="O56" s="164" t="s">
        <v>63</v>
      </c>
      <c r="P56" s="164" t="s">
        <v>92</v>
      </c>
      <c r="Q56" s="317" t="str">
        <f>IFERROR(IF($B$48="","",IF((B56-H56)*N56&lt;=0,0,(B56-H56)*N56)),"")</f>
        <v/>
      </c>
      <c r="R56" s="317"/>
      <c r="S56" s="317"/>
      <c r="T56" s="317"/>
      <c r="U56" s="317"/>
      <c r="V56" s="317"/>
      <c r="W56" s="165" t="s">
        <v>22</v>
      </c>
      <c r="X56" s="183"/>
      <c r="Y56" s="278"/>
      <c r="Z56" s="267"/>
      <c r="AA56" s="275"/>
      <c r="AB56" s="276"/>
      <c r="AC56" s="276"/>
      <c r="AD56" s="276"/>
      <c r="AE56" s="267"/>
      <c r="AF56" s="267"/>
      <c r="AG56" s="267"/>
      <c r="AH56" s="190"/>
      <c r="AI56" s="190"/>
      <c r="AJ56" s="190"/>
      <c r="AK56" s="190"/>
      <c r="AL56" s="190"/>
      <c r="AM56" s="190"/>
      <c r="AN56" s="190"/>
      <c r="AO56" s="190"/>
      <c r="AP56" s="190"/>
      <c r="AQ56" s="190"/>
      <c r="AR56" s="190"/>
      <c r="AS56" s="190"/>
      <c r="AT56" s="190"/>
      <c r="AU56" s="190"/>
      <c r="AV56" s="190"/>
      <c r="AW56" s="190"/>
      <c r="AX56" s="190"/>
      <c r="AY56" s="190"/>
      <c r="AZ56" s="190"/>
      <c r="BA56" s="190"/>
      <c r="BB56" s="190"/>
      <c r="BC56" s="190"/>
      <c r="BD56" s="190"/>
      <c r="BE56" s="190"/>
      <c r="BF56" s="190"/>
      <c r="BG56" s="190"/>
      <c r="BH56" s="190"/>
    </row>
    <row r="57" spans="1:60" s="46" customFormat="1" ht="9.75">
      <c r="A57" s="164"/>
      <c r="B57" s="164"/>
      <c r="C57" s="164" t="s">
        <v>107</v>
      </c>
      <c r="D57" s="164"/>
      <c r="E57" s="164"/>
      <c r="F57" s="164"/>
      <c r="G57" s="164"/>
      <c r="H57" s="308" t="str">
        <f>IFERROR(B56-H56,"")</f>
        <v/>
      </c>
      <c r="I57" s="308"/>
      <c r="J57" s="308"/>
      <c r="K57" s="308"/>
      <c r="L57" s="135"/>
      <c r="M57" s="164"/>
      <c r="N57" s="168"/>
      <c r="O57" s="164"/>
      <c r="P57" s="164"/>
      <c r="Q57" s="170"/>
      <c r="R57" s="170"/>
      <c r="S57" s="170"/>
      <c r="T57" s="170"/>
      <c r="U57" s="170"/>
      <c r="V57" s="164"/>
      <c r="W57" s="171"/>
      <c r="X57" s="172"/>
      <c r="Y57" s="279"/>
      <c r="Z57" s="267"/>
      <c r="AA57" s="287"/>
      <c r="AB57" s="276"/>
      <c r="AC57" s="276"/>
      <c r="AD57" s="276"/>
      <c r="AE57" s="267"/>
      <c r="AF57" s="267"/>
      <c r="AG57" s="267"/>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c r="BF57" s="190"/>
      <c r="BG57" s="190"/>
      <c r="BH57" s="190"/>
    </row>
    <row r="58" spans="1:60" s="46" customFormat="1" ht="9.75">
      <c r="A58" s="318" t="s">
        <v>115</v>
      </c>
      <c r="B58" s="318"/>
      <c r="C58" s="318"/>
      <c r="D58" s="318"/>
      <c r="E58" s="318"/>
      <c r="F58" s="164"/>
      <c r="G58" s="164"/>
      <c r="H58" s="164"/>
      <c r="I58" s="164"/>
      <c r="J58" s="164"/>
      <c r="K58" s="164"/>
      <c r="L58" s="164"/>
      <c r="M58" s="164"/>
      <c r="N58" s="168"/>
      <c r="O58" s="164"/>
      <c r="P58" s="164"/>
      <c r="Q58" s="164"/>
      <c r="R58" s="164"/>
      <c r="S58" s="164"/>
      <c r="T58" s="164"/>
      <c r="U58" s="164"/>
      <c r="V58" s="164"/>
      <c r="W58" s="171"/>
      <c r="X58" s="164"/>
      <c r="Y58" s="267"/>
      <c r="Z58" s="267"/>
      <c r="AA58" s="280"/>
      <c r="AB58" s="281"/>
      <c r="AC58" s="281"/>
      <c r="AD58" s="281"/>
      <c r="AE58" s="267"/>
      <c r="AF58" s="267"/>
      <c r="AG58" s="267"/>
      <c r="AH58" s="190"/>
      <c r="AI58" s="190"/>
      <c r="AJ58" s="190"/>
      <c r="AK58" s="190"/>
      <c r="AL58" s="190"/>
      <c r="AM58" s="190"/>
      <c r="AN58" s="190"/>
      <c r="AO58" s="190"/>
      <c r="AP58" s="190"/>
      <c r="AQ58" s="190"/>
      <c r="AR58" s="190"/>
      <c r="AS58" s="190"/>
      <c r="AT58" s="190"/>
      <c r="AU58" s="190"/>
      <c r="AV58" s="190"/>
      <c r="AW58" s="190"/>
      <c r="AX58" s="190"/>
      <c r="AY58" s="190"/>
      <c r="AZ58" s="190"/>
      <c r="BA58" s="190"/>
      <c r="BB58" s="190"/>
      <c r="BC58" s="190"/>
      <c r="BD58" s="190"/>
      <c r="BE58" s="190"/>
      <c r="BF58" s="190"/>
      <c r="BG58" s="190"/>
      <c r="BH58" s="190"/>
    </row>
    <row r="59" spans="1:60" s="46" customFormat="1" ht="9.75">
      <c r="A59" s="291"/>
      <c r="B59" s="291" t="s">
        <v>100</v>
      </c>
      <c r="C59" s="290"/>
      <c r="D59" s="290"/>
      <c r="E59" s="290"/>
      <c r="F59" s="290"/>
      <c r="G59" s="164"/>
      <c r="H59" s="306" t="s">
        <v>101</v>
      </c>
      <c r="I59" s="306"/>
      <c r="J59" s="306"/>
      <c r="K59" s="306"/>
      <c r="L59" s="164"/>
      <c r="M59" s="164" t="s">
        <v>102</v>
      </c>
      <c r="N59" s="168"/>
      <c r="O59" s="164"/>
      <c r="P59" s="164"/>
      <c r="Q59" s="164"/>
      <c r="R59" s="164"/>
      <c r="S59" s="164"/>
      <c r="T59" s="164"/>
      <c r="U59" s="164"/>
      <c r="V59" s="164"/>
      <c r="W59" s="171"/>
      <c r="X59" s="164"/>
      <c r="Y59" s="267"/>
      <c r="Z59" s="267"/>
      <c r="AA59" s="280"/>
      <c r="AB59" s="281"/>
      <c r="AC59" s="281"/>
      <c r="AD59" s="281"/>
      <c r="AE59" s="267"/>
      <c r="AF59" s="267"/>
      <c r="AG59" s="267"/>
      <c r="AH59" s="190"/>
      <c r="AI59" s="190"/>
      <c r="AJ59" s="190"/>
      <c r="AK59" s="190"/>
      <c r="AL59" s="190"/>
      <c r="AM59" s="190"/>
      <c r="AN59" s="190"/>
      <c r="AO59" s="190"/>
      <c r="AP59" s="190"/>
      <c r="AQ59" s="190"/>
      <c r="AR59" s="190"/>
      <c r="AS59" s="190"/>
      <c r="AT59" s="190"/>
      <c r="AU59" s="190"/>
      <c r="AV59" s="190"/>
      <c r="AW59" s="190"/>
      <c r="AX59" s="190"/>
      <c r="AY59" s="190"/>
      <c r="AZ59" s="190"/>
      <c r="BA59" s="190"/>
      <c r="BB59" s="190"/>
      <c r="BC59" s="190"/>
      <c r="BD59" s="190"/>
      <c r="BE59" s="190"/>
      <c r="BF59" s="190"/>
      <c r="BG59" s="190"/>
      <c r="BH59" s="190"/>
    </row>
    <row r="60" spans="1:60" s="46" customFormat="1" ht="10.5" thickBot="1">
      <c r="A60" s="134" t="s">
        <v>104</v>
      </c>
      <c r="B60" s="305" t="str">
        <f>K50</f>
        <v/>
      </c>
      <c r="C60" s="305"/>
      <c r="D60" s="305"/>
      <c r="E60" s="174"/>
      <c r="F60" s="175"/>
      <c r="G60" s="164" t="s">
        <v>105</v>
      </c>
      <c r="H60" s="307">
        <f>IF(P52=Q45,P52,0)</f>
        <v>0</v>
      </c>
      <c r="I60" s="307"/>
      <c r="J60" s="307"/>
      <c r="K60" s="307"/>
      <c r="L60" s="164" t="s">
        <v>171</v>
      </c>
      <c r="M60" s="164" t="s">
        <v>106</v>
      </c>
      <c r="N60" s="167" t="str">
        <f ca="1">IFERROR(MAX(IF(OR(A7=AA4,A7=AA5,A7=AA6),0,AF29),0),"")</f>
        <v/>
      </c>
      <c r="O60" s="164" t="s">
        <v>63</v>
      </c>
      <c r="P60" s="164" t="s">
        <v>92</v>
      </c>
      <c r="Q60" s="317" t="str">
        <f>IFERROR(IF($B$48="","",IF((B60-H60)*N60&lt;=0,0,(B60-H60)*N60)),"")</f>
        <v/>
      </c>
      <c r="R60" s="317"/>
      <c r="S60" s="317"/>
      <c r="T60" s="317"/>
      <c r="U60" s="317"/>
      <c r="V60" s="317"/>
      <c r="W60" s="165" t="s">
        <v>22</v>
      </c>
      <c r="X60" s="183"/>
      <c r="Y60" s="278"/>
      <c r="Z60" s="267"/>
      <c r="AA60" s="275"/>
      <c r="AB60" s="276"/>
      <c r="AC60" s="276"/>
      <c r="AD60" s="276"/>
      <c r="AE60" s="267"/>
      <c r="AF60" s="267"/>
      <c r="AG60" s="267"/>
      <c r="AH60" s="190"/>
      <c r="AI60" s="190"/>
      <c r="AJ60" s="190"/>
      <c r="AK60" s="190"/>
      <c r="AL60" s="190"/>
      <c r="AM60" s="190"/>
      <c r="AN60" s="190"/>
      <c r="AO60" s="190"/>
      <c r="AP60" s="190"/>
      <c r="AQ60" s="190"/>
      <c r="AR60" s="190"/>
      <c r="AS60" s="190"/>
      <c r="AT60" s="190"/>
      <c r="AU60" s="190"/>
      <c r="AV60" s="190"/>
      <c r="AW60" s="190"/>
      <c r="AX60" s="190"/>
      <c r="AY60" s="190"/>
      <c r="AZ60" s="190"/>
      <c r="BA60" s="190"/>
      <c r="BB60" s="190"/>
      <c r="BC60" s="190"/>
      <c r="BD60" s="190"/>
      <c r="BE60" s="190"/>
      <c r="BF60" s="190"/>
      <c r="BG60" s="190"/>
      <c r="BH60" s="190"/>
    </row>
    <row r="61" spans="1:60" s="48" customFormat="1" ht="7.5" customHeight="1">
      <c r="A61" s="169"/>
      <c r="B61" s="169"/>
      <c r="C61" s="164" t="s">
        <v>107</v>
      </c>
      <c r="D61" s="164"/>
      <c r="E61" s="164"/>
      <c r="F61" s="164"/>
      <c r="G61" s="164"/>
      <c r="H61" s="308" t="str">
        <f>IFERROR(B60-H60,"")</f>
        <v/>
      </c>
      <c r="I61" s="308"/>
      <c r="J61" s="308"/>
      <c r="K61" s="308"/>
      <c r="L61" s="169"/>
      <c r="M61" s="169"/>
      <c r="N61" s="169"/>
      <c r="O61" s="169"/>
      <c r="P61" s="169"/>
      <c r="Q61" s="169"/>
      <c r="R61" s="169"/>
      <c r="S61" s="169"/>
      <c r="T61" s="169"/>
      <c r="U61" s="169"/>
      <c r="V61" s="169"/>
      <c r="W61" s="173"/>
      <c r="X61" s="169"/>
      <c r="Y61" s="282"/>
      <c r="Z61" s="267"/>
      <c r="AA61" s="275"/>
      <c r="AB61" s="276"/>
      <c r="AC61" s="276"/>
      <c r="AD61" s="276"/>
      <c r="AE61" s="283"/>
      <c r="AF61" s="283"/>
      <c r="AG61" s="283"/>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row>
    <row r="62" spans="1:60" s="48" customFormat="1" ht="13.5" customHeight="1" thickBot="1">
      <c r="A62" s="169"/>
      <c r="B62" s="169"/>
      <c r="C62" s="169"/>
      <c r="D62" s="169"/>
      <c r="E62" s="169"/>
      <c r="F62" s="169"/>
      <c r="G62" s="169"/>
      <c r="H62" s="169"/>
      <c r="I62" s="169"/>
      <c r="J62" s="169"/>
      <c r="K62" s="169"/>
      <c r="L62" s="169"/>
      <c r="M62" s="169"/>
      <c r="N62" s="315" t="s">
        <v>184</v>
      </c>
      <c r="O62" s="315"/>
      <c r="P62" s="315"/>
      <c r="Q62" s="316" t="str">
        <f>IFERROR(Q56+Q60,"")</f>
        <v/>
      </c>
      <c r="R62" s="316"/>
      <c r="S62" s="316"/>
      <c r="T62" s="316"/>
      <c r="U62" s="316"/>
      <c r="V62" s="316"/>
      <c r="W62" s="171" t="s">
        <v>109</v>
      </c>
      <c r="Y62" s="282"/>
      <c r="Z62" s="283"/>
      <c r="AA62" s="284"/>
      <c r="AB62" s="285"/>
      <c r="AC62" s="285"/>
      <c r="AD62" s="285"/>
      <c r="AE62" s="283"/>
      <c r="AF62" s="283"/>
      <c r="AG62" s="283"/>
      <c r="AH62" s="191"/>
      <c r="AI62" s="191"/>
      <c r="AJ62" s="191"/>
      <c r="AK62" s="191"/>
      <c r="AL62" s="191"/>
      <c r="AM62" s="191"/>
      <c r="AN62" s="191"/>
      <c r="AO62" s="191"/>
      <c r="AP62" s="191"/>
      <c r="AQ62" s="191"/>
      <c r="AR62" s="191"/>
      <c r="AS62" s="191"/>
      <c r="AT62" s="191"/>
      <c r="AU62" s="191"/>
      <c r="AV62" s="191"/>
      <c r="AW62" s="191"/>
      <c r="AX62" s="191"/>
      <c r="AY62" s="191"/>
      <c r="AZ62" s="191"/>
      <c r="BA62" s="191"/>
      <c r="BB62" s="191"/>
      <c r="BC62" s="191"/>
      <c r="BD62" s="191"/>
      <c r="BE62" s="191"/>
      <c r="BF62" s="191"/>
      <c r="BG62" s="191"/>
      <c r="BH62" s="191"/>
    </row>
    <row r="63" spans="1:60" s="48" customFormat="1" ht="12" customHeight="1">
      <c r="A63" s="304"/>
      <c r="B63" s="304"/>
      <c r="C63" s="304"/>
      <c r="D63" s="304"/>
      <c r="E63" s="304"/>
      <c r="F63" s="304"/>
      <c r="G63" s="304"/>
      <c r="H63" s="304"/>
      <c r="I63" s="304"/>
      <c r="J63" s="304"/>
      <c r="K63" s="304"/>
      <c r="L63" s="304"/>
      <c r="M63" s="304"/>
      <c r="N63" s="304"/>
      <c r="O63" s="304"/>
      <c r="P63" s="304"/>
      <c r="Q63" s="304"/>
      <c r="R63" s="304"/>
      <c r="S63" s="304"/>
      <c r="T63" s="304"/>
      <c r="U63" s="304"/>
      <c r="V63" s="304"/>
      <c r="W63" s="304"/>
      <c r="X63" s="288" t="s">
        <v>182</v>
      </c>
      <c r="Y63" s="283"/>
      <c r="Z63" s="283"/>
      <c r="AA63" s="284"/>
      <c r="AB63" s="285"/>
      <c r="AC63" s="285"/>
      <c r="AD63" s="285"/>
      <c r="AE63" s="283"/>
      <c r="AF63" s="283"/>
      <c r="AG63" s="283"/>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row>
    <row r="64" spans="1:60" s="48" customFormat="1" ht="18" customHeight="1">
      <c r="Y64" s="283"/>
      <c r="Z64" s="283"/>
      <c r="AA64" s="284"/>
      <c r="AB64" s="285"/>
      <c r="AC64" s="285"/>
      <c r="AD64" s="285"/>
      <c r="AE64" s="283"/>
      <c r="AF64" s="283"/>
      <c r="AG64" s="283"/>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1"/>
    </row>
    <row r="65" spans="5:60" s="48" customFormat="1" ht="18" customHeight="1">
      <c r="Y65" s="283"/>
      <c r="Z65" s="283"/>
      <c r="AA65" s="283"/>
      <c r="AB65" s="283"/>
      <c r="AC65" s="283"/>
      <c r="AD65" s="283"/>
      <c r="AE65" s="283"/>
      <c r="AF65" s="283"/>
      <c r="AG65" s="283"/>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1"/>
    </row>
    <row r="66" spans="5:60" s="48" customFormat="1" ht="18" customHeight="1">
      <c r="Y66" s="283"/>
      <c r="Z66" s="283"/>
      <c r="AA66" s="283"/>
      <c r="AB66" s="283"/>
      <c r="AC66" s="283"/>
      <c r="AD66" s="283"/>
      <c r="AE66" s="283"/>
      <c r="AF66" s="283"/>
      <c r="AG66" s="283"/>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1"/>
    </row>
    <row r="67" spans="5:60" s="48" customFormat="1" ht="18" customHeight="1">
      <c r="Y67" s="283"/>
      <c r="Z67" s="283"/>
      <c r="AA67" s="283"/>
      <c r="AB67" s="283"/>
      <c r="AC67" s="283"/>
      <c r="AD67" s="283"/>
      <c r="AE67" s="283"/>
      <c r="AF67" s="283"/>
      <c r="AG67" s="283"/>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1"/>
    </row>
    <row r="68" spans="5:60" s="48" customFormat="1" ht="18" customHeight="1">
      <c r="Y68" s="283"/>
      <c r="Z68" s="283"/>
      <c r="AA68" s="283"/>
      <c r="AB68" s="283"/>
      <c r="AC68" s="283"/>
      <c r="AD68" s="283"/>
      <c r="AE68" s="283"/>
      <c r="AF68" s="283"/>
      <c r="AG68" s="283"/>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1"/>
    </row>
    <row r="69" spans="5:60" s="48" customFormat="1" ht="18" customHeight="1">
      <c r="E69" s="2"/>
      <c r="F69" s="2"/>
      <c r="G69" s="2"/>
      <c r="H69" s="2"/>
      <c r="I69" s="2"/>
      <c r="J69" s="2"/>
      <c r="K69" s="2"/>
      <c r="L69" s="2"/>
      <c r="M69" s="2"/>
      <c r="N69" s="2"/>
      <c r="O69" s="2"/>
      <c r="P69" s="2"/>
      <c r="Q69" s="2"/>
      <c r="R69" s="2"/>
      <c r="S69" s="2"/>
      <c r="T69" s="2"/>
      <c r="U69" s="2"/>
      <c r="V69" s="2"/>
      <c r="W69" s="2"/>
      <c r="X69" s="2"/>
      <c r="Y69" s="193"/>
      <c r="Z69" s="283"/>
      <c r="AA69" s="283"/>
      <c r="AB69" s="283"/>
      <c r="AC69" s="283"/>
      <c r="AD69" s="283"/>
      <c r="AE69" s="283"/>
      <c r="AF69" s="283"/>
      <c r="AG69" s="283"/>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191"/>
    </row>
    <row r="70" spans="5:60" ht="18" customHeight="1">
      <c r="Z70" s="283"/>
    </row>
    <row r="71" spans="5:60" ht="18" customHeight="1"/>
    <row r="72" spans="5:60" ht="18" customHeight="1"/>
    <row r="73" spans="5:60" ht="18" customHeight="1"/>
    <row r="74" spans="5:60" ht="18" customHeight="1"/>
    <row r="75" spans="5:60" ht="18" customHeight="1"/>
    <row r="76" spans="5:60" ht="18" customHeight="1"/>
    <row r="77" spans="5:60" ht="18" customHeight="1"/>
    <row r="78" spans="5:60" ht="18" customHeight="1"/>
    <row r="79" spans="5:60" ht="18" customHeight="1"/>
    <row r="80" spans="5: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sheetData>
  <sheetProtection algorithmName="SHA-512" hashValue="WPFqUZ53EDWm1HodAhqTPryfvVZZ+krbEnqcByRXmuotJGNfy7iyGxIMLCyBaGxuPtF/kT+J1SjSWO1zuJnSUg==" saltValue="kO1HgzUa0v6FEjXKGFHsFw==" spinCount="100000" sheet="1" selectLockedCells="1"/>
  <mergeCells count="146">
    <mergeCell ref="A3:X3"/>
    <mergeCell ref="A5:M6"/>
    <mergeCell ref="R5:S5"/>
    <mergeCell ref="P6:X6"/>
    <mergeCell ref="A7:M9"/>
    <mergeCell ref="P7:X7"/>
    <mergeCell ref="P8:X8"/>
    <mergeCell ref="N9:O9"/>
    <mergeCell ref="P9:X9"/>
    <mergeCell ref="N6:O6"/>
    <mergeCell ref="N7:O7"/>
    <mergeCell ref="N8:O8"/>
    <mergeCell ref="P11:R12"/>
    <mergeCell ref="S11:X12"/>
    <mergeCell ref="AA12:AA13"/>
    <mergeCell ref="A13:C14"/>
    <mergeCell ref="D13:D14"/>
    <mergeCell ref="E13:P14"/>
    <mergeCell ref="Q13:X14"/>
    <mergeCell ref="A10:B10"/>
    <mergeCell ref="C10:D10"/>
    <mergeCell ref="F10:G10"/>
    <mergeCell ref="A11:D12"/>
    <mergeCell ref="E11:K12"/>
    <mergeCell ref="L11:O12"/>
    <mergeCell ref="R15:R16"/>
    <mergeCell ref="S15:T15"/>
    <mergeCell ref="W15:X16"/>
    <mergeCell ref="S16:T16"/>
    <mergeCell ref="A17:C18"/>
    <mergeCell ref="D17:D18"/>
    <mergeCell ref="E17:V17"/>
    <mergeCell ref="E18:X18"/>
    <mergeCell ref="A15:D16"/>
    <mergeCell ref="E15:K16"/>
    <mergeCell ref="L15:M16"/>
    <mergeCell ref="N15:N16"/>
    <mergeCell ref="O15:O16"/>
    <mergeCell ref="P15:Q16"/>
    <mergeCell ref="A23:D24"/>
    <mergeCell ref="E23:H23"/>
    <mergeCell ref="E24:H24"/>
    <mergeCell ref="A25:C26"/>
    <mergeCell ref="D25:D26"/>
    <mergeCell ref="E25:N25"/>
    <mergeCell ref="A19:D20"/>
    <mergeCell ref="E19:H19"/>
    <mergeCell ref="E20:H20"/>
    <mergeCell ref="A21:D22"/>
    <mergeCell ref="E21:H21"/>
    <mergeCell ref="E22:H22"/>
    <mergeCell ref="O25:X25"/>
    <mergeCell ref="E26:H26"/>
    <mergeCell ref="I26:N26"/>
    <mergeCell ref="O26:R26"/>
    <mergeCell ref="S26:X26"/>
    <mergeCell ref="A27:D28"/>
    <mergeCell ref="E27:H27"/>
    <mergeCell ref="I27:N27"/>
    <mergeCell ref="O27:R27"/>
    <mergeCell ref="S27:X27"/>
    <mergeCell ref="E28:H28"/>
    <mergeCell ref="I28:N28"/>
    <mergeCell ref="O28:R28"/>
    <mergeCell ref="S28:X28"/>
    <mergeCell ref="A29:C30"/>
    <mergeCell ref="D29:D30"/>
    <mergeCell ref="E29:H29"/>
    <mergeCell ref="I29:N29"/>
    <mergeCell ref="O29:R29"/>
    <mergeCell ref="S29:X29"/>
    <mergeCell ref="E30:H30"/>
    <mergeCell ref="I30:N30"/>
    <mergeCell ref="O30:R30"/>
    <mergeCell ref="S30:X30"/>
    <mergeCell ref="A31:D32"/>
    <mergeCell ref="E31:H31"/>
    <mergeCell ref="O31:R31"/>
    <mergeCell ref="S31:X31"/>
    <mergeCell ref="E32:H32"/>
    <mergeCell ref="I32:N32"/>
    <mergeCell ref="O32:R32"/>
    <mergeCell ref="S32:X32"/>
    <mergeCell ref="A33:C34"/>
    <mergeCell ref="D33:D34"/>
    <mergeCell ref="E33:H33"/>
    <mergeCell ref="I33:N33"/>
    <mergeCell ref="O33:X33"/>
    <mergeCell ref="E34:H34"/>
    <mergeCell ref="I34:M34"/>
    <mergeCell ref="O34:R34"/>
    <mergeCell ref="I31:N31"/>
    <mergeCell ref="T36:X36"/>
    <mergeCell ref="A37:C38"/>
    <mergeCell ref="D37:D38"/>
    <mergeCell ref="E37:X37"/>
    <mergeCell ref="E38:X38"/>
    <mergeCell ref="A39:X39"/>
    <mergeCell ref="S34:W34"/>
    <mergeCell ref="A35:D36"/>
    <mergeCell ref="E35:G36"/>
    <mergeCell ref="H35:L35"/>
    <mergeCell ref="M35:O35"/>
    <mergeCell ref="P35:S35"/>
    <mergeCell ref="T35:X35"/>
    <mergeCell ref="H36:L36"/>
    <mergeCell ref="M36:O36"/>
    <mergeCell ref="Q36:S36"/>
    <mergeCell ref="H45:L45"/>
    <mergeCell ref="M45:P45"/>
    <mergeCell ref="Q45:T45"/>
    <mergeCell ref="K47:O47"/>
    <mergeCell ref="A40:X40"/>
    <mergeCell ref="A41:X41"/>
    <mergeCell ref="A42:G44"/>
    <mergeCell ref="H42:L42"/>
    <mergeCell ref="M42:P42"/>
    <mergeCell ref="Q42:T42"/>
    <mergeCell ref="H43:L43"/>
    <mergeCell ref="M43:P43"/>
    <mergeCell ref="Q43:T43"/>
    <mergeCell ref="H44:L44"/>
    <mergeCell ref="B60:D60"/>
    <mergeCell ref="H59:K59"/>
    <mergeCell ref="H60:K60"/>
    <mergeCell ref="H61:K61"/>
    <mergeCell ref="Z18:Z50"/>
    <mergeCell ref="A45:G45"/>
    <mergeCell ref="N62:P62"/>
    <mergeCell ref="Q62:V62"/>
    <mergeCell ref="B56:D56"/>
    <mergeCell ref="H56:K56"/>
    <mergeCell ref="Q56:V56"/>
    <mergeCell ref="H57:K57"/>
    <mergeCell ref="Q60:V60"/>
    <mergeCell ref="A58:E58"/>
    <mergeCell ref="B48:E48"/>
    <mergeCell ref="K48:O48"/>
    <mergeCell ref="B50:E50"/>
    <mergeCell ref="K50:O50"/>
    <mergeCell ref="P52:S52"/>
    <mergeCell ref="H55:K55"/>
    <mergeCell ref="Q55:V55"/>
    <mergeCell ref="A54:E54"/>
    <mergeCell ref="M44:P44"/>
    <mergeCell ref="Q44:T44"/>
  </mergeCells>
  <phoneticPr fontId="3"/>
  <conditionalFormatting sqref="E36:Y38 E35:M35 P35:Y35 E18:Y30 E32:Y34 E31:I31 O31:Y31">
    <cfRule type="expression" priority="4">
      <formula>"$Q$15="</formula>
    </cfRule>
  </conditionalFormatting>
  <conditionalFormatting sqref="E25:Y30 E36:Y38 E35:M35 P35:Y35 E32:Y34 E31:I31 O31:Y31">
    <cfRule type="expression" dxfId="136" priority="5">
      <formula>$A$23="無"</formula>
    </cfRule>
  </conditionalFormatting>
  <conditionalFormatting sqref="I10">
    <cfRule type="expression" dxfId="135" priority="6">
      <formula>$A$23="有"</formula>
    </cfRule>
  </conditionalFormatting>
  <conditionalFormatting sqref="A10:Y16 N5:R5 W17:Y17 A17:E17 T5:Y5 N6:N9 P6:P9 A18:Y30 A32:Y40 A31:I31 O31:Y31">
    <cfRule type="expression" dxfId="134" priority="7">
      <formula>$A$7="（種別を選択してください）"</formula>
    </cfRule>
  </conditionalFormatting>
  <conditionalFormatting sqref="D25 A37 D37 A19 A21 A27 A23 A25 A29 D29 A35 A31:A33 D31:D33 W17:Y17 E17 E18:Y24">
    <cfRule type="expression" dxfId="133" priority="8">
      <formula>$A$7=$AA$4</formula>
    </cfRule>
  </conditionalFormatting>
  <conditionalFormatting sqref="D25 A37 E36:Y38 P35:Y35 A19 A21 A27 A23 A25 E35:M35 D37 A29 D29 A35 A31:A33 D31:D33 E18:Y30 E32:Y34 E31:I31 O31:Y31">
    <cfRule type="expression" dxfId="132" priority="11">
      <formula>$Q$13="無"</formula>
    </cfRule>
  </conditionalFormatting>
  <conditionalFormatting sqref="E25:N30 E32:N34 E31:I31">
    <cfRule type="expression" dxfId="131" priority="1">
      <formula>$A$21=$AG$16</formula>
    </cfRule>
    <cfRule type="expression" dxfId="130" priority="3">
      <formula>$A$21=$AG$15</formula>
    </cfRule>
  </conditionalFormatting>
  <conditionalFormatting sqref="E27:H27">
    <cfRule type="expression" dxfId="129" priority="2">
      <formula>$A$21=OR($AG$15,$AG$16)</formula>
    </cfRule>
  </conditionalFormatting>
  <conditionalFormatting sqref="A37 D37 A19 A21 A35 A31:A33 D31:D33 E18:Y24">
    <cfRule type="expression" dxfId="128" priority="9">
      <formula>$A$7=$AA$6</formula>
    </cfRule>
    <cfRule type="expression" dxfId="127" priority="10">
      <formula>$A$7=$AA$5</formula>
    </cfRule>
  </conditionalFormatting>
  <dataValidations count="6">
    <dataValidation type="list" allowBlank="1" showInputMessage="1" showErrorMessage="1" sqref="A7" xr:uid="{00000000-0002-0000-0000-000000000000}">
      <formula1>$AA$3:$AA$7</formula1>
    </dataValidation>
    <dataValidation type="list" allowBlank="1" showInputMessage="1" showErrorMessage="1" sqref="A21" xr:uid="{00000000-0002-0000-0000-000001000000}">
      <formula1>$AG$14:$AG$18</formula1>
    </dataValidation>
    <dataValidation type="list" allowBlank="1" showInputMessage="1" showErrorMessage="1" sqref="Q13" xr:uid="{00000000-0002-0000-0000-000002000000}">
      <formula1>$Z$12:$Z$13</formula1>
    </dataValidation>
    <dataValidation type="whole" allowBlank="1" showInputMessage="1" showErrorMessage="1" sqref="P36" xr:uid="{00000000-0002-0000-0000-000003000000}">
      <formula1>1</formula1>
      <formula2>12</formula2>
    </dataValidation>
    <dataValidation type="list" allowBlank="1" showInputMessage="1" showErrorMessage="1" sqref="E38" xr:uid="{00000000-0002-0000-0000-000004000000}">
      <formula1>$AF$17:$AF$18</formula1>
    </dataValidation>
    <dataValidation type="list" allowBlank="1" showInputMessage="1" showErrorMessage="1" sqref="I23:Y24 T36 I20:Y21" xr:uid="{00000000-0002-0000-0000-000005000000}">
      <formula1>$AE$17:$AE$18</formula1>
    </dataValidation>
  </dataValidations>
  <printOptions horizontalCentered="1"/>
  <pageMargins left="0.31496062992125984" right="0.31496062992125984" top="0.35433070866141736" bottom="0.35433070866141736" header="0.11811023622047245" footer="0.11811023622047245"/>
  <pageSetup paperSize="9" scale="87" orientation="portrait" r:id="rId1"/>
  <headerFooter>
    <oddHeader xml:space="preserve">&amp;R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94"/>
  <sheetViews>
    <sheetView view="pageBreakPreview" zoomScale="69" zoomScaleNormal="80" zoomScaleSheetLayoutView="69" workbookViewId="0">
      <selection activeCell="E18" sqref="E18"/>
    </sheetView>
  </sheetViews>
  <sheetFormatPr defaultColWidth="9" defaultRowHeight="18.75"/>
  <cols>
    <col min="1" max="1" width="3.25" style="185" bestFit="1" customWidth="1"/>
    <col min="2" max="2" width="19.25" style="176" customWidth="1"/>
    <col min="3" max="3" width="118.75" customWidth="1"/>
    <col min="4" max="4" width="3.25" style="185" bestFit="1" customWidth="1"/>
    <col min="5" max="5" width="19.25" style="176" customWidth="1"/>
    <col min="6" max="6" width="121.5" customWidth="1"/>
    <col min="7" max="16384" width="9" style="2"/>
  </cols>
  <sheetData>
    <row r="1" spans="1:6" ht="66" customHeight="1">
      <c r="A1" s="567" t="s">
        <v>174</v>
      </c>
      <c r="B1" s="567"/>
      <c r="C1" s="567"/>
      <c r="D1" s="567"/>
      <c r="E1" s="567"/>
      <c r="F1" s="567"/>
    </row>
    <row r="2" spans="1:6" ht="18" customHeight="1">
      <c r="A2" s="568" t="s">
        <v>175</v>
      </c>
      <c r="B2" s="568"/>
      <c r="C2" s="2"/>
      <c r="D2" s="2"/>
      <c r="E2" s="568" t="s">
        <v>176</v>
      </c>
      <c r="F2" s="568"/>
    </row>
    <row r="3" spans="1:6" ht="5.25" customHeight="1">
      <c r="A3" s="568"/>
      <c r="B3" s="568"/>
      <c r="C3" s="2"/>
      <c r="D3" s="2"/>
      <c r="E3" s="568"/>
      <c r="F3" s="568"/>
    </row>
    <row r="4" spans="1:6" ht="18" customHeight="1">
      <c r="A4" s="568"/>
      <c r="B4" s="568"/>
      <c r="C4" s="2"/>
      <c r="D4" s="2"/>
      <c r="E4" s="568"/>
      <c r="F4" s="568"/>
    </row>
    <row r="5" spans="1:6" s="10" customFormat="1" ht="20.25" customHeight="1">
      <c r="D5" s="153"/>
      <c r="E5" s="177" t="s">
        <v>133</v>
      </c>
      <c r="F5" s="154" t="s">
        <v>132</v>
      </c>
    </row>
    <row r="6" spans="1:6" s="10" customFormat="1" ht="117">
      <c r="D6" s="153" t="s">
        <v>134</v>
      </c>
      <c r="E6" s="177" t="s">
        <v>135</v>
      </c>
      <c r="F6" s="155" t="s">
        <v>164</v>
      </c>
    </row>
    <row r="7" spans="1:6" s="10" customFormat="1" ht="39">
      <c r="D7" s="153" t="s">
        <v>136</v>
      </c>
      <c r="E7" s="178" t="s">
        <v>139</v>
      </c>
      <c r="F7" s="155" t="s">
        <v>161</v>
      </c>
    </row>
    <row r="8" spans="1:6" s="10" customFormat="1" ht="39">
      <c r="D8" s="153" t="s">
        <v>137</v>
      </c>
      <c r="E8" s="179" t="s">
        <v>141</v>
      </c>
      <c r="F8" s="157" t="s">
        <v>167</v>
      </c>
    </row>
    <row r="9" spans="1:6" s="10" customFormat="1" ht="19.5">
      <c r="D9" s="153" t="s">
        <v>138</v>
      </c>
      <c r="E9" s="178" t="s">
        <v>152</v>
      </c>
      <c r="F9" s="156" t="s">
        <v>143</v>
      </c>
    </row>
    <row r="10" spans="1:6" s="10" customFormat="1" ht="19.5">
      <c r="D10" s="153" t="s">
        <v>140</v>
      </c>
      <c r="E10" s="178" t="s">
        <v>145</v>
      </c>
      <c r="F10" s="157" t="s">
        <v>146</v>
      </c>
    </row>
    <row r="11" spans="1:6" s="10" customFormat="1" ht="19.5">
      <c r="D11" s="153" t="s">
        <v>142</v>
      </c>
      <c r="E11" s="178" t="s">
        <v>148</v>
      </c>
      <c r="F11" s="157" t="s">
        <v>165</v>
      </c>
    </row>
    <row r="12" spans="1:6" s="10" customFormat="1" ht="39">
      <c r="D12" s="153" t="s">
        <v>144</v>
      </c>
      <c r="E12" s="178" t="s">
        <v>150</v>
      </c>
      <c r="F12" s="157" t="s">
        <v>170</v>
      </c>
    </row>
    <row r="13" spans="1:6" s="10" customFormat="1" ht="78">
      <c r="D13" s="153" t="s">
        <v>147</v>
      </c>
      <c r="E13" s="178" t="s">
        <v>179</v>
      </c>
      <c r="F13" s="157" t="s">
        <v>180</v>
      </c>
    </row>
    <row r="14" spans="1:6" s="10" customFormat="1" ht="58.5">
      <c r="D14" s="153" t="s">
        <v>149</v>
      </c>
      <c r="E14" s="178" t="s">
        <v>153</v>
      </c>
      <c r="F14" s="155" t="s">
        <v>186</v>
      </c>
    </row>
    <row r="15" spans="1:6" s="10" customFormat="1" ht="39">
      <c r="D15" s="153" t="s">
        <v>151</v>
      </c>
      <c r="E15" s="178" t="s">
        <v>156</v>
      </c>
      <c r="F15" s="157" t="s">
        <v>168</v>
      </c>
    </row>
    <row r="16" spans="1:6" s="10" customFormat="1" ht="58.5">
      <c r="D16" s="153" t="s">
        <v>154</v>
      </c>
      <c r="E16" s="178" t="s">
        <v>158</v>
      </c>
      <c r="F16" s="155" t="s">
        <v>166</v>
      </c>
    </row>
    <row r="17" spans="1:6" s="10" customFormat="1" ht="78">
      <c r="D17" s="153" t="s">
        <v>155</v>
      </c>
      <c r="E17" s="178" t="s">
        <v>159</v>
      </c>
      <c r="F17" s="157" t="s">
        <v>169</v>
      </c>
    </row>
    <row r="18" spans="1:6" s="10" customFormat="1" ht="234">
      <c r="A18" s="185"/>
      <c r="B18" s="176"/>
      <c r="C18"/>
      <c r="D18" s="153" t="s">
        <v>157</v>
      </c>
      <c r="E18" s="178" t="s">
        <v>160</v>
      </c>
      <c r="F18" s="157" t="s">
        <v>185</v>
      </c>
    </row>
    <row r="19" spans="1:6" s="10" customFormat="1" ht="16.5" customHeight="1">
      <c r="A19" s="185"/>
      <c r="B19" s="176"/>
      <c r="C19"/>
      <c r="D19" s="185"/>
      <c r="E19" s="176"/>
      <c r="F19"/>
    </row>
    <row r="20" spans="1:6" s="10" customFormat="1" ht="16.5" customHeight="1">
      <c r="A20" s="185"/>
      <c r="B20" s="176"/>
      <c r="C20"/>
      <c r="D20" s="185"/>
      <c r="E20" s="176"/>
      <c r="F20"/>
    </row>
    <row r="21" spans="1:6" s="10" customFormat="1" ht="16.5" customHeight="1">
      <c r="A21" s="185"/>
      <c r="B21" s="176"/>
      <c r="C21"/>
      <c r="D21" s="185"/>
      <c r="E21" s="176"/>
      <c r="F21"/>
    </row>
    <row r="22" spans="1:6" s="10" customFormat="1" ht="16.5" customHeight="1">
      <c r="A22" s="185"/>
      <c r="B22" s="176"/>
      <c r="C22"/>
      <c r="D22" s="185"/>
      <c r="E22" s="176"/>
      <c r="F22"/>
    </row>
    <row r="23" spans="1:6" s="10" customFormat="1" ht="16.5" customHeight="1">
      <c r="A23" s="185"/>
      <c r="B23" s="176"/>
      <c r="C23"/>
      <c r="D23" s="185"/>
      <c r="E23" s="176"/>
      <c r="F23"/>
    </row>
    <row r="24" spans="1:6" s="10" customFormat="1" ht="16.5" customHeight="1">
      <c r="A24" s="185"/>
      <c r="B24" s="176"/>
      <c r="C24"/>
      <c r="D24" s="185"/>
      <c r="E24" s="176"/>
      <c r="F24"/>
    </row>
    <row r="25" spans="1:6" s="10" customFormat="1" ht="16.5" customHeight="1">
      <c r="A25" s="185"/>
      <c r="B25" s="176"/>
      <c r="C25"/>
      <c r="D25" s="185"/>
      <c r="E25" s="176"/>
      <c r="F25"/>
    </row>
    <row r="26" spans="1:6" s="10" customFormat="1" ht="16.5" customHeight="1">
      <c r="A26" s="185"/>
      <c r="B26" s="176"/>
      <c r="C26"/>
      <c r="D26" s="185"/>
      <c r="E26" s="176"/>
      <c r="F26"/>
    </row>
    <row r="27" spans="1:6" s="10" customFormat="1" ht="16.5" customHeight="1">
      <c r="A27" s="185"/>
      <c r="B27" s="176"/>
      <c r="C27"/>
      <c r="D27" s="185"/>
      <c r="E27" s="176"/>
      <c r="F27"/>
    </row>
    <row r="28" spans="1:6" s="10" customFormat="1" ht="16.5" customHeight="1">
      <c r="A28" s="185"/>
      <c r="B28" s="176"/>
      <c r="C28"/>
      <c r="D28" s="185"/>
      <c r="E28" s="176"/>
      <c r="F28"/>
    </row>
    <row r="29" spans="1:6" s="10" customFormat="1" ht="16.5" customHeight="1">
      <c r="A29" s="185"/>
      <c r="B29" s="176"/>
      <c r="C29"/>
      <c r="D29" s="185"/>
      <c r="E29" s="176"/>
      <c r="F29"/>
    </row>
    <row r="30" spans="1:6" s="10" customFormat="1" ht="16.5" customHeight="1">
      <c r="A30" s="185"/>
      <c r="B30" s="176"/>
      <c r="C30"/>
      <c r="D30" s="185"/>
      <c r="E30" s="176"/>
      <c r="F30"/>
    </row>
    <row r="31" spans="1:6" s="10" customFormat="1" ht="16.5" customHeight="1">
      <c r="A31" s="185"/>
      <c r="B31" s="176"/>
      <c r="C31"/>
      <c r="D31" s="185"/>
      <c r="E31" s="176"/>
      <c r="F31"/>
    </row>
    <row r="32" spans="1:6" s="10" customFormat="1" ht="16.5" customHeight="1">
      <c r="A32" s="185"/>
      <c r="B32" s="176"/>
      <c r="C32"/>
      <c r="D32" s="185"/>
      <c r="E32" s="176"/>
      <c r="F32"/>
    </row>
    <row r="33" spans="1:6" s="10" customFormat="1" ht="16.5" customHeight="1">
      <c r="A33" s="185"/>
      <c r="B33" s="176"/>
      <c r="C33"/>
      <c r="D33" s="185"/>
      <c r="E33" s="176"/>
      <c r="F33"/>
    </row>
    <row r="34" spans="1:6" s="10" customFormat="1" ht="19.5" customHeight="1">
      <c r="A34" s="185"/>
      <c r="B34" s="176"/>
      <c r="C34"/>
      <c r="D34" s="185"/>
      <c r="E34" s="176"/>
      <c r="F34"/>
    </row>
    <row r="35" spans="1:6" s="10" customFormat="1" ht="16.5" customHeight="1">
      <c r="A35" s="185"/>
      <c r="B35" s="176"/>
      <c r="C35"/>
      <c r="D35" s="185"/>
      <c r="E35" s="176"/>
      <c r="F35"/>
    </row>
    <row r="36" spans="1:6" s="10" customFormat="1" ht="16.5" customHeight="1">
      <c r="A36" s="185"/>
      <c r="B36" s="176"/>
      <c r="C36"/>
      <c r="D36" s="185"/>
      <c r="E36" s="176"/>
      <c r="F36"/>
    </row>
    <row r="37" spans="1:6" s="10" customFormat="1" ht="16.5" customHeight="1">
      <c r="A37" s="185"/>
      <c r="B37" s="176"/>
      <c r="C37"/>
      <c r="D37" s="185"/>
      <c r="E37" s="176"/>
      <c r="F37"/>
    </row>
    <row r="38" spans="1:6" s="10" customFormat="1" ht="16.5" customHeight="1">
      <c r="A38" s="185"/>
      <c r="B38" s="176"/>
      <c r="C38"/>
      <c r="D38" s="185"/>
      <c r="E38" s="176"/>
      <c r="F38"/>
    </row>
    <row r="39" spans="1:6" s="10" customFormat="1" ht="16.5" customHeight="1">
      <c r="A39" s="185"/>
      <c r="B39" s="176"/>
      <c r="C39"/>
      <c r="D39" s="185"/>
      <c r="E39" s="176"/>
      <c r="F39"/>
    </row>
    <row r="40" spans="1:6" s="10" customFormat="1" ht="12.75" customHeight="1">
      <c r="A40" s="185"/>
      <c r="B40" s="176"/>
      <c r="C40"/>
      <c r="D40" s="185"/>
      <c r="E40" s="176"/>
      <c r="F40"/>
    </row>
    <row r="41" spans="1:6" s="10" customFormat="1" ht="29.25" customHeight="1">
      <c r="A41" s="185"/>
      <c r="B41" s="176"/>
      <c r="C41"/>
      <c r="D41" s="185"/>
      <c r="E41" s="176"/>
      <c r="F41"/>
    </row>
    <row r="42" spans="1:6" s="46" customFormat="1" ht="13.5" customHeight="1">
      <c r="A42" s="185"/>
      <c r="B42" s="176"/>
      <c r="C42"/>
      <c r="D42" s="185"/>
      <c r="E42" s="176"/>
      <c r="F42"/>
    </row>
    <row r="43" spans="1:6" s="46" customFormat="1">
      <c r="A43" s="185"/>
      <c r="B43" s="176"/>
      <c r="C43"/>
      <c r="D43" s="185"/>
      <c r="E43" s="176"/>
      <c r="F43"/>
    </row>
    <row r="44" spans="1:6" s="46" customFormat="1">
      <c r="A44" s="185"/>
      <c r="B44" s="176"/>
      <c r="C44"/>
      <c r="D44" s="185"/>
      <c r="E44" s="176"/>
      <c r="F44"/>
    </row>
    <row r="45" spans="1:6" s="46" customFormat="1">
      <c r="A45" s="185"/>
      <c r="B45" s="176"/>
      <c r="C45"/>
      <c r="D45" s="185"/>
      <c r="E45" s="176"/>
      <c r="F45"/>
    </row>
    <row r="46" spans="1:6" s="46" customFormat="1">
      <c r="A46" s="185"/>
      <c r="B46" s="176"/>
      <c r="C46"/>
      <c r="D46" s="185"/>
      <c r="E46" s="176"/>
      <c r="F46"/>
    </row>
    <row r="47" spans="1:6" s="46" customFormat="1">
      <c r="A47" s="185"/>
      <c r="B47" s="176"/>
      <c r="C47"/>
      <c r="D47" s="185"/>
      <c r="E47" s="176"/>
      <c r="F47"/>
    </row>
    <row r="48" spans="1:6" s="46" customFormat="1">
      <c r="A48" s="185"/>
      <c r="B48" s="176"/>
      <c r="C48"/>
      <c r="D48" s="185"/>
      <c r="E48" s="176"/>
      <c r="F48"/>
    </row>
    <row r="49" spans="1:6" s="46" customFormat="1">
      <c r="A49" s="185"/>
      <c r="B49" s="176"/>
      <c r="C49"/>
      <c r="D49" s="185"/>
      <c r="E49" s="176"/>
      <c r="F49"/>
    </row>
    <row r="50" spans="1:6" s="46" customFormat="1">
      <c r="A50" s="185"/>
      <c r="B50" s="176"/>
      <c r="C50"/>
      <c r="D50" s="185"/>
      <c r="E50" s="176"/>
      <c r="F50"/>
    </row>
    <row r="51" spans="1:6" s="46" customFormat="1">
      <c r="A51" s="185"/>
      <c r="B51" s="176"/>
      <c r="C51"/>
      <c r="D51" s="185"/>
      <c r="E51" s="176"/>
      <c r="F51"/>
    </row>
    <row r="52" spans="1:6" s="46" customFormat="1">
      <c r="A52" s="185"/>
      <c r="B52" s="176"/>
      <c r="C52"/>
      <c r="D52" s="185"/>
      <c r="E52" s="176"/>
      <c r="F52"/>
    </row>
    <row r="53" spans="1:6" s="46" customFormat="1">
      <c r="A53" s="185"/>
      <c r="B53" s="176"/>
      <c r="C53"/>
      <c r="D53" s="185"/>
      <c r="E53" s="176"/>
      <c r="F53"/>
    </row>
    <row r="54" spans="1:6" s="46" customFormat="1">
      <c r="A54" s="185"/>
      <c r="B54" s="176"/>
      <c r="C54"/>
      <c r="D54" s="185"/>
      <c r="E54" s="176"/>
      <c r="F54"/>
    </row>
    <row r="55" spans="1:6" s="46" customFormat="1">
      <c r="A55" s="185"/>
      <c r="B55" s="176"/>
      <c r="C55"/>
      <c r="D55" s="185"/>
      <c r="E55" s="176"/>
      <c r="F55"/>
    </row>
    <row r="56" spans="1:6" s="46" customFormat="1">
      <c r="A56" s="185"/>
      <c r="B56" s="176"/>
      <c r="C56"/>
      <c r="D56" s="185"/>
      <c r="E56" s="176"/>
      <c r="F56"/>
    </row>
    <row r="57" spans="1:6" s="46" customFormat="1">
      <c r="A57" s="185"/>
      <c r="B57" s="176"/>
      <c r="C57"/>
      <c r="D57" s="185"/>
      <c r="E57" s="176"/>
      <c r="F57"/>
    </row>
    <row r="58" spans="1:6" s="46" customFormat="1">
      <c r="A58" s="185"/>
      <c r="B58" s="176"/>
      <c r="C58"/>
      <c r="D58" s="185"/>
      <c r="E58" s="176"/>
      <c r="F58"/>
    </row>
    <row r="59" spans="1:6" s="46" customFormat="1">
      <c r="A59" s="185"/>
      <c r="B59" s="176"/>
      <c r="C59"/>
      <c r="D59" s="185"/>
      <c r="E59" s="176"/>
      <c r="F59"/>
    </row>
    <row r="60" spans="1:6" s="46" customFormat="1">
      <c r="A60" s="185"/>
      <c r="B60" s="176"/>
      <c r="C60"/>
      <c r="D60" s="185"/>
      <c r="E60" s="176"/>
      <c r="F60"/>
    </row>
    <row r="61" spans="1:6" s="46" customFormat="1">
      <c r="A61" s="185"/>
      <c r="B61" s="176"/>
      <c r="C61"/>
      <c r="D61" s="185"/>
      <c r="E61" s="176"/>
      <c r="F61"/>
    </row>
    <row r="62" spans="1:6" s="48" customFormat="1" ht="7.5" customHeight="1">
      <c r="A62" s="185"/>
      <c r="B62" s="176"/>
      <c r="C62"/>
      <c r="D62" s="185"/>
      <c r="E62" s="176"/>
      <c r="F62"/>
    </row>
    <row r="63" spans="1:6" s="48" customFormat="1" ht="13.5" customHeight="1">
      <c r="A63" s="185"/>
      <c r="B63" s="176"/>
      <c r="C63"/>
      <c r="D63" s="185"/>
      <c r="E63" s="176"/>
      <c r="F63"/>
    </row>
    <row r="64" spans="1:6" s="48" customFormat="1" ht="18" customHeight="1">
      <c r="A64" s="185"/>
      <c r="B64" s="176"/>
      <c r="C64"/>
      <c r="D64" s="185"/>
      <c r="E64" s="176"/>
      <c r="F64"/>
    </row>
    <row r="65" spans="1:6" s="48" customFormat="1" ht="18" customHeight="1">
      <c r="A65" s="185"/>
      <c r="B65" s="176"/>
      <c r="C65"/>
      <c r="D65" s="185"/>
      <c r="E65" s="176"/>
      <c r="F65"/>
    </row>
    <row r="66" spans="1:6" s="48" customFormat="1" ht="18" customHeight="1">
      <c r="A66" s="185"/>
      <c r="B66" s="176"/>
      <c r="C66"/>
      <c r="D66" s="185"/>
      <c r="E66" s="176"/>
      <c r="F66"/>
    </row>
    <row r="67" spans="1:6" s="48" customFormat="1" ht="18" customHeight="1">
      <c r="A67" s="185"/>
      <c r="B67" s="176"/>
      <c r="C67"/>
      <c r="D67" s="185"/>
      <c r="E67" s="176"/>
      <c r="F67"/>
    </row>
    <row r="68" spans="1:6" s="48" customFormat="1" ht="18" customHeight="1">
      <c r="A68" s="185"/>
      <c r="B68" s="176"/>
      <c r="C68"/>
      <c r="D68" s="185"/>
      <c r="E68" s="176"/>
      <c r="F68"/>
    </row>
    <row r="69" spans="1:6" s="48" customFormat="1" ht="18" customHeight="1">
      <c r="A69" s="185"/>
      <c r="B69" s="176"/>
      <c r="C69"/>
      <c r="D69" s="185"/>
      <c r="E69" s="176"/>
      <c r="F69"/>
    </row>
    <row r="70" spans="1:6" s="48" customFormat="1" ht="18" customHeight="1">
      <c r="A70" s="185"/>
      <c r="B70" s="176"/>
      <c r="C70"/>
      <c r="D70" s="185"/>
      <c r="E70" s="176"/>
      <c r="F70"/>
    </row>
    <row r="71" spans="1:6" ht="18" customHeight="1"/>
    <row r="72" spans="1:6" ht="18" customHeight="1"/>
    <row r="73" spans="1:6" ht="18" customHeight="1"/>
    <row r="74" spans="1:6" ht="18" customHeight="1"/>
    <row r="75" spans="1:6" ht="18" customHeight="1"/>
    <row r="76" spans="1:6" ht="18" customHeight="1"/>
    <row r="77" spans="1:6" ht="18" customHeight="1"/>
    <row r="78" spans="1:6" ht="18" customHeight="1"/>
    <row r="79" spans="1:6" ht="18" customHeight="1"/>
    <row r="80" spans="1:6"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mergeCells count="3">
    <mergeCell ref="A1:F1"/>
    <mergeCell ref="E2:F4"/>
    <mergeCell ref="A2:B4"/>
  </mergeCells>
  <phoneticPr fontId="3"/>
  <printOptions horizontalCentered="1"/>
  <pageMargins left="0.31496062992125984" right="0.31496062992125984" top="0.35433070866141736" bottom="0.35433070866141736" header="0.11811023622047245" footer="0.11811023622047245"/>
  <pageSetup paperSize="9" scale="31" orientation="portrait" r:id="rId1"/>
  <headerFooter>
    <oddHeader xml:space="preserve">&amp;R
</oddHeader>
  </headerFooter>
  <rowBreaks count="1" manualBreakCount="1">
    <brk id="25" max="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BH94"/>
  <sheetViews>
    <sheetView view="pageBreakPreview" topLeftCell="A13" zoomScale="130" zoomScaleNormal="100" zoomScaleSheetLayoutView="130" workbookViewId="0">
      <selection activeCell="L19" sqref="L19"/>
    </sheetView>
  </sheetViews>
  <sheetFormatPr defaultColWidth="9" defaultRowHeight="18.75"/>
  <cols>
    <col min="1" max="4" width="3" style="2" customWidth="1"/>
    <col min="5" max="24" width="3.75" style="2" customWidth="1"/>
    <col min="25" max="25" width="1.875" style="193" hidden="1" customWidth="1"/>
    <col min="26" max="26" width="7.875" style="193" hidden="1" customWidth="1"/>
    <col min="27" max="27" width="14.625" style="193" hidden="1" customWidth="1"/>
    <col min="28" max="28" width="4.625" style="193" hidden="1" customWidth="1"/>
    <col min="29" max="30" width="8.875" style="193" hidden="1" customWidth="1"/>
    <col min="31" max="31" width="25.5" style="193" hidden="1" customWidth="1"/>
    <col min="32" max="32" width="25" style="193" hidden="1" customWidth="1"/>
    <col min="33" max="33" width="5.5" style="193" customWidth="1"/>
    <col min="34" max="59" width="3" style="2" customWidth="1"/>
    <col min="60" max="16384" width="9" style="2"/>
  </cols>
  <sheetData>
    <row r="1" spans="1:59" ht="18" customHeight="1">
      <c r="A1" s="1"/>
      <c r="B1" s="1"/>
      <c r="C1" s="1"/>
      <c r="D1" s="1"/>
      <c r="E1" s="1"/>
      <c r="F1" s="1"/>
      <c r="G1" s="1"/>
      <c r="H1" s="1"/>
      <c r="I1" s="1"/>
      <c r="J1" s="1"/>
      <c r="K1" s="1"/>
      <c r="L1" s="1"/>
      <c r="M1" s="1"/>
      <c r="N1" s="1"/>
      <c r="O1" s="1"/>
      <c r="P1" s="1"/>
      <c r="Q1" s="1"/>
      <c r="R1" s="1"/>
      <c r="S1" s="1"/>
      <c r="T1" s="1"/>
      <c r="U1" s="1"/>
      <c r="V1" s="1"/>
      <c r="X1" s="3" t="s">
        <v>0</v>
      </c>
      <c r="Y1" s="192"/>
      <c r="AA1" s="194" t="s">
        <v>1</v>
      </c>
      <c r="AB1" s="195"/>
      <c r="AC1" s="195"/>
      <c r="AD1" s="195"/>
      <c r="AE1" s="196"/>
      <c r="AH1" s="6"/>
      <c r="AI1" s="6"/>
      <c r="AJ1" s="6"/>
      <c r="AK1" s="6"/>
      <c r="AL1" s="6"/>
      <c r="AM1" s="6"/>
      <c r="AN1" s="6"/>
      <c r="AO1" s="6"/>
      <c r="AP1" s="6"/>
      <c r="AQ1" s="6"/>
      <c r="AR1" s="6"/>
      <c r="AS1" s="6"/>
      <c r="AT1" s="6"/>
      <c r="AU1" s="6"/>
      <c r="AV1" s="6"/>
      <c r="AW1" s="6"/>
      <c r="AX1" s="6"/>
      <c r="AY1" s="6"/>
      <c r="AZ1" s="6"/>
      <c r="BA1" s="6"/>
      <c r="BB1" s="6"/>
      <c r="BC1" s="6"/>
      <c r="BD1" s="6"/>
      <c r="BE1" s="6"/>
      <c r="BF1" s="6"/>
      <c r="BG1" s="6"/>
    </row>
    <row r="2" spans="1:59" ht="5.25" customHeight="1">
      <c r="B2" s="7"/>
      <c r="C2" s="7"/>
      <c r="D2" s="7"/>
      <c r="E2" s="7"/>
      <c r="F2" s="7"/>
      <c r="G2" s="7"/>
      <c r="H2" s="7"/>
      <c r="I2" s="7"/>
      <c r="J2" s="7"/>
      <c r="K2" s="7"/>
      <c r="L2" s="7"/>
      <c r="M2" s="7"/>
      <c r="N2" s="7"/>
      <c r="O2" s="7"/>
      <c r="P2" s="7"/>
      <c r="Q2" s="7"/>
      <c r="R2" s="7"/>
      <c r="S2" s="7"/>
      <c r="T2" s="7"/>
      <c r="U2" s="7"/>
      <c r="V2" s="7"/>
      <c r="W2" s="7"/>
      <c r="X2" s="7"/>
      <c r="Y2" s="197"/>
      <c r="AA2" s="198"/>
      <c r="AB2" s="199"/>
      <c r="AC2" s="199"/>
      <c r="AD2" s="199"/>
      <c r="AE2" s="200"/>
    </row>
    <row r="3" spans="1:59" ht="18" customHeight="1" thickBot="1">
      <c r="A3" s="679" t="s">
        <v>2</v>
      </c>
      <c r="B3" s="679"/>
      <c r="C3" s="679"/>
      <c r="D3" s="679"/>
      <c r="E3" s="679"/>
      <c r="F3" s="679"/>
      <c r="G3" s="679"/>
      <c r="H3" s="679"/>
      <c r="I3" s="679"/>
      <c r="J3" s="679"/>
      <c r="K3" s="679"/>
      <c r="L3" s="679"/>
      <c r="M3" s="679"/>
      <c r="N3" s="679"/>
      <c r="O3" s="679"/>
      <c r="P3" s="679"/>
      <c r="Q3" s="679"/>
      <c r="R3" s="679"/>
      <c r="S3" s="679"/>
      <c r="T3" s="679"/>
      <c r="U3" s="679"/>
      <c r="V3" s="679"/>
      <c r="W3" s="679"/>
      <c r="X3" s="679"/>
      <c r="Y3" s="201"/>
      <c r="AA3" s="198" t="s">
        <v>3</v>
      </c>
      <c r="AB3" s="199"/>
      <c r="AC3" s="199"/>
      <c r="AD3" s="199"/>
      <c r="AE3" s="200"/>
    </row>
    <row r="4" spans="1:59" s="10" customFormat="1" ht="16.5" customHeight="1" thickBot="1">
      <c r="B4" s="11"/>
      <c r="C4" s="11"/>
      <c r="D4" s="11"/>
      <c r="E4" s="11"/>
      <c r="F4" s="11"/>
      <c r="G4" s="11"/>
      <c r="H4" s="11"/>
      <c r="I4" s="11"/>
      <c r="J4" s="11"/>
      <c r="K4" s="11"/>
      <c r="L4" s="11"/>
      <c r="M4" s="11"/>
      <c r="N4" s="11"/>
      <c r="O4" s="11"/>
      <c r="P4" s="11"/>
      <c r="Q4" s="11"/>
      <c r="R4" s="11"/>
      <c r="S4" s="11"/>
      <c r="T4" s="11"/>
      <c r="U4" s="11"/>
      <c r="V4" s="11"/>
      <c r="W4" s="11"/>
      <c r="X4" s="11"/>
      <c r="Y4" s="202"/>
      <c r="Z4" s="203"/>
      <c r="AA4" s="198" t="s">
        <v>4</v>
      </c>
      <c r="AB4" s="199"/>
      <c r="AC4" s="199"/>
      <c r="AD4" s="199"/>
      <c r="AE4" s="204"/>
      <c r="AF4" s="205" t="s">
        <v>118</v>
      </c>
      <c r="AG4" s="206"/>
    </row>
    <row r="5" spans="1:59" s="10" customFormat="1" ht="16.5" customHeight="1" thickBot="1">
      <c r="A5" s="680" t="s">
        <v>5</v>
      </c>
      <c r="B5" s="681"/>
      <c r="C5" s="681"/>
      <c r="D5" s="681"/>
      <c r="E5" s="681"/>
      <c r="F5" s="681"/>
      <c r="G5" s="681"/>
      <c r="H5" s="681"/>
      <c r="I5" s="681"/>
      <c r="J5" s="681"/>
      <c r="K5" s="681"/>
      <c r="L5" s="681"/>
      <c r="M5" s="682"/>
      <c r="Q5" s="10" t="s">
        <v>6</v>
      </c>
      <c r="R5" s="686">
        <v>6</v>
      </c>
      <c r="S5" s="686"/>
      <c r="T5" s="10" t="s">
        <v>7</v>
      </c>
      <c r="U5" s="116">
        <v>5</v>
      </c>
      <c r="V5" s="10" t="s">
        <v>8</v>
      </c>
      <c r="W5" s="116">
        <v>16</v>
      </c>
      <c r="X5" s="10" t="s">
        <v>9</v>
      </c>
      <c r="Y5" s="206"/>
      <c r="Z5" s="206"/>
      <c r="AA5" s="198" t="s">
        <v>10</v>
      </c>
      <c r="AB5" s="199"/>
      <c r="AC5" s="199"/>
      <c r="AD5" s="199"/>
      <c r="AE5" s="204"/>
      <c r="AF5" s="207">
        <v>2018</v>
      </c>
      <c r="AG5" s="206"/>
    </row>
    <row r="6" spans="1:59" s="10" customFormat="1" ht="16.5" customHeight="1">
      <c r="A6" s="683"/>
      <c r="B6" s="684"/>
      <c r="C6" s="684"/>
      <c r="D6" s="684"/>
      <c r="E6" s="684"/>
      <c r="F6" s="684"/>
      <c r="G6" s="684"/>
      <c r="H6" s="684"/>
      <c r="I6" s="684"/>
      <c r="J6" s="684"/>
      <c r="K6" s="684"/>
      <c r="L6" s="684"/>
      <c r="M6" s="685"/>
      <c r="N6" s="14" t="s">
        <v>11</v>
      </c>
      <c r="O6" s="15"/>
      <c r="P6" s="687" t="s">
        <v>122</v>
      </c>
      <c r="Q6" s="687"/>
      <c r="R6" s="687"/>
      <c r="S6" s="687"/>
      <c r="T6" s="687"/>
      <c r="U6" s="687"/>
      <c r="V6" s="687"/>
      <c r="W6" s="687"/>
      <c r="X6" s="687"/>
      <c r="Y6" s="208"/>
      <c r="Z6" s="209"/>
      <c r="AA6" s="198" t="s">
        <v>12</v>
      </c>
      <c r="AB6" s="199"/>
      <c r="AC6" s="199"/>
      <c r="AD6" s="199"/>
      <c r="AE6" s="210"/>
      <c r="AF6" s="209"/>
      <c r="AG6" s="209"/>
      <c r="AH6" s="19"/>
      <c r="AI6" s="19"/>
    </row>
    <row r="7" spans="1:59" s="10" customFormat="1" ht="16.5" customHeight="1" thickBot="1">
      <c r="A7" s="688" t="s">
        <v>4</v>
      </c>
      <c r="B7" s="689"/>
      <c r="C7" s="689"/>
      <c r="D7" s="689"/>
      <c r="E7" s="689"/>
      <c r="F7" s="689"/>
      <c r="G7" s="689"/>
      <c r="H7" s="689"/>
      <c r="I7" s="689"/>
      <c r="J7" s="689"/>
      <c r="K7" s="689"/>
      <c r="L7" s="689"/>
      <c r="M7" s="690"/>
      <c r="N7" s="14" t="s">
        <v>14</v>
      </c>
      <c r="O7" s="15"/>
      <c r="P7" s="687" t="s">
        <v>123</v>
      </c>
      <c r="Q7" s="687"/>
      <c r="R7" s="687"/>
      <c r="S7" s="687"/>
      <c r="T7" s="687"/>
      <c r="U7" s="687"/>
      <c r="V7" s="687"/>
      <c r="W7" s="687"/>
      <c r="X7" s="687"/>
      <c r="Y7" s="208"/>
      <c r="Z7" s="209"/>
      <c r="AA7" s="211" t="s">
        <v>13</v>
      </c>
      <c r="AB7" s="212"/>
      <c r="AC7" s="212"/>
      <c r="AD7" s="212"/>
      <c r="AE7" s="213"/>
      <c r="AF7" s="209"/>
      <c r="AG7" s="209"/>
      <c r="AH7" s="19"/>
      <c r="AI7" s="19"/>
    </row>
    <row r="8" spans="1:59" s="10" customFormat="1" ht="16.5" customHeight="1">
      <c r="A8" s="691"/>
      <c r="B8" s="692"/>
      <c r="C8" s="692"/>
      <c r="D8" s="692"/>
      <c r="E8" s="692"/>
      <c r="F8" s="692"/>
      <c r="G8" s="692"/>
      <c r="H8" s="692"/>
      <c r="I8" s="692"/>
      <c r="J8" s="692"/>
      <c r="K8" s="692"/>
      <c r="L8" s="692"/>
      <c r="M8" s="693"/>
      <c r="N8" s="14" t="s">
        <v>15</v>
      </c>
      <c r="O8" s="15"/>
      <c r="P8" s="687" t="s">
        <v>124</v>
      </c>
      <c r="Q8" s="687"/>
      <c r="R8" s="687"/>
      <c r="S8" s="687"/>
      <c r="T8" s="687"/>
      <c r="U8" s="687"/>
      <c r="V8" s="687"/>
      <c r="W8" s="687"/>
      <c r="X8" s="687"/>
      <c r="Y8" s="208"/>
      <c r="Z8" s="209"/>
      <c r="AA8" s="209"/>
      <c r="AB8" s="209"/>
      <c r="AC8" s="209"/>
      <c r="AD8" s="209"/>
      <c r="AE8" s="209"/>
      <c r="AF8" s="206"/>
      <c r="AG8" s="206"/>
    </row>
    <row r="9" spans="1:59" s="10" customFormat="1" ht="16.5" customHeight="1" thickBot="1">
      <c r="A9" s="694"/>
      <c r="B9" s="695"/>
      <c r="C9" s="695"/>
      <c r="D9" s="695"/>
      <c r="E9" s="695"/>
      <c r="F9" s="695"/>
      <c r="G9" s="695"/>
      <c r="H9" s="695"/>
      <c r="I9" s="695"/>
      <c r="J9" s="695"/>
      <c r="K9" s="695"/>
      <c r="L9" s="695"/>
      <c r="M9" s="696"/>
      <c r="N9" s="697" t="s">
        <v>16</v>
      </c>
      <c r="O9" s="697"/>
      <c r="P9" s="698" t="s">
        <v>125</v>
      </c>
      <c r="Q9" s="698"/>
      <c r="R9" s="698"/>
      <c r="S9" s="698"/>
      <c r="T9" s="698"/>
      <c r="U9" s="698"/>
      <c r="V9" s="698"/>
      <c r="W9" s="698"/>
      <c r="X9" s="698"/>
      <c r="Y9" s="214"/>
      <c r="Z9" s="215"/>
      <c r="AA9" s="215"/>
      <c r="AB9" s="215"/>
      <c r="AC9" s="215"/>
      <c r="AD9" s="215"/>
      <c r="AE9" s="215"/>
      <c r="AF9" s="215"/>
      <c r="AG9" s="215"/>
      <c r="AH9" s="24"/>
      <c r="AI9" s="24"/>
    </row>
    <row r="10" spans="1:59" s="10" customFormat="1" ht="16.5" customHeight="1" thickBot="1">
      <c r="A10" s="665" t="s">
        <v>6</v>
      </c>
      <c r="B10" s="665"/>
      <c r="C10" s="666">
        <v>6</v>
      </c>
      <c r="D10" s="666"/>
      <c r="E10" s="25" t="s">
        <v>7</v>
      </c>
      <c r="F10" s="666">
        <v>4</v>
      </c>
      <c r="G10" s="666"/>
      <c r="H10" s="26" t="s">
        <v>8</v>
      </c>
      <c r="I10" s="26" t="str">
        <f>IF(Q13="有","の報酬について、下記のとおり証明します。","の報酬はありません。")</f>
        <v>の報酬はありません。</v>
      </c>
      <c r="J10" s="26"/>
      <c r="K10" s="26"/>
      <c r="L10" s="26"/>
      <c r="M10" s="26"/>
      <c r="N10" s="26"/>
      <c r="O10" s="26"/>
      <c r="P10" s="26"/>
      <c r="Q10" s="26"/>
      <c r="R10" s="26"/>
      <c r="S10" s="26"/>
      <c r="T10" s="26"/>
      <c r="U10" s="26"/>
      <c r="V10" s="26"/>
      <c r="W10" s="26"/>
      <c r="X10" s="26"/>
      <c r="Y10" s="216"/>
      <c r="Z10" s="206"/>
      <c r="AA10" s="206"/>
      <c r="AB10" s="206"/>
      <c r="AC10" s="206"/>
      <c r="AD10" s="206"/>
      <c r="AE10" s="206"/>
      <c r="AF10" s="206"/>
      <c r="AG10" s="206"/>
    </row>
    <row r="11" spans="1:59" s="10" customFormat="1" ht="16.5" customHeight="1">
      <c r="A11" s="667" t="s">
        <v>17</v>
      </c>
      <c r="B11" s="668"/>
      <c r="C11" s="668"/>
      <c r="D11" s="669"/>
      <c r="E11" s="511" t="s">
        <v>18</v>
      </c>
      <c r="F11" s="512"/>
      <c r="G11" s="512"/>
      <c r="H11" s="512"/>
      <c r="I11" s="512"/>
      <c r="J11" s="512"/>
      <c r="K11" s="519"/>
      <c r="L11" s="673" t="s">
        <v>121</v>
      </c>
      <c r="M11" s="674"/>
      <c r="N11" s="674"/>
      <c r="O11" s="675"/>
      <c r="P11" s="512" t="s">
        <v>19</v>
      </c>
      <c r="Q11" s="512"/>
      <c r="R11" s="519"/>
      <c r="S11" s="655" t="s">
        <v>120</v>
      </c>
      <c r="T11" s="655"/>
      <c r="U11" s="655"/>
      <c r="V11" s="655"/>
      <c r="W11" s="655"/>
      <c r="X11" s="656"/>
      <c r="Y11" s="217"/>
      <c r="Z11" s="205" t="s">
        <v>20</v>
      </c>
      <c r="AA11" s="206"/>
      <c r="AB11" s="206"/>
      <c r="AC11" s="206"/>
      <c r="AD11" s="206"/>
      <c r="AE11" s="206"/>
      <c r="AF11" s="206" t="str">
        <f ca="1">OFFSET($A$2,0,0,COUNTA($A:$A)-1,1)</f>
        <v>平均標準報酬月額</v>
      </c>
      <c r="AG11" s="206"/>
    </row>
    <row r="12" spans="1:59" s="10" customFormat="1" ht="16.5" customHeight="1" thickBot="1">
      <c r="A12" s="670"/>
      <c r="B12" s="671"/>
      <c r="C12" s="671"/>
      <c r="D12" s="672"/>
      <c r="E12" s="513"/>
      <c r="F12" s="514"/>
      <c r="G12" s="514"/>
      <c r="H12" s="514"/>
      <c r="I12" s="514"/>
      <c r="J12" s="514"/>
      <c r="K12" s="520"/>
      <c r="L12" s="676"/>
      <c r="M12" s="677"/>
      <c r="N12" s="677"/>
      <c r="O12" s="678"/>
      <c r="P12" s="514"/>
      <c r="Q12" s="514"/>
      <c r="R12" s="520"/>
      <c r="S12" s="657"/>
      <c r="T12" s="657"/>
      <c r="U12" s="657"/>
      <c r="V12" s="657"/>
      <c r="W12" s="657"/>
      <c r="X12" s="658"/>
      <c r="Y12" s="217"/>
      <c r="Z12" s="218" t="s">
        <v>21</v>
      </c>
      <c r="AA12" s="525"/>
      <c r="AB12" s="301"/>
      <c r="AC12" s="301"/>
      <c r="AD12" s="301"/>
      <c r="AE12" s="206"/>
      <c r="AF12" s="206"/>
      <c r="AG12" s="206"/>
    </row>
    <row r="13" spans="1:59" s="10" customFormat="1" ht="16.5" customHeight="1" thickBot="1">
      <c r="A13" s="659">
        <v>340000</v>
      </c>
      <c r="B13" s="660"/>
      <c r="C13" s="660"/>
      <c r="D13" s="498" t="s">
        <v>22</v>
      </c>
      <c r="E13" s="511" t="s">
        <v>23</v>
      </c>
      <c r="F13" s="512"/>
      <c r="G13" s="512"/>
      <c r="H13" s="512"/>
      <c r="I13" s="512"/>
      <c r="J13" s="512"/>
      <c r="K13" s="512"/>
      <c r="L13" s="512"/>
      <c r="M13" s="512"/>
      <c r="N13" s="512"/>
      <c r="O13" s="512"/>
      <c r="P13" s="512"/>
      <c r="Q13" s="661" t="s">
        <v>24</v>
      </c>
      <c r="R13" s="661"/>
      <c r="S13" s="661"/>
      <c r="T13" s="661"/>
      <c r="U13" s="661"/>
      <c r="V13" s="661"/>
      <c r="W13" s="661"/>
      <c r="X13" s="662"/>
      <c r="Y13" s="219"/>
      <c r="Z13" s="218" t="s">
        <v>24</v>
      </c>
      <c r="AA13" s="525"/>
      <c r="AB13" s="301"/>
      <c r="AC13" s="301"/>
      <c r="AD13" s="301"/>
      <c r="AE13" s="203">
        <f>DAY(AA14)</f>
        <v>1</v>
      </c>
      <c r="AF13" s="206"/>
      <c r="AG13" s="206"/>
    </row>
    <row r="14" spans="1:59" s="10" customFormat="1" ht="16.5" customHeight="1" thickBot="1">
      <c r="A14" s="605"/>
      <c r="B14" s="606"/>
      <c r="C14" s="606"/>
      <c r="D14" s="431"/>
      <c r="E14" s="513"/>
      <c r="F14" s="514"/>
      <c r="G14" s="514"/>
      <c r="H14" s="514"/>
      <c r="I14" s="514"/>
      <c r="J14" s="514"/>
      <c r="K14" s="514"/>
      <c r="L14" s="514"/>
      <c r="M14" s="514"/>
      <c r="N14" s="514"/>
      <c r="O14" s="514"/>
      <c r="P14" s="514"/>
      <c r="Q14" s="663"/>
      <c r="R14" s="663"/>
      <c r="S14" s="663"/>
      <c r="T14" s="663"/>
      <c r="U14" s="663"/>
      <c r="V14" s="663"/>
      <c r="W14" s="663"/>
      <c r="X14" s="664"/>
      <c r="Y14" s="219"/>
      <c r="Z14" s="220" t="s">
        <v>25</v>
      </c>
      <c r="AA14" s="286">
        <f>DATE(AF5+N15,P15,1)</f>
        <v>45383</v>
      </c>
      <c r="AB14" s="221"/>
      <c r="AC14" s="221"/>
      <c r="AD14" s="221"/>
      <c r="AE14" s="222"/>
      <c r="AF14" s="206"/>
      <c r="AG14" s="205" t="s">
        <v>26</v>
      </c>
    </row>
    <row r="15" spans="1:59" s="10" customFormat="1" ht="16.5" customHeight="1">
      <c r="A15" s="505" t="s">
        <v>27</v>
      </c>
      <c r="B15" s="506"/>
      <c r="C15" s="506"/>
      <c r="D15" s="507"/>
      <c r="E15" s="511" t="s">
        <v>28</v>
      </c>
      <c r="F15" s="512"/>
      <c r="G15" s="512"/>
      <c r="H15" s="512"/>
      <c r="I15" s="512"/>
      <c r="J15" s="512"/>
      <c r="K15" s="512"/>
      <c r="L15" s="515" t="s">
        <v>29</v>
      </c>
      <c r="M15" s="486"/>
      <c r="N15" s="517">
        <f>IF(F10="","",C10)</f>
        <v>6</v>
      </c>
      <c r="O15" s="486" t="s">
        <v>30</v>
      </c>
      <c r="P15" s="517">
        <f>F10</f>
        <v>4</v>
      </c>
      <c r="Q15" s="517"/>
      <c r="R15" s="486" t="s">
        <v>31</v>
      </c>
      <c r="S15" s="645">
        <v>1</v>
      </c>
      <c r="T15" s="645"/>
      <c r="U15" s="15" t="s">
        <v>9</v>
      </c>
      <c r="V15" s="29" t="s">
        <v>32</v>
      </c>
      <c r="W15" s="646"/>
      <c r="X15" s="647"/>
      <c r="Y15" s="223"/>
      <c r="Z15" s="224"/>
      <c r="AA15" s="225"/>
      <c r="AB15" s="221"/>
      <c r="AC15" s="221"/>
      <c r="AD15" s="221"/>
      <c r="AE15" s="222"/>
      <c r="AF15" s="206"/>
      <c r="AG15" s="226" t="s">
        <v>33</v>
      </c>
    </row>
    <row r="16" spans="1:59" s="10" customFormat="1" ht="16.5" customHeight="1" thickBot="1">
      <c r="A16" s="508"/>
      <c r="B16" s="509"/>
      <c r="C16" s="509"/>
      <c r="D16" s="510"/>
      <c r="E16" s="513"/>
      <c r="F16" s="514"/>
      <c r="G16" s="514"/>
      <c r="H16" s="514"/>
      <c r="I16" s="514"/>
      <c r="J16" s="514"/>
      <c r="K16" s="514"/>
      <c r="L16" s="516"/>
      <c r="M16" s="487"/>
      <c r="N16" s="518"/>
      <c r="O16" s="487"/>
      <c r="P16" s="518"/>
      <c r="Q16" s="518"/>
      <c r="R16" s="487"/>
      <c r="S16" s="650">
        <v>30</v>
      </c>
      <c r="T16" s="650"/>
      <c r="U16" s="15" t="s">
        <v>9</v>
      </c>
      <c r="V16" s="30" t="s">
        <v>34</v>
      </c>
      <c r="W16" s="648"/>
      <c r="X16" s="649"/>
      <c r="Y16" s="223"/>
      <c r="Z16" s="227" t="s">
        <v>35</v>
      </c>
      <c r="AA16" s="228">
        <f>EOMONTH(AA14,0)</f>
        <v>45412</v>
      </c>
      <c r="AB16" s="229"/>
      <c r="AC16" s="229"/>
      <c r="AD16" s="229"/>
      <c r="AE16" s="206"/>
      <c r="AF16" s="206"/>
      <c r="AG16" s="230" t="s">
        <v>36</v>
      </c>
    </row>
    <row r="17" spans="1:33" s="10" customFormat="1" ht="16.5" customHeight="1" thickBot="1">
      <c r="A17" s="651">
        <v>0</v>
      </c>
      <c r="B17" s="652"/>
      <c r="C17" s="652"/>
      <c r="D17" s="498" t="s">
        <v>22</v>
      </c>
      <c r="E17" s="499" t="s">
        <v>108</v>
      </c>
      <c r="F17" s="500"/>
      <c r="G17" s="500"/>
      <c r="H17" s="500"/>
      <c r="I17" s="500"/>
      <c r="J17" s="500"/>
      <c r="K17" s="500"/>
      <c r="L17" s="500"/>
      <c r="M17" s="500"/>
      <c r="N17" s="500"/>
      <c r="O17" s="500"/>
      <c r="P17" s="500"/>
      <c r="Q17" s="500"/>
      <c r="R17" s="500"/>
      <c r="S17" s="500"/>
      <c r="T17" s="500"/>
      <c r="U17" s="500"/>
      <c r="V17" s="501"/>
      <c r="W17" s="33"/>
      <c r="X17" s="111" t="s">
        <v>37</v>
      </c>
      <c r="Y17" s="231"/>
      <c r="Z17" s="220" t="s">
        <v>38</v>
      </c>
      <c r="AA17" s="232">
        <f>NETWORKDAYS(AA14,AA16)</f>
        <v>22</v>
      </c>
      <c r="AB17" s="233"/>
      <c r="AC17" s="206"/>
      <c r="AD17" s="206"/>
      <c r="AE17" s="206" t="s">
        <v>39</v>
      </c>
      <c r="AF17" s="234" t="s">
        <v>40</v>
      </c>
      <c r="AG17" s="206"/>
    </row>
    <row r="18" spans="1:33" s="10" customFormat="1" ht="16.5" customHeight="1" thickBot="1">
      <c r="A18" s="653"/>
      <c r="B18" s="654"/>
      <c r="C18" s="654"/>
      <c r="D18" s="431"/>
      <c r="E18" s="502" t="s">
        <v>177</v>
      </c>
      <c r="F18" s="503"/>
      <c r="G18" s="503"/>
      <c r="H18" s="503"/>
      <c r="I18" s="503"/>
      <c r="J18" s="503"/>
      <c r="K18" s="503"/>
      <c r="L18" s="503"/>
      <c r="M18" s="503"/>
      <c r="N18" s="503"/>
      <c r="O18" s="503"/>
      <c r="P18" s="503"/>
      <c r="Q18" s="503"/>
      <c r="R18" s="503"/>
      <c r="S18" s="503"/>
      <c r="T18" s="503"/>
      <c r="U18" s="503"/>
      <c r="V18" s="503"/>
      <c r="W18" s="503"/>
      <c r="X18" s="504"/>
      <c r="Y18" s="235"/>
      <c r="Z18" s="309" t="s">
        <v>43</v>
      </c>
      <c r="AA18" s="236" t="s">
        <v>116</v>
      </c>
      <c r="AB18" s="237" t="s">
        <v>117</v>
      </c>
      <c r="AC18" s="237" t="s">
        <v>110</v>
      </c>
      <c r="AD18" s="238" t="s">
        <v>162</v>
      </c>
      <c r="AE18" s="206"/>
      <c r="AF18" s="230" t="s">
        <v>41</v>
      </c>
      <c r="AG18" s="239"/>
    </row>
    <row r="19" spans="1:33" s="10" customFormat="1" ht="16.5" customHeight="1">
      <c r="A19" s="618" t="s">
        <v>42</v>
      </c>
      <c r="B19" s="619"/>
      <c r="C19" s="619"/>
      <c r="D19" s="620"/>
      <c r="E19" s="624"/>
      <c r="F19" s="625"/>
      <c r="G19" s="625"/>
      <c r="H19" s="626"/>
      <c r="I19" s="35">
        <v>1</v>
      </c>
      <c r="J19" s="35">
        <v>2</v>
      </c>
      <c r="K19" s="35">
        <v>3</v>
      </c>
      <c r="L19" s="35">
        <v>4</v>
      </c>
      <c r="M19" s="35">
        <v>5</v>
      </c>
      <c r="N19" s="35">
        <v>6</v>
      </c>
      <c r="O19" s="35">
        <v>7</v>
      </c>
      <c r="P19" s="35">
        <v>8</v>
      </c>
      <c r="Q19" s="35">
        <v>9</v>
      </c>
      <c r="R19" s="35">
        <v>10</v>
      </c>
      <c r="S19" s="35">
        <v>11</v>
      </c>
      <c r="T19" s="35">
        <v>12</v>
      </c>
      <c r="U19" s="35">
        <v>13</v>
      </c>
      <c r="V19" s="35">
        <v>14</v>
      </c>
      <c r="W19" s="35">
        <v>15</v>
      </c>
      <c r="X19" s="36">
        <v>16</v>
      </c>
      <c r="Y19" s="240"/>
      <c r="Z19" s="310"/>
      <c r="AA19" s="241">
        <f>AA14</f>
        <v>45383</v>
      </c>
      <c r="AB19" s="242" t="str">
        <f>TEXT(AA19,"aaa")</f>
        <v>月</v>
      </c>
      <c r="AC19" s="242">
        <f>I$20</f>
        <v>0</v>
      </c>
      <c r="AD19" s="243">
        <f>I$21</f>
        <v>0</v>
      </c>
      <c r="AE19" s="244">
        <f>AE20</f>
        <v>45383</v>
      </c>
      <c r="AF19" s="206"/>
      <c r="AG19" s="206"/>
    </row>
    <row r="20" spans="1:33" s="10" customFormat="1" ht="16.5" customHeight="1">
      <c r="A20" s="621"/>
      <c r="B20" s="622"/>
      <c r="C20" s="622"/>
      <c r="D20" s="623"/>
      <c r="E20" s="627" t="s">
        <v>44</v>
      </c>
      <c r="F20" s="628"/>
      <c r="G20" s="628"/>
      <c r="H20" s="628"/>
      <c r="I20" s="37"/>
      <c r="J20" s="37"/>
      <c r="K20" s="37"/>
      <c r="L20" s="37"/>
      <c r="M20" s="37"/>
      <c r="N20" s="37"/>
      <c r="O20" s="37"/>
      <c r="P20" s="37"/>
      <c r="Q20" s="37"/>
      <c r="R20" s="37"/>
      <c r="S20" s="37"/>
      <c r="T20" s="37"/>
      <c r="U20" s="37"/>
      <c r="V20" s="37"/>
      <c r="W20" s="37"/>
      <c r="X20" s="38"/>
      <c r="Y20" s="245"/>
      <c r="Z20" s="310"/>
      <c r="AA20" s="246">
        <f>AA14+1</f>
        <v>45384</v>
      </c>
      <c r="AB20" s="242" t="str">
        <f>TEXT(AA20,"aaa")</f>
        <v>火</v>
      </c>
      <c r="AC20" s="242">
        <f>J$20</f>
        <v>0</v>
      </c>
      <c r="AD20" s="243">
        <f>J$21</f>
        <v>0</v>
      </c>
      <c r="AE20" s="244">
        <f>DATE(AF5+$N$15,$P$15,S15)</f>
        <v>45383</v>
      </c>
      <c r="AF20" s="206">
        <f ca="1">COUNTIF(OFFSET(AC19,MATCH(AE20,AA19:AA49,0)-1,0,MATCH(AE21,AA19:AA49,0)-MATCH(AE20,AA19:AA49,0)+1,1),0)</f>
        <v>30</v>
      </c>
      <c r="AG20" s="206"/>
    </row>
    <row r="21" spans="1:33" s="10" customFormat="1" ht="16.5" customHeight="1">
      <c r="A21" s="629"/>
      <c r="B21" s="630"/>
      <c r="C21" s="630"/>
      <c r="D21" s="631"/>
      <c r="E21" s="635" t="s">
        <v>119</v>
      </c>
      <c r="F21" s="628"/>
      <c r="G21" s="628"/>
      <c r="H21" s="628"/>
      <c r="I21" s="37"/>
      <c r="J21" s="37"/>
      <c r="K21" s="37"/>
      <c r="L21" s="37"/>
      <c r="M21" s="37"/>
      <c r="N21" s="37"/>
      <c r="O21" s="37"/>
      <c r="P21" s="37"/>
      <c r="Q21" s="37"/>
      <c r="R21" s="37"/>
      <c r="S21" s="37"/>
      <c r="T21" s="37"/>
      <c r="U21" s="37"/>
      <c r="V21" s="37"/>
      <c r="W21" s="37"/>
      <c r="X21" s="39"/>
      <c r="Y21" s="247"/>
      <c r="Z21" s="310"/>
      <c r="AA21" s="246">
        <f>AA20+1</f>
        <v>45385</v>
      </c>
      <c r="AB21" s="242" t="str">
        <f t="shared" ref="AB21:AB49" si="0">TEXT(AA21,"aaa")</f>
        <v>水</v>
      </c>
      <c r="AC21" s="242">
        <f>K$20</f>
        <v>0</v>
      </c>
      <c r="AD21" s="243">
        <f>K$21</f>
        <v>0</v>
      </c>
      <c r="AE21" s="244">
        <f>DATE(AF5+$N$15,$P$15,S16)</f>
        <v>45412</v>
      </c>
      <c r="AF21" s="206"/>
      <c r="AG21" s="206"/>
    </row>
    <row r="22" spans="1:33" s="10" customFormat="1" ht="16.5" customHeight="1" thickBot="1">
      <c r="A22" s="632"/>
      <c r="B22" s="633"/>
      <c r="C22" s="633"/>
      <c r="D22" s="634"/>
      <c r="E22" s="636"/>
      <c r="F22" s="637"/>
      <c r="G22" s="637"/>
      <c r="H22" s="638"/>
      <c r="I22" s="112">
        <v>17</v>
      </c>
      <c r="J22" s="112">
        <v>18</v>
      </c>
      <c r="K22" s="112">
        <v>19</v>
      </c>
      <c r="L22" s="112">
        <v>20</v>
      </c>
      <c r="M22" s="112">
        <v>21</v>
      </c>
      <c r="N22" s="112">
        <v>22</v>
      </c>
      <c r="O22" s="112">
        <v>23</v>
      </c>
      <c r="P22" s="112">
        <v>24</v>
      </c>
      <c r="Q22" s="112">
        <v>25</v>
      </c>
      <c r="R22" s="112">
        <v>26</v>
      </c>
      <c r="S22" s="112">
        <v>27</v>
      </c>
      <c r="T22" s="112">
        <v>28</v>
      </c>
      <c r="U22" s="112">
        <f>IF(DAY(AA47)=29,DAY(AA47),"")</f>
        <v>29</v>
      </c>
      <c r="V22" s="112">
        <f>IF(DAY(AA48)=30,DAY(AA48),"")</f>
        <v>30</v>
      </c>
      <c r="W22" s="112" t="str">
        <f>IF(DAY(AA49)=31,DAY(AA49),"")</f>
        <v/>
      </c>
      <c r="X22" s="113"/>
      <c r="Y22" s="247"/>
      <c r="Z22" s="310"/>
      <c r="AA22" s="246">
        <f t="shared" ref="AA22:AA50" si="1">AA21+1</f>
        <v>45386</v>
      </c>
      <c r="AB22" s="242" t="str">
        <f t="shared" si="0"/>
        <v>木</v>
      </c>
      <c r="AC22" s="242">
        <f>L$20</f>
        <v>0</v>
      </c>
      <c r="AD22" s="243">
        <f>L$21</f>
        <v>0</v>
      </c>
      <c r="AE22" s="206">
        <f>NETWORKDAYS(AE20,AE21)</f>
        <v>22</v>
      </c>
      <c r="AF22" s="206"/>
      <c r="AG22" s="206"/>
    </row>
    <row r="23" spans="1:33" s="10" customFormat="1" ht="16.5" customHeight="1">
      <c r="A23" s="618" t="s">
        <v>45</v>
      </c>
      <c r="B23" s="619"/>
      <c r="C23" s="619"/>
      <c r="D23" s="620"/>
      <c r="E23" s="627" t="s">
        <v>44</v>
      </c>
      <c r="F23" s="628"/>
      <c r="G23" s="628"/>
      <c r="H23" s="628"/>
      <c r="I23" s="37"/>
      <c r="J23" s="37"/>
      <c r="K23" s="37"/>
      <c r="L23" s="37"/>
      <c r="M23" s="37"/>
      <c r="N23" s="37"/>
      <c r="O23" s="37"/>
      <c r="P23" s="37"/>
      <c r="Q23" s="37"/>
      <c r="R23" s="37"/>
      <c r="S23" s="37"/>
      <c r="T23" s="37"/>
      <c r="U23" s="37"/>
      <c r="V23" s="37"/>
      <c r="W23" s="37"/>
      <c r="X23" s="38"/>
      <c r="Y23" s="245"/>
      <c r="Z23" s="310"/>
      <c r="AA23" s="246">
        <f t="shared" si="1"/>
        <v>45387</v>
      </c>
      <c r="AB23" s="242" t="str">
        <f t="shared" si="0"/>
        <v>金</v>
      </c>
      <c r="AC23" s="242">
        <f>M$20</f>
        <v>0</v>
      </c>
      <c r="AD23" s="243">
        <f>M$21</f>
        <v>0</v>
      </c>
      <c r="AE23" s="206"/>
      <c r="AF23" s="206"/>
      <c r="AG23" s="206"/>
    </row>
    <row r="24" spans="1:33" s="10" customFormat="1" ht="16.5" customHeight="1" thickBot="1">
      <c r="A24" s="621"/>
      <c r="B24" s="622"/>
      <c r="C24" s="622"/>
      <c r="D24" s="623"/>
      <c r="E24" s="635" t="s">
        <v>119</v>
      </c>
      <c r="F24" s="628"/>
      <c r="G24" s="628"/>
      <c r="H24" s="628"/>
      <c r="I24" s="40"/>
      <c r="J24" s="40"/>
      <c r="K24" s="40"/>
      <c r="L24" s="40"/>
      <c r="M24" s="40"/>
      <c r="N24" s="40"/>
      <c r="O24" s="40"/>
      <c r="P24" s="40"/>
      <c r="Q24" s="40"/>
      <c r="R24" s="40"/>
      <c r="S24" s="40"/>
      <c r="T24" s="40"/>
      <c r="U24" s="40"/>
      <c r="V24" s="40"/>
      <c r="W24" s="40"/>
      <c r="X24" s="41"/>
      <c r="Y24" s="247"/>
      <c r="Z24" s="310"/>
      <c r="AA24" s="246">
        <f t="shared" si="1"/>
        <v>45388</v>
      </c>
      <c r="AB24" s="242" t="str">
        <f t="shared" si="0"/>
        <v>土</v>
      </c>
      <c r="AC24" s="242">
        <f>N$20</f>
        <v>0</v>
      </c>
      <c r="AD24" s="243">
        <f>N$21</f>
        <v>0</v>
      </c>
      <c r="AE24" s="206">
        <f>MATCH(AE20,AA19:AA49,1)</f>
        <v>1</v>
      </c>
      <c r="AF24" s="206">
        <f>MATCH(AE20,AA19:AA50,0)</f>
        <v>1</v>
      </c>
      <c r="AG24" s="206"/>
    </row>
    <row r="25" spans="1:33" s="10" customFormat="1" ht="16.5" customHeight="1" thickBot="1">
      <c r="A25" s="612"/>
      <c r="B25" s="613"/>
      <c r="C25" s="613"/>
      <c r="D25" s="616" t="s">
        <v>46</v>
      </c>
      <c r="E25" s="440" t="s">
        <v>47</v>
      </c>
      <c r="F25" s="441"/>
      <c r="G25" s="441"/>
      <c r="H25" s="441"/>
      <c r="I25" s="441"/>
      <c r="J25" s="441"/>
      <c r="K25" s="441"/>
      <c r="L25" s="441"/>
      <c r="M25" s="441"/>
      <c r="N25" s="442"/>
      <c r="O25" s="440" t="s">
        <v>48</v>
      </c>
      <c r="P25" s="441"/>
      <c r="Q25" s="441"/>
      <c r="R25" s="441"/>
      <c r="S25" s="441"/>
      <c r="T25" s="441"/>
      <c r="U25" s="441"/>
      <c r="V25" s="441"/>
      <c r="W25" s="441"/>
      <c r="X25" s="442"/>
      <c r="Y25" s="248"/>
      <c r="Z25" s="310"/>
      <c r="AA25" s="246">
        <f t="shared" si="1"/>
        <v>45389</v>
      </c>
      <c r="AB25" s="242" t="str">
        <f t="shared" si="0"/>
        <v>日</v>
      </c>
      <c r="AC25" s="242">
        <f>O$20</f>
        <v>0</v>
      </c>
      <c r="AD25" s="243">
        <f>O$21</f>
        <v>0</v>
      </c>
      <c r="AE25" s="206">
        <f>MATCH(AE20,AA19:AA49,0)</f>
        <v>1</v>
      </c>
      <c r="AF25" s="206">
        <f>MATCH(AE21,AA19:AA49,0)</f>
        <v>30</v>
      </c>
      <c r="AG25" s="206"/>
    </row>
    <row r="26" spans="1:33" s="10" customFormat="1" ht="16.5" customHeight="1" thickBot="1">
      <c r="A26" s="614"/>
      <c r="B26" s="615"/>
      <c r="C26" s="615"/>
      <c r="D26" s="617"/>
      <c r="E26" s="443" t="s">
        <v>49</v>
      </c>
      <c r="F26" s="444"/>
      <c r="G26" s="444"/>
      <c r="H26" s="445"/>
      <c r="I26" s="446" t="s">
        <v>50</v>
      </c>
      <c r="J26" s="402"/>
      <c r="K26" s="402"/>
      <c r="L26" s="402"/>
      <c r="M26" s="402"/>
      <c r="N26" s="447"/>
      <c r="O26" s="443" t="s">
        <v>49</v>
      </c>
      <c r="P26" s="444"/>
      <c r="Q26" s="444"/>
      <c r="R26" s="445"/>
      <c r="S26" s="446" t="s">
        <v>50</v>
      </c>
      <c r="T26" s="402"/>
      <c r="U26" s="402"/>
      <c r="V26" s="402"/>
      <c r="W26" s="402"/>
      <c r="X26" s="447"/>
      <c r="Y26" s="249"/>
      <c r="Z26" s="310"/>
      <c r="AA26" s="246">
        <f>AA25+1</f>
        <v>45390</v>
      </c>
      <c r="AB26" s="242" t="str">
        <f t="shared" si="0"/>
        <v>月</v>
      </c>
      <c r="AC26" s="242">
        <f>P$20</f>
        <v>0</v>
      </c>
      <c r="AD26" s="250">
        <f>P$21</f>
        <v>0</v>
      </c>
      <c r="AE26" s="251" t="s">
        <v>111</v>
      </c>
      <c r="AF26" s="252">
        <f>NETWORKDAYS($AE$20,$AE$21)</f>
        <v>22</v>
      </c>
      <c r="AG26" s="206"/>
    </row>
    <row r="27" spans="1:33" s="10" customFormat="1" ht="16.5" customHeight="1">
      <c r="A27" s="639" t="s">
        <v>51</v>
      </c>
      <c r="B27" s="640"/>
      <c r="C27" s="640"/>
      <c r="D27" s="641"/>
      <c r="E27" s="401" t="s">
        <v>52</v>
      </c>
      <c r="F27" s="402"/>
      <c r="G27" s="402"/>
      <c r="H27" s="403"/>
      <c r="I27" s="595"/>
      <c r="J27" s="595"/>
      <c r="K27" s="595"/>
      <c r="L27" s="595"/>
      <c r="M27" s="595"/>
      <c r="N27" s="596"/>
      <c r="O27" s="401" t="s">
        <v>53</v>
      </c>
      <c r="P27" s="402"/>
      <c r="Q27" s="402"/>
      <c r="R27" s="403"/>
      <c r="S27" s="597"/>
      <c r="T27" s="595"/>
      <c r="U27" s="595"/>
      <c r="V27" s="595"/>
      <c r="W27" s="595"/>
      <c r="X27" s="596"/>
      <c r="Y27" s="253"/>
      <c r="Z27" s="310"/>
      <c r="AA27" s="246">
        <f t="shared" si="1"/>
        <v>45391</v>
      </c>
      <c r="AB27" s="242" t="str">
        <f t="shared" si="0"/>
        <v>火</v>
      </c>
      <c r="AC27" s="242">
        <f>Q$20</f>
        <v>0</v>
      </c>
      <c r="AD27" s="250">
        <f>Q$21</f>
        <v>0</v>
      </c>
      <c r="AE27" s="254" t="s">
        <v>112</v>
      </c>
      <c r="AF27" s="243">
        <f>NETWORKDAYS.INTL($AE$20,$AE$21,"1111100")</f>
        <v>8</v>
      </c>
      <c r="AG27" s="206"/>
    </row>
    <row r="28" spans="1:33" s="10" customFormat="1" ht="16.5" customHeight="1">
      <c r="A28" s="642"/>
      <c r="B28" s="643"/>
      <c r="C28" s="643"/>
      <c r="D28" s="644"/>
      <c r="E28" s="401" t="s">
        <v>54</v>
      </c>
      <c r="F28" s="402"/>
      <c r="G28" s="402"/>
      <c r="H28" s="403"/>
      <c r="I28" s="595"/>
      <c r="J28" s="595"/>
      <c r="K28" s="595"/>
      <c r="L28" s="595"/>
      <c r="M28" s="595"/>
      <c r="N28" s="596"/>
      <c r="O28" s="401" t="s">
        <v>55</v>
      </c>
      <c r="P28" s="402"/>
      <c r="Q28" s="402"/>
      <c r="R28" s="403"/>
      <c r="S28" s="597"/>
      <c r="T28" s="595"/>
      <c r="U28" s="595"/>
      <c r="V28" s="595"/>
      <c r="W28" s="595"/>
      <c r="X28" s="596"/>
      <c r="Y28" s="253"/>
      <c r="Z28" s="310"/>
      <c r="AA28" s="246">
        <f t="shared" si="1"/>
        <v>45392</v>
      </c>
      <c r="AB28" s="242" t="str">
        <f t="shared" si="0"/>
        <v>水</v>
      </c>
      <c r="AC28" s="242">
        <f>R$20</f>
        <v>0</v>
      </c>
      <c r="AD28" s="250">
        <f>R$21</f>
        <v>0</v>
      </c>
      <c r="AE28" s="254" t="s">
        <v>113</v>
      </c>
      <c r="AF28" s="243">
        <f ca="1">COUNTIF(OFFSET($AC$19,MATCH($AE$20,$AA$19:$AA$49,0)-1,0,MATCH($AE$21,$AA$19:$AA$49,0)-MATCH($AE$20,$AA$19:$AA$49,0)+1,1),$AE$17)</f>
        <v>0</v>
      </c>
      <c r="AG28" s="206"/>
    </row>
    <row r="29" spans="1:33" s="10" customFormat="1" ht="16.5" customHeight="1">
      <c r="A29" s="603"/>
      <c r="B29" s="604"/>
      <c r="C29" s="604"/>
      <c r="D29" s="430" t="s">
        <v>22</v>
      </c>
      <c r="E29" s="401" t="s">
        <v>56</v>
      </c>
      <c r="F29" s="402"/>
      <c r="G29" s="402"/>
      <c r="H29" s="403"/>
      <c r="I29" s="607"/>
      <c r="J29" s="607"/>
      <c r="K29" s="607"/>
      <c r="L29" s="607"/>
      <c r="M29" s="607"/>
      <c r="N29" s="608"/>
      <c r="O29" s="401" t="s">
        <v>57</v>
      </c>
      <c r="P29" s="402"/>
      <c r="Q29" s="402"/>
      <c r="R29" s="403"/>
      <c r="S29" s="609"/>
      <c r="T29" s="607"/>
      <c r="U29" s="607"/>
      <c r="V29" s="607"/>
      <c r="W29" s="607"/>
      <c r="X29" s="608"/>
      <c r="Y29" s="253"/>
      <c r="Z29" s="310"/>
      <c r="AA29" s="246">
        <f t="shared" si="1"/>
        <v>45393</v>
      </c>
      <c r="AB29" s="242" t="str">
        <f t="shared" si="0"/>
        <v>木</v>
      </c>
      <c r="AC29" s="242">
        <f>S$20</f>
        <v>0</v>
      </c>
      <c r="AD29" s="250">
        <f>S$21</f>
        <v>0</v>
      </c>
      <c r="AE29" s="254" t="s">
        <v>114</v>
      </c>
      <c r="AF29" s="243">
        <f ca="1">COUNTIF(OFFSET(AC19,MATCH(AE20,AA19:AA49,0)-1,0,MATCH(AE21,AA19:AA49,0)-MATCH(AE20,AA19:AA49,0)+1,1),0)-AF27</f>
        <v>22</v>
      </c>
      <c r="AG29" s="206"/>
    </row>
    <row r="30" spans="1:33" s="10" customFormat="1" ht="16.5" customHeight="1" thickBot="1">
      <c r="A30" s="605"/>
      <c r="B30" s="606"/>
      <c r="C30" s="606"/>
      <c r="D30" s="431"/>
      <c r="E30" s="401" t="s">
        <v>58</v>
      </c>
      <c r="F30" s="402"/>
      <c r="G30" s="402"/>
      <c r="H30" s="403"/>
      <c r="I30" s="610"/>
      <c r="J30" s="610"/>
      <c r="K30" s="610"/>
      <c r="L30" s="610"/>
      <c r="M30" s="610"/>
      <c r="N30" s="611"/>
      <c r="O30" s="401" t="s">
        <v>59</v>
      </c>
      <c r="P30" s="402"/>
      <c r="Q30" s="402"/>
      <c r="R30" s="403"/>
      <c r="S30" s="437">
        <f>IF(AND(T36="〇",E38="１月分満額支給"),H36/P36,0)</f>
        <v>0</v>
      </c>
      <c r="T30" s="438"/>
      <c r="U30" s="438"/>
      <c r="V30" s="438"/>
      <c r="W30" s="438"/>
      <c r="X30" s="439"/>
      <c r="Y30" s="253"/>
      <c r="Z30" s="310"/>
      <c r="AA30" s="246">
        <f t="shared" si="1"/>
        <v>45394</v>
      </c>
      <c r="AB30" s="242" t="str">
        <f t="shared" si="0"/>
        <v>金</v>
      </c>
      <c r="AC30" s="242">
        <f>T$20</f>
        <v>0</v>
      </c>
      <c r="AD30" s="250">
        <f>T$21</f>
        <v>0</v>
      </c>
      <c r="AE30" s="255" t="s">
        <v>163</v>
      </c>
      <c r="AF30" s="256">
        <f ca="1">COUNTIF(OFFSET($AD$19,MATCH($AE$20,$AA$19:$AA$49,0)-1,0,MATCH($AE$21,$AA$19:$AA$49,0)-MATCH($AE$20,$AA$19:$AA$49,0)+1,1),$AE$17)</f>
        <v>0</v>
      </c>
      <c r="AG30" s="206"/>
    </row>
    <row r="31" spans="1:33" s="10" customFormat="1" ht="16.5" customHeight="1">
      <c r="A31" s="389" t="s">
        <v>60</v>
      </c>
      <c r="B31" s="390"/>
      <c r="C31" s="390"/>
      <c r="D31" s="391"/>
      <c r="E31" s="401"/>
      <c r="F31" s="402"/>
      <c r="G31" s="402"/>
      <c r="H31" s="403"/>
      <c r="I31" s="42"/>
      <c r="J31" s="42"/>
      <c r="K31" s="42"/>
      <c r="L31" s="42"/>
      <c r="M31" s="42"/>
      <c r="N31" s="43"/>
      <c r="O31" s="401"/>
      <c r="P31" s="402"/>
      <c r="Q31" s="402"/>
      <c r="R31" s="403"/>
      <c r="S31" s="598"/>
      <c r="T31" s="599"/>
      <c r="U31" s="599"/>
      <c r="V31" s="599"/>
      <c r="W31" s="599"/>
      <c r="X31" s="600"/>
      <c r="Y31" s="257"/>
      <c r="Z31" s="310"/>
      <c r="AA31" s="246">
        <f t="shared" si="1"/>
        <v>45395</v>
      </c>
      <c r="AB31" s="242" t="str">
        <f t="shared" si="0"/>
        <v>土</v>
      </c>
      <c r="AC31" s="242">
        <f>U$20</f>
        <v>0</v>
      </c>
      <c r="AD31" s="243">
        <f>U$21</f>
        <v>0</v>
      </c>
      <c r="AE31" s="206"/>
      <c r="AF31" s="206"/>
      <c r="AG31" s="206"/>
    </row>
    <row r="32" spans="1:33" s="10" customFormat="1" ht="16.5" customHeight="1">
      <c r="A32" s="392"/>
      <c r="B32" s="393"/>
      <c r="C32" s="393"/>
      <c r="D32" s="394"/>
      <c r="E32" s="401" t="s">
        <v>61</v>
      </c>
      <c r="F32" s="402"/>
      <c r="G32" s="402"/>
      <c r="H32" s="403"/>
      <c r="I32" s="601" t="str">
        <f>IFERROR(ROUNDDOWN(SUM(I27,I28,I29,I30)/A37,2),"0")</f>
        <v>0</v>
      </c>
      <c r="J32" s="601"/>
      <c r="K32" s="601"/>
      <c r="L32" s="601"/>
      <c r="M32" s="601"/>
      <c r="N32" s="602"/>
      <c r="O32" s="401" t="s">
        <v>62</v>
      </c>
      <c r="P32" s="402"/>
      <c r="Q32" s="402"/>
      <c r="R32" s="402"/>
      <c r="S32" s="406">
        <f>IF(A13="","",SUM(S27:X31))</f>
        <v>0</v>
      </c>
      <c r="T32" s="407"/>
      <c r="U32" s="407"/>
      <c r="V32" s="407"/>
      <c r="W32" s="407"/>
      <c r="X32" s="408"/>
      <c r="Y32" s="258"/>
      <c r="Z32" s="310"/>
      <c r="AA32" s="246">
        <f t="shared" si="1"/>
        <v>45396</v>
      </c>
      <c r="AB32" s="242" t="str">
        <f t="shared" si="0"/>
        <v>日</v>
      </c>
      <c r="AC32" s="242">
        <f>V$20</f>
        <v>0</v>
      </c>
      <c r="AD32" s="243">
        <f>V$21</f>
        <v>0</v>
      </c>
      <c r="AE32" s="206"/>
      <c r="AF32" s="206"/>
      <c r="AG32" s="206"/>
    </row>
    <row r="33" spans="1:33" s="10" customFormat="1" ht="19.5" customHeight="1">
      <c r="A33" s="348">
        <f>IFERROR(AA17,"")</f>
        <v>22</v>
      </c>
      <c r="B33" s="349"/>
      <c r="C33" s="349"/>
      <c r="D33" s="409" t="s">
        <v>63</v>
      </c>
      <c r="E33" s="401" t="s">
        <v>64</v>
      </c>
      <c r="F33" s="402"/>
      <c r="G33" s="402"/>
      <c r="H33" s="403"/>
      <c r="I33" s="590">
        <f>A29*A25</f>
        <v>0</v>
      </c>
      <c r="J33" s="590"/>
      <c r="K33" s="590"/>
      <c r="L33" s="590"/>
      <c r="M33" s="590"/>
      <c r="N33" s="591"/>
      <c r="O33" s="592" t="s">
        <v>65</v>
      </c>
      <c r="P33" s="593"/>
      <c r="Q33" s="593"/>
      <c r="R33" s="593"/>
      <c r="S33" s="593"/>
      <c r="T33" s="593"/>
      <c r="U33" s="593"/>
      <c r="V33" s="593"/>
      <c r="W33" s="593"/>
      <c r="X33" s="594"/>
      <c r="Y33" s="245"/>
      <c r="Z33" s="310"/>
      <c r="AA33" s="246">
        <f>AA32+1</f>
        <v>45397</v>
      </c>
      <c r="AB33" s="242" t="str">
        <f t="shared" si="0"/>
        <v>月</v>
      </c>
      <c r="AC33" s="242">
        <f>W$20</f>
        <v>0</v>
      </c>
      <c r="AD33" s="243">
        <f>W$21</f>
        <v>0</v>
      </c>
      <c r="AE33" s="206"/>
      <c r="AF33" s="206"/>
      <c r="AG33" s="206"/>
    </row>
    <row r="34" spans="1:33" s="10" customFormat="1" ht="16.5" customHeight="1" thickBot="1">
      <c r="A34" s="350"/>
      <c r="B34" s="351"/>
      <c r="C34" s="351"/>
      <c r="D34" s="410"/>
      <c r="E34" s="416" t="s">
        <v>66</v>
      </c>
      <c r="F34" s="417"/>
      <c r="G34" s="417"/>
      <c r="H34" s="417"/>
      <c r="I34" s="418">
        <f>IFERROR(IF(I32-I33&lt;0,"0.00",I32-I33),"")</f>
        <v>0</v>
      </c>
      <c r="J34" s="419"/>
      <c r="K34" s="419"/>
      <c r="L34" s="419"/>
      <c r="M34" s="419"/>
      <c r="N34" s="44" t="s">
        <v>67</v>
      </c>
      <c r="O34" s="420" t="s">
        <v>68</v>
      </c>
      <c r="P34" s="421"/>
      <c r="Q34" s="421"/>
      <c r="R34" s="422"/>
      <c r="S34" s="363">
        <f>IFERROR(ROUNDDOWN(S32/22,2),"")</f>
        <v>0</v>
      </c>
      <c r="T34" s="364"/>
      <c r="U34" s="364"/>
      <c r="V34" s="364"/>
      <c r="W34" s="364"/>
      <c r="X34" s="44" t="s">
        <v>67</v>
      </c>
      <c r="Y34" s="259"/>
      <c r="Z34" s="310"/>
      <c r="AA34" s="246">
        <f t="shared" si="1"/>
        <v>45398</v>
      </c>
      <c r="AB34" s="242" t="str">
        <f t="shared" si="0"/>
        <v>火</v>
      </c>
      <c r="AC34" s="242">
        <f>X$20</f>
        <v>0</v>
      </c>
      <c r="AD34" s="243">
        <f>X$21</f>
        <v>0</v>
      </c>
      <c r="AE34" s="206"/>
      <c r="AF34" s="206"/>
      <c r="AG34" s="206"/>
    </row>
    <row r="35" spans="1:33" s="10" customFormat="1" ht="16.5" customHeight="1">
      <c r="A35" s="365" t="s">
        <v>69</v>
      </c>
      <c r="B35" s="366"/>
      <c r="C35" s="366"/>
      <c r="D35" s="367"/>
      <c r="E35" s="371" t="s">
        <v>70</v>
      </c>
      <c r="F35" s="372"/>
      <c r="G35" s="372"/>
      <c r="H35" s="375" t="s">
        <v>71</v>
      </c>
      <c r="I35" s="376"/>
      <c r="J35" s="376"/>
      <c r="K35" s="376"/>
      <c r="L35" s="377"/>
      <c r="M35" s="375" t="s">
        <v>72</v>
      </c>
      <c r="N35" s="376"/>
      <c r="O35" s="377"/>
      <c r="P35" s="378" t="s">
        <v>73</v>
      </c>
      <c r="Q35" s="378"/>
      <c r="R35" s="378"/>
      <c r="S35" s="378"/>
      <c r="T35" s="379" t="s">
        <v>74</v>
      </c>
      <c r="U35" s="380"/>
      <c r="V35" s="380"/>
      <c r="W35" s="380"/>
      <c r="X35" s="381"/>
      <c r="Y35" s="260"/>
      <c r="Z35" s="310"/>
      <c r="AA35" s="246">
        <f t="shared" si="1"/>
        <v>45399</v>
      </c>
      <c r="AB35" s="242" t="str">
        <f t="shared" si="0"/>
        <v>水</v>
      </c>
      <c r="AC35" s="242">
        <f>I$23</f>
        <v>0</v>
      </c>
      <c r="AD35" s="243">
        <f>I$24</f>
        <v>0</v>
      </c>
      <c r="AE35" s="206"/>
      <c r="AF35" s="206"/>
      <c r="AG35" s="206"/>
    </row>
    <row r="36" spans="1:33" s="10" customFormat="1" ht="16.5" customHeight="1">
      <c r="A36" s="368"/>
      <c r="B36" s="369"/>
      <c r="C36" s="369"/>
      <c r="D36" s="370"/>
      <c r="E36" s="373"/>
      <c r="F36" s="374"/>
      <c r="G36" s="374"/>
      <c r="H36" s="581"/>
      <c r="I36" s="582"/>
      <c r="J36" s="582"/>
      <c r="K36" s="582"/>
      <c r="L36" s="583"/>
      <c r="M36" s="584"/>
      <c r="N36" s="585"/>
      <c r="O36" s="586"/>
      <c r="P36" s="45"/>
      <c r="Q36" s="388" t="s">
        <v>75</v>
      </c>
      <c r="R36" s="374"/>
      <c r="S36" s="374"/>
      <c r="T36" s="587"/>
      <c r="U36" s="588"/>
      <c r="V36" s="588"/>
      <c r="W36" s="588"/>
      <c r="X36" s="589"/>
      <c r="Y36" s="261"/>
      <c r="Z36" s="310"/>
      <c r="AA36" s="246">
        <f t="shared" si="1"/>
        <v>45400</v>
      </c>
      <c r="AB36" s="242" t="str">
        <f t="shared" si="0"/>
        <v>木</v>
      </c>
      <c r="AC36" s="242">
        <f>J$23</f>
        <v>0</v>
      </c>
      <c r="AD36" s="243">
        <f>J$24</f>
        <v>0</v>
      </c>
      <c r="AE36" s="206"/>
      <c r="AF36" s="206"/>
      <c r="AG36" s="206"/>
    </row>
    <row r="37" spans="1:33" s="10" customFormat="1" ht="16.5" customHeight="1">
      <c r="A37" s="348">
        <f>COUNTIF(AC19:AC49,AE17)</f>
        <v>0</v>
      </c>
      <c r="B37" s="349"/>
      <c r="C37" s="349"/>
      <c r="D37" s="352" t="s">
        <v>63</v>
      </c>
      <c r="E37" s="569" t="s">
        <v>76</v>
      </c>
      <c r="F37" s="570"/>
      <c r="G37" s="570"/>
      <c r="H37" s="570"/>
      <c r="I37" s="570"/>
      <c r="J37" s="570"/>
      <c r="K37" s="570"/>
      <c r="L37" s="570"/>
      <c r="M37" s="570"/>
      <c r="N37" s="570"/>
      <c r="O37" s="570"/>
      <c r="P37" s="570"/>
      <c r="Q37" s="570"/>
      <c r="R37" s="570"/>
      <c r="S37" s="570"/>
      <c r="T37" s="570"/>
      <c r="U37" s="570"/>
      <c r="V37" s="570"/>
      <c r="W37" s="570"/>
      <c r="X37" s="571"/>
      <c r="Y37" s="262"/>
      <c r="Z37" s="310"/>
      <c r="AA37" s="246">
        <f t="shared" si="1"/>
        <v>45401</v>
      </c>
      <c r="AB37" s="242" t="str">
        <f t="shared" si="0"/>
        <v>金</v>
      </c>
      <c r="AC37" s="242">
        <f>K$23</f>
        <v>0</v>
      </c>
      <c r="AD37" s="243">
        <f>K$24</f>
        <v>0</v>
      </c>
      <c r="AE37" s="206"/>
      <c r="AF37" s="206"/>
      <c r="AG37" s="206"/>
    </row>
    <row r="38" spans="1:33" s="10" customFormat="1" ht="16.5" customHeight="1" thickBot="1">
      <c r="A38" s="350"/>
      <c r="B38" s="351"/>
      <c r="C38" s="351"/>
      <c r="D38" s="353"/>
      <c r="E38" s="572"/>
      <c r="F38" s="573"/>
      <c r="G38" s="573"/>
      <c r="H38" s="573"/>
      <c r="I38" s="573"/>
      <c r="J38" s="573"/>
      <c r="K38" s="573"/>
      <c r="L38" s="573"/>
      <c r="M38" s="573"/>
      <c r="N38" s="573"/>
      <c r="O38" s="573"/>
      <c r="P38" s="573"/>
      <c r="Q38" s="573"/>
      <c r="R38" s="573"/>
      <c r="S38" s="573"/>
      <c r="T38" s="573"/>
      <c r="U38" s="573"/>
      <c r="V38" s="573"/>
      <c r="W38" s="573"/>
      <c r="X38" s="574"/>
      <c r="Y38" s="263"/>
      <c r="Z38" s="310"/>
      <c r="AA38" s="246">
        <f t="shared" si="1"/>
        <v>45402</v>
      </c>
      <c r="AB38" s="242" t="str">
        <f t="shared" si="0"/>
        <v>土</v>
      </c>
      <c r="AC38" s="242">
        <f>L$23</f>
        <v>0</v>
      </c>
      <c r="AD38" s="243">
        <f>L$24</f>
        <v>0</v>
      </c>
      <c r="AE38" s="206"/>
      <c r="AF38" s="206"/>
      <c r="AG38" s="206"/>
    </row>
    <row r="39" spans="1:33" s="10" customFormat="1" ht="12.75" customHeight="1">
      <c r="A39" s="575" t="s">
        <v>77</v>
      </c>
      <c r="B39" s="576"/>
      <c r="C39" s="576"/>
      <c r="D39" s="576"/>
      <c r="E39" s="576"/>
      <c r="F39" s="576"/>
      <c r="G39" s="576"/>
      <c r="H39" s="576"/>
      <c r="I39" s="576"/>
      <c r="J39" s="576"/>
      <c r="K39" s="576"/>
      <c r="L39" s="576"/>
      <c r="M39" s="576"/>
      <c r="N39" s="576"/>
      <c r="O39" s="576"/>
      <c r="P39" s="576"/>
      <c r="Q39" s="576"/>
      <c r="R39" s="576"/>
      <c r="S39" s="576"/>
      <c r="T39" s="576"/>
      <c r="U39" s="576"/>
      <c r="V39" s="576"/>
      <c r="W39" s="576"/>
      <c r="X39" s="577"/>
      <c r="Y39" s="264"/>
      <c r="Z39" s="310"/>
      <c r="AA39" s="246">
        <f t="shared" si="1"/>
        <v>45403</v>
      </c>
      <c r="AB39" s="242" t="str">
        <f t="shared" si="0"/>
        <v>日</v>
      </c>
      <c r="AC39" s="242">
        <f>M$23</f>
        <v>0</v>
      </c>
      <c r="AD39" s="243">
        <f>M$24</f>
        <v>0</v>
      </c>
      <c r="AE39" s="206"/>
      <c r="AF39" s="206"/>
      <c r="AG39" s="206"/>
    </row>
    <row r="40" spans="1:33" s="10" customFormat="1" ht="29.25" customHeight="1" thickBot="1">
      <c r="A40" s="578"/>
      <c r="B40" s="579"/>
      <c r="C40" s="579"/>
      <c r="D40" s="579"/>
      <c r="E40" s="579"/>
      <c r="F40" s="579"/>
      <c r="G40" s="579"/>
      <c r="H40" s="579"/>
      <c r="I40" s="579"/>
      <c r="J40" s="579"/>
      <c r="K40" s="579"/>
      <c r="L40" s="579"/>
      <c r="M40" s="579"/>
      <c r="N40" s="579"/>
      <c r="O40" s="579"/>
      <c r="P40" s="579"/>
      <c r="Q40" s="579"/>
      <c r="R40" s="579"/>
      <c r="S40" s="579"/>
      <c r="T40" s="579"/>
      <c r="U40" s="579"/>
      <c r="V40" s="579"/>
      <c r="W40" s="579"/>
      <c r="X40" s="580"/>
      <c r="Y40" s="265"/>
      <c r="Z40" s="310"/>
      <c r="AA40" s="246">
        <f>AA39+1</f>
        <v>45404</v>
      </c>
      <c r="AB40" s="242" t="str">
        <f t="shared" si="0"/>
        <v>月</v>
      </c>
      <c r="AC40" s="242">
        <f>N$23</f>
        <v>0</v>
      </c>
      <c r="AD40" s="243">
        <f>N$24</f>
        <v>0</v>
      </c>
      <c r="AE40" s="206"/>
      <c r="AF40" s="206"/>
      <c r="AG40" s="206"/>
    </row>
    <row r="41" spans="1:33" s="46" customFormat="1" ht="13.5" customHeight="1">
      <c r="A41" s="332" t="s">
        <v>181</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266"/>
      <c r="Z41" s="310"/>
      <c r="AA41" s="246">
        <f>AA40+1</f>
        <v>45405</v>
      </c>
      <c r="AB41" s="242" t="str">
        <f t="shared" si="0"/>
        <v>火</v>
      </c>
      <c r="AC41" s="242">
        <f>O$23</f>
        <v>0</v>
      </c>
      <c r="AD41" s="243">
        <f>O$24</f>
        <v>0</v>
      </c>
      <c r="AE41" s="267"/>
      <c r="AF41" s="267"/>
      <c r="AG41" s="267"/>
    </row>
    <row r="42" spans="1:33" s="46" customFormat="1" ht="12.75">
      <c r="A42" s="333" t="s">
        <v>78</v>
      </c>
      <c r="B42" s="334"/>
      <c r="C42" s="334"/>
      <c r="D42" s="334"/>
      <c r="E42" s="334"/>
      <c r="F42" s="334"/>
      <c r="G42" s="335"/>
      <c r="H42" s="342" t="s">
        <v>79</v>
      </c>
      <c r="I42" s="322"/>
      <c r="J42" s="322"/>
      <c r="K42" s="322"/>
      <c r="L42" s="322"/>
      <c r="M42" s="322" t="s">
        <v>80</v>
      </c>
      <c r="N42" s="322"/>
      <c r="O42" s="322"/>
      <c r="P42" s="322"/>
      <c r="Q42" s="323">
        <f>I34</f>
        <v>0</v>
      </c>
      <c r="R42" s="324"/>
      <c r="S42" s="324"/>
      <c r="T42" s="324"/>
      <c r="U42" s="130" t="s">
        <v>67</v>
      </c>
      <c r="V42" s="180"/>
      <c r="W42" s="180"/>
      <c r="X42" s="180"/>
      <c r="Y42" s="268"/>
      <c r="Z42" s="310"/>
      <c r="AA42" s="269">
        <f t="shared" si="1"/>
        <v>45406</v>
      </c>
      <c r="AB42" s="242" t="str">
        <f t="shared" si="0"/>
        <v>水</v>
      </c>
      <c r="AC42" s="242">
        <f>P$23</f>
        <v>0</v>
      </c>
      <c r="AD42" s="243">
        <f>P$24</f>
        <v>0</v>
      </c>
      <c r="AE42" s="267"/>
      <c r="AF42" s="267"/>
      <c r="AG42" s="267"/>
    </row>
    <row r="43" spans="1:33" s="46" customFormat="1" ht="12.75">
      <c r="A43" s="336"/>
      <c r="B43" s="337"/>
      <c r="C43" s="337"/>
      <c r="D43" s="337"/>
      <c r="E43" s="337"/>
      <c r="F43" s="337"/>
      <c r="G43" s="338"/>
      <c r="H43" s="342" t="s">
        <v>68</v>
      </c>
      <c r="I43" s="322"/>
      <c r="J43" s="322"/>
      <c r="K43" s="322"/>
      <c r="L43" s="322"/>
      <c r="M43" s="322" t="s">
        <v>81</v>
      </c>
      <c r="N43" s="322"/>
      <c r="O43" s="322"/>
      <c r="P43" s="322"/>
      <c r="Q43" s="343">
        <f>S34</f>
        <v>0</v>
      </c>
      <c r="R43" s="344"/>
      <c r="S43" s="344"/>
      <c r="T43" s="344"/>
      <c r="U43" s="131" t="s">
        <v>67</v>
      </c>
      <c r="V43" s="180"/>
      <c r="W43" s="180"/>
      <c r="X43" s="180"/>
      <c r="Y43" s="268"/>
      <c r="Z43" s="310"/>
      <c r="AA43" s="269">
        <f t="shared" si="1"/>
        <v>45407</v>
      </c>
      <c r="AB43" s="242" t="str">
        <f t="shared" si="0"/>
        <v>木</v>
      </c>
      <c r="AC43" s="242">
        <f>Q$23</f>
        <v>0</v>
      </c>
      <c r="AD43" s="243">
        <f>Q$24</f>
        <v>0</v>
      </c>
      <c r="AE43" s="267"/>
      <c r="AF43" s="267"/>
      <c r="AG43" s="267"/>
    </row>
    <row r="44" spans="1:33" s="46" customFormat="1" ht="12.75">
      <c r="A44" s="339"/>
      <c r="B44" s="340"/>
      <c r="C44" s="340"/>
      <c r="D44" s="340"/>
      <c r="E44" s="340"/>
      <c r="F44" s="340"/>
      <c r="G44" s="341"/>
      <c r="H44" s="342" t="s">
        <v>82</v>
      </c>
      <c r="I44" s="322"/>
      <c r="J44" s="322"/>
      <c r="K44" s="322"/>
      <c r="L44" s="322"/>
      <c r="M44" s="322" t="s">
        <v>83</v>
      </c>
      <c r="N44" s="322"/>
      <c r="O44" s="322"/>
      <c r="P44" s="322"/>
      <c r="Q44" s="323">
        <f>IFERROR(ROUNDDOWN(Q42+Q43,0),"")</f>
        <v>0</v>
      </c>
      <c r="R44" s="324"/>
      <c r="S44" s="324"/>
      <c r="T44" s="324"/>
      <c r="U44" s="131" t="s">
        <v>67</v>
      </c>
      <c r="V44" s="181" t="s">
        <v>84</v>
      </c>
      <c r="W44" s="181"/>
      <c r="X44" s="181"/>
      <c r="Y44" s="270"/>
      <c r="Z44" s="310"/>
      <c r="AA44" s="269">
        <f t="shared" si="1"/>
        <v>45408</v>
      </c>
      <c r="AB44" s="242" t="str">
        <f t="shared" si="0"/>
        <v>金</v>
      </c>
      <c r="AC44" s="242">
        <f>R$23</f>
        <v>0</v>
      </c>
      <c r="AD44" s="243">
        <f>R$24</f>
        <v>0</v>
      </c>
      <c r="AE44" s="267"/>
      <c r="AF44" s="267"/>
      <c r="AG44" s="267"/>
    </row>
    <row r="45" spans="1:33" s="46" customFormat="1" ht="12.75">
      <c r="A45" s="312" t="s">
        <v>85</v>
      </c>
      <c r="B45" s="313"/>
      <c r="C45" s="313"/>
      <c r="D45" s="313"/>
      <c r="E45" s="313"/>
      <c r="F45" s="313"/>
      <c r="G45" s="314"/>
      <c r="H45" s="325" t="s">
        <v>86</v>
      </c>
      <c r="I45" s="326"/>
      <c r="J45" s="326"/>
      <c r="K45" s="326"/>
      <c r="L45" s="326"/>
      <c r="M45" s="322" t="s">
        <v>87</v>
      </c>
      <c r="N45" s="322"/>
      <c r="O45" s="322"/>
      <c r="P45" s="322"/>
      <c r="Q45" s="327">
        <f>IF(A17="",0,ROUNDDOWN(A17/264,0))</f>
        <v>0</v>
      </c>
      <c r="R45" s="328"/>
      <c r="S45" s="328"/>
      <c r="T45" s="328"/>
      <c r="U45" s="132" t="s">
        <v>67</v>
      </c>
      <c r="V45" s="181" t="s">
        <v>84</v>
      </c>
      <c r="W45" s="182"/>
      <c r="X45" s="182"/>
      <c r="Y45" s="271"/>
      <c r="Z45" s="310"/>
      <c r="AA45" s="269">
        <f t="shared" si="1"/>
        <v>45409</v>
      </c>
      <c r="AB45" s="242" t="str">
        <f t="shared" si="0"/>
        <v>土</v>
      </c>
      <c r="AC45" s="242">
        <f>S$23</f>
        <v>0</v>
      </c>
      <c r="AD45" s="243">
        <f>S$24</f>
        <v>0</v>
      </c>
      <c r="AE45" s="267"/>
      <c r="AF45" s="267"/>
      <c r="AG45" s="267"/>
    </row>
    <row r="46" spans="1:33" s="46" customFormat="1" ht="12.75">
      <c r="A46" s="163" t="s">
        <v>88</v>
      </c>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267"/>
      <c r="Z46" s="310"/>
      <c r="AA46" s="269">
        <f t="shared" si="1"/>
        <v>45410</v>
      </c>
      <c r="AB46" s="242" t="str">
        <f t="shared" si="0"/>
        <v>日</v>
      </c>
      <c r="AC46" s="242">
        <f>T$23</f>
        <v>0</v>
      </c>
      <c r="AD46" s="243">
        <f>T$24</f>
        <v>0</v>
      </c>
      <c r="AE46" s="267"/>
      <c r="AF46" s="267"/>
      <c r="AG46" s="267"/>
    </row>
    <row r="47" spans="1:33" s="46" customFormat="1" ht="12.75">
      <c r="A47" s="165"/>
      <c r="B47" s="302" t="s">
        <v>89</v>
      </c>
      <c r="C47" s="302"/>
      <c r="D47" s="302"/>
      <c r="E47" s="302"/>
      <c r="F47" s="164"/>
      <c r="G47" s="164"/>
      <c r="H47" s="164"/>
      <c r="I47" s="164"/>
      <c r="J47" s="164"/>
      <c r="K47" s="306" t="s">
        <v>90</v>
      </c>
      <c r="L47" s="306"/>
      <c r="M47" s="306"/>
      <c r="N47" s="306"/>
      <c r="O47" s="306"/>
      <c r="P47" s="164"/>
      <c r="Q47" s="164"/>
      <c r="R47" s="164"/>
      <c r="S47" s="164"/>
      <c r="T47" s="164"/>
      <c r="U47" s="164"/>
      <c r="V47" s="164"/>
      <c r="W47" s="164"/>
      <c r="X47" s="164"/>
      <c r="Y47" s="267"/>
      <c r="Z47" s="310"/>
      <c r="AA47" s="269">
        <f t="shared" si="1"/>
        <v>45411</v>
      </c>
      <c r="AB47" s="242" t="str">
        <f t="shared" si="0"/>
        <v>月</v>
      </c>
      <c r="AC47" s="242">
        <f>U$23</f>
        <v>0</v>
      </c>
      <c r="AD47" s="243">
        <f>U$24</f>
        <v>0</v>
      </c>
      <c r="AE47" s="267"/>
      <c r="AF47" s="267"/>
      <c r="AG47" s="267"/>
    </row>
    <row r="48" spans="1:33" s="46" customFormat="1" ht="12.75">
      <c r="A48" s="165"/>
      <c r="B48" s="319">
        <f>IF(+A13="","",A13)</f>
        <v>340000</v>
      </c>
      <c r="C48" s="319"/>
      <c r="D48" s="319"/>
      <c r="E48" s="319"/>
      <c r="F48" s="166"/>
      <c r="G48" s="164" t="s">
        <v>91</v>
      </c>
      <c r="H48" s="164"/>
      <c r="I48" s="164"/>
      <c r="J48" s="164" t="s">
        <v>92</v>
      </c>
      <c r="K48" s="320">
        <f>IF($B$48="","",ROUND(B48/22,-1))</f>
        <v>15450</v>
      </c>
      <c r="L48" s="320"/>
      <c r="M48" s="320"/>
      <c r="N48" s="320"/>
      <c r="O48" s="320"/>
      <c r="P48" s="164" t="s">
        <v>93</v>
      </c>
      <c r="Q48" s="164"/>
      <c r="R48" s="164"/>
      <c r="S48" s="164"/>
      <c r="T48" s="164"/>
      <c r="U48" s="164"/>
      <c r="V48" s="164"/>
      <c r="W48" s="164"/>
      <c r="X48" s="164"/>
      <c r="Y48" s="267"/>
      <c r="Z48" s="310"/>
      <c r="AA48" s="269">
        <f t="shared" si="1"/>
        <v>45412</v>
      </c>
      <c r="AB48" s="242" t="str">
        <f t="shared" si="0"/>
        <v>火</v>
      </c>
      <c r="AC48" s="242">
        <f>V$23</f>
        <v>0</v>
      </c>
      <c r="AD48" s="243">
        <f>V$24</f>
        <v>0</v>
      </c>
      <c r="AE48" s="267"/>
      <c r="AF48" s="267"/>
      <c r="AG48" s="267"/>
    </row>
    <row r="49" spans="1:60" s="46" customFormat="1" ht="12.75">
      <c r="A49" s="165"/>
      <c r="B49" s="302" t="s">
        <v>90</v>
      </c>
      <c r="C49" s="302"/>
      <c r="D49" s="302"/>
      <c r="E49" s="302"/>
      <c r="F49" s="164"/>
      <c r="G49" s="164"/>
      <c r="H49" s="164" t="s">
        <v>94</v>
      </c>
      <c r="I49" s="164"/>
      <c r="J49" s="164"/>
      <c r="K49" s="164"/>
      <c r="L49" s="164"/>
      <c r="M49" s="164"/>
      <c r="N49" s="164"/>
      <c r="O49" s="164"/>
      <c r="P49" s="164"/>
      <c r="Q49" s="164"/>
      <c r="R49" s="164"/>
      <c r="S49" s="164"/>
      <c r="T49" s="164"/>
      <c r="U49" s="164"/>
      <c r="V49" s="164"/>
      <c r="W49" s="164"/>
      <c r="X49" s="164"/>
      <c r="Y49" s="267"/>
      <c r="Z49" s="310"/>
      <c r="AA49" s="269">
        <f t="shared" si="1"/>
        <v>45413</v>
      </c>
      <c r="AB49" s="242" t="str">
        <f t="shared" si="0"/>
        <v>水</v>
      </c>
      <c r="AC49" s="242">
        <f>W$23</f>
        <v>0</v>
      </c>
      <c r="AD49" s="243">
        <f>W$24</f>
        <v>0</v>
      </c>
      <c r="AE49" s="267"/>
      <c r="AF49" s="267"/>
      <c r="AG49" s="267"/>
    </row>
    <row r="50" spans="1:60" s="46" customFormat="1" ht="13.5" thickBot="1">
      <c r="A50" s="165"/>
      <c r="B50" s="319">
        <f>IF(+K48="","",K48)</f>
        <v>15450</v>
      </c>
      <c r="C50" s="319"/>
      <c r="D50" s="319"/>
      <c r="E50" s="319"/>
      <c r="F50" s="166"/>
      <c r="G50" s="164" t="s">
        <v>95</v>
      </c>
      <c r="H50" s="164"/>
      <c r="I50" s="164"/>
      <c r="J50" s="133" t="s">
        <v>92</v>
      </c>
      <c r="K50" s="320">
        <f>IF(B50="","",ROUND(B50*2/3,0))</f>
        <v>10300</v>
      </c>
      <c r="L50" s="320"/>
      <c r="M50" s="320"/>
      <c r="N50" s="320"/>
      <c r="O50" s="320"/>
      <c r="P50" s="164" t="s">
        <v>96</v>
      </c>
      <c r="Q50" s="164"/>
      <c r="R50" s="164"/>
      <c r="S50" s="164"/>
      <c r="T50" s="164"/>
      <c r="U50" s="164"/>
      <c r="V50" s="164"/>
      <c r="W50" s="164"/>
      <c r="X50" s="164"/>
      <c r="Y50" s="267"/>
      <c r="Z50" s="311"/>
      <c r="AA50" s="272">
        <f t="shared" si="1"/>
        <v>45414</v>
      </c>
      <c r="AB50" s="273"/>
      <c r="AC50" s="274">
        <f>X$23</f>
        <v>0</v>
      </c>
      <c r="AD50" s="256">
        <f>X$24</f>
        <v>0</v>
      </c>
      <c r="AE50" s="267"/>
      <c r="AF50" s="267"/>
      <c r="AG50" s="267"/>
    </row>
    <row r="51" spans="1:60" s="46" customFormat="1" ht="9.75">
      <c r="A51" s="163" t="s">
        <v>97</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267"/>
      <c r="Z51" s="267"/>
      <c r="AA51" s="275"/>
      <c r="AB51" s="276"/>
      <c r="AC51" s="276"/>
      <c r="AD51" s="276"/>
      <c r="AE51" s="267"/>
      <c r="AF51" s="267"/>
      <c r="AG51" s="267"/>
    </row>
    <row r="52" spans="1:60" s="46" customFormat="1" ht="9.75">
      <c r="A52" s="165"/>
      <c r="B52" s="164" t="s">
        <v>98</v>
      </c>
      <c r="C52" s="164"/>
      <c r="D52" s="164"/>
      <c r="E52" s="164"/>
      <c r="F52" s="164"/>
      <c r="G52" s="164"/>
      <c r="H52" s="164"/>
      <c r="I52" s="164"/>
      <c r="J52" s="164"/>
      <c r="K52" s="164"/>
      <c r="L52" s="164"/>
      <c r="M52" s="164"/>
      <c r="N52" s="164"/>
      <c r="O52" s="164" t="s">
        <v>92</v>
      </c>
      <c r="P52" s="320">
        <f>IF(Q44&gt;=Q45,Q44,Q45)</f>
        <v>0</v>
      </c>
      <c r="Q52" s="320"/>
      <c r="R52" s="320"/>
      <c r="S52" s="320"/>
      <c r="T52" s="164"/>
      <c r="U52" s="164"/>
      <c r="V52" s="164"/>
      <c r="W52" s="164"/>
      <c r="X52" s="164"/>
      <c r="Y52" s="267"/>
      <c r="Z52" s="267"/>
      <c r="AA52" s="275"/>
      <c r="AB52" s="276"/>
      <c r="AC52" s="276"/>
      <c r="AD52" s="276"/>
      <c r="AE52" s="267"/>
      <c r="AF52" s="267"/>
      <c r="AG52" s="267"/>
    </row>
    <row r="53" spans="1:60" s="46" customFormat="1" ht="9.75">
      <c r="A53" s="163" t="s">
        <v>99</v>
      </c>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267"/>
      <c r="Z53" s="267"/>
      <c r="AA53" s="275"/>
      <c r="AB53" s="276"/>
      <c r="AC53" s="276"/>
      <c r="AD53" s="276"/>
      <c r="AE53" s="267"/>
      <c r="AF53" s="267"/>
      <c r="AG53" s="267"/>
    </row>
    <row r="54" spans="1:60" s="46" customFormat="1" ht="9.75">
      <c r="A54" s="318" t="s">
        <v>178</v>
      </c>
      <c r="B54" s="318"/>
      <c r="C54" s="318"/>
      <c r="D54" s="318"/>
      <c r="E54" s="318"/>
      <c r="F54" s="164"/>
      <c r="G54" s="164"/>
      <c r="H54" s="164"/>
      <c r="I54" s="164"/>
      <c r="J54" s="164"/>
      <c r="K54" s="164"/>
      <c r="L54" s="164"/>
      <c r="M54" s="164"/>
      <c r="N54" s="164"/>
      <c r="O54" s="164"/>
      <c r="P54" s="164"/>
      <c r="Q54" s="164"/>
      <c r="R54" s="164"/>
      <c r="S54" s="164"/>
      <c r="T54" s="164"/>
      <c r="U54" s="164"/>
      <c r="V54" s="164"/>
      <c r="W54" s="164"/>
      <c r="X54" s="164"/>
      <c r="Y54" s="267"/>
      <c r="Z54" s="267"/>
      <c r="AA54" s="275"/>
      <c r="AB54" s="276"/>
      <c r="AC54" s="276"/>
      <c r="AD54" s="276"/>
      <c r="AE54" s="267"/>
      <c r="AF54" s="267"/>
      <c r="AG54" s="267"/>
    </row>
    <row r="55" spans="1:60" s="46" customFormat="1" ht="9.75">
      <c r="A55" s="164"/>
      <c r="B55" s="303" t="s">
        <v>100</v>
      </c>
      <c r="C55" s="302"/>
      <c r="D55" s="302"/>
      <c r="E55" s="302"/>
      <c r="F55" s="302"/>
      <c r="G55" s="164"/>
      <c r="H55" s="306" t="s">
        <v>101</v>
      </c>
      <c r="I55" s="306"/>
      <c r="J55" s="306"/>
      <c r="K55" s="306"/>
      <c r="L55" s="164"/>
      <c r="M55" s="164" t="s">
        <v>102</v>
      </c>
      <c r="N55" s="164"/>
      <c r="O55" s="164"/>
      <c r="P55" s="164"/>
      <c r="Q55" s="321" t="s">
        <v>103</v>
      </c>
      <c r="R55" s="321"/>
      <c r="S55" s="321"/>
      <c r="T55" s="321"/>
      <c r="U55" s="321"/>
      <c r="V55" s="321"/>
      <c r="W55" s="165"/>
      <c r="X55" s="165"/>
      <c r="Y55" s="277"/>
      <c r="Z55" s="267"/>
      <c r="AA55" s="275"/>
      <c r="AB55" s="276"/>
      <c r="AC55" s="276"/>
      <c r="AD55" s="276"/>
      <c r="AE55" s="267"/>
      <c r="AF55" s="267"/>
      <c r="AG55" s="267"/>
    </row>
    <row r="56" spans="1:60" s="46" customFormat="1" ht="10.5" thickBot="1">
      <c r="A56" s="134" t="s">
        <v>104</v>
      </c>
      <c r="B56" s="305">
        <f>K50</f>
        <v>10300</v>
      </c>
      <c r="C56" s="305"/>
      <c r="D56" s="305"/>
      <c r="E56" s="174"/>
      <c r="F56" s="175"/>
      <c r="G56" s="164" t="s">
        <v>105</v>
      </c>
      <c r="H56" s="307">
        <f>P52</f>
        <v>0</v>
      </c>
      <c r="I56" s="307"/>
      <c r="J56" s="307"/>
      <c r="K56" s="307"/>
      <c r="L56" s="164" t="s">
        <v>171</v>
      </c>
      <c r="M56" s="164" t="s">
        <v>106</v>
      </c>
      <c r="N56" s="167">
        <f ca="1">IFERROR(MAX(IF(OR(A7=AA4,A7=AA5,A7=AA6),AF26-W17),AF26-AF29),"")</f>
        <v>22</v>
      </c>
      <c r="O56" s="164" t="s">
        <v>63</v>
      </c>
      <c r="P56" s="164" t="s">
        <v>92</v>
      </c>
      <c r="Q56" s="317">
        <f ca="1">IFERROR(IF($B$48="","",IF((B56-H56)*N56&lt;=0,0,(B56-H56)*N56)),"")</f>
        <v>226600</v>
      </c>
      <c r="R56" s="317"/>
      <c r="S56" s="317"/>
      <c r="T56" s="317"/>
      <c r="U56" s="317"/>
      <c r="V56" s="317"/>
      <c r="W56" s="165" t="s">
        <v>22</v>
      </c>
      <c r="X56" s="183"/>
      <c r="Y56" s="278"/>
      <c r="Z56" s="267"/>
      <c r="AA56" s="275"/>
      <c r="AB56" s="276"/>
      <c r="AC56" s="276"/>
      <c r="AD56" s="276"/>
      <c r="AE56" s="267"/>
      <c r="AF56" s="267"/>
      <c r="AG56" s="267"/>
    </row>
    <row r="57" spans="1:60" s="46" customFormat="1" ht="9.75">
      <c r="A57" s="164"/>
      <c r="B57" s="164"/>
      <c r="C57" s="164" t="s">
        <v>107</v>
      </c>
      <c r="D57" s="164"/>
      <c r="E57" s="164"/>
      <c r="F57" s="164"/>
      <c r="G57" s="164"/>
      <c r="H57" s="308">
        <f>IFERROR(B56-H56,"")</f>
        <v>10300</v>
      </c>
      <c r="I57" s="308"/>
      <c r="J57" s="308"/>
      <c r="K57" s="308"/>
      <c r="L57" s="135"/>
      <c r="M57" s="164"/>
      <c r="N57" s="168"/>
      <c r="O57" s="164"/>
      <c r="P57" s="164"/>
      <c r="Q57" s="170"/>
      <c r="R57" s="170"/>
      <c r="S57" s="170"/>
      <c r="T57" s="170"/>
      <c r="U57" s="170"/>
      <c r="V57" s="164"/>
      <c r="W57" s="171"/>
      <c r="X57" s="172"/>
      <c r="Y57" s="279"/>
      <c r="Z57" s="267"/>
      <c r="AA57" s="287"/>
      <c r="AB57" s="276"/>
      <c r="AC57" s="276"/>
      <c r="AD57" s="276"/>
      <c r="AE57" s="267"/>
      <c r="AF57" s="267"/>
      <c r="AG57" s="267"/>
    </row>
    <row r="58" spans="1:60" s="46" customFormat="1" ht="9.75">
      <c r="A58" s="318" t="s">
        <v>115</v>
      </c>
      <c r="B58" s="318"/>
      <c r="C58" s="318"/>
      <c r="D58" s="318"/>
      <c r="E58" s="318"/>
      <c r="F58" s="164"/>
      <c r="G58" s="164"/>
      <c r="H58" s="164"/>
      <c r="I58" s="164"/>
      <c r="J58" s="164"/>
      <c r="K58" s="164"/>
      <c r="L58" s="164"/>
      <c r="M58" s="164"/>
      <c r="N58" s="168"/>
      <c r="O58" s="164"/>
      <c r="P58" s="164"/>
      <c r="Q58" s="164"/>
      <c r="R58" s="164"/>
      <c r="S58" s="164"/>
      <c r="T58" s="164"/>
      <c r="U58" s="164"/>
      <c r="V58" s="164"/>
      <c r="W58" s="171"/>
      <c r="X58" s="164"/>
      <c r="Y58" s="267"/>
      <c r="Z58" s="267"/>
      <c r="AA58" s="280"/>
      <c r="AB58" s="281"/>
      <c r="AC58" s="281"/>
      <c r="AD58" s="281"/>
      <c r="AE58" s="267"/>
      <c r="AF58" s="267"/>
      <c r="AG58" s="267"/>
    </row>
    <row r="59" spans="1:60" s="46" customFormat="1" ht="9.75">
      <c r="A59" s="303"/>
      <c r="B59" s="303" t="s">
        <v>100</v>
      </c>
      <c r="C59" s="302"/>
      <c r="D59" s="302"/>
      <c r="E59" s="302"/>
      <c r="F59" s="302"/>
      <c r="G59" s="164"/>
      <c r="H59" s="306" t="s">
        <v>101</v>
      </c>
      <c r="I59" s="306"/>
      <c r="J59" s="306"/>
      <c r="K59" s="306"/>
      <c r="L59" s="164"/>
      <c r="M59" s="164" t="s">
        <v>102</v>
      </c>
      <c r="N59" s="168"/>
      <c r="O59" s="164"/>
      <c r="P59" s="164"/>
      <c r="Q59" s="164"/>
      <c r="R59" s="164"/>
      <c r="S59" s="164"/>
      <c r="T59" s="164"/>
      <c r="U59" s="164"/>
      <c r="V59" s="164"/>
      <c r="W59" s="171"/>
      <c r="X59" s="164"/>
      <c r="Y59" s="267"/>
      <c r="Z59" s="267"/>
      <c r="AA59" s="280"/>
      <c r="AB59" s="281"/>
      <c r="AC59" s="281"/>
      <c r="AD59" s="281"/>
      <c r="AE59" s="267"/>
      <c r="AF59" s="267"/>
      <c r="AG59" s="267"/>
    </row>
    <row r="60" spans="1:60" s="46" customFormat="1" ht="10.5" thickBot="1">
      <c r="A60" s="134" t="s">
        <v>104</v>
      </c>
      <c r="B60" s="305">
        <f>K50</f>
        <v>10300</v>
      </c>
      <c r="C60" s="305"/>
      <c r="D60" s="305"/>
      <c r="E60" s="174"/>
      <c r="F60" s="175"/>
      <c r="G60" s="164" t="s">
        <v>105</v>
      </c>
      <c r="H60" s="307">
        <f>IF(P52=Q45,P52,0)</f>
        <v>0</v>
      </c>
      <c r="I60" s="307"/>
      <c r="J60" s="307"/>
      <c r="K60" s="307"/>
      <c r="L60" s="164" t="s">
        <v>171</v>
      </c>
      <c r="M60" s="164" t="s">
        <v>106</v>
      </c>
      <c r="N60" s="167">
        <f>IFERROR(MAX(IF(OR(A7=AA4,A7=AA5,A7=AA6),0,AF29),0),"")</f>
        <v>0</v>
      </c>
      <c r="O60" s="164" t="s">
        <v>63</v>
      </c>
      <c r="P60" s="164" t="s">
        <v>92</v>
      </c>
      <c r="Q60" s="317">
        <f>IFERROR(IF($B$48="","",IF((B60-H60)*N60&lt;=0,0,(B60-H60)*N60)),"")</f>
        <v>0</v>
      </c>
      <c r="R60" s="317"/>
      <c r="S60" s="317"/>
      <c r="T60" s="317"/>
      <c r="U60" s="317"/>
      <c r="V60" s="317"/>
      <c r="W60" s="165" t="s">
        <v>22</v>
      </c>
      <c r="X60" s="183"/>
      <c r="Y60" s="278"/>
      <c r="Z60" s="267"/>
      <c r="AA60" s="275"/>
      <c r="AB60" s="276"/>
      <c r="AC60" s="276"/>
      <c r="AD60" s="276"/>
      <c r="AE60" s="267"/>
      <c r="AF60" s="267"/>
      <c r="AG60" s="267"/>
    </row>
    <row r="61" spans="1:60" s="48" customFormat="1" ht="7.5" customHeight="1">
      <c r="A61" s="169"/>
      <c r="B61" s="169"/>
      <c r="C61" s="164" t="s">
        <v>107</v>
      </c>
      <c r="D61" s="164"/>
      <c r="E61" s="164"/>
      <c r="F61" s="164"/>
      <c r="G61" s="164"/>
      <c r="H61" s="308">
        <f>IFERROR(B60-H60,"")</f>
        <v>10300</v>
      </c>
      <c r="I61" s="308"/>
      <c r="J61" s="308"/>
      <c r="K61" s="308"/>
      <c r="L61" s="169"/>
      <c r="M61" s="169"/>
      <c r="N61" s="169"/>
      <c r="O61" s="169"/>
      <c r="P61" s="169"/>
      <c r="Q61" s="169"/>
      <c r="R61" s="169"/>
      <c r="S61" s="169"/>
      <c r="T61" s="169"/>
      <c r="U61" s="169"/>
      <c r="V61" s="169"/>
      <c r="W61" s="173"/>
      <c r="X61" s="169"/>
      <c r="Y61" s="282"/>
      <c r="Z61" s="267"/>
      <c r="AA61" s="275"/>
      <c r="AB61" s="276"/>
      <c r="AC61" s="276"/>
      <c r="AD61" s="276"/>
      <c r="AE61" s="283"/>
      <c r="AF61" s="283"/>
      <c r="AG61" s="283"/>
    </row>
    <row r="62" spans="1:60" s="48" customFormat="1" ht="13.5" customHeight="1" thickBot="1">
      <c r="A62" s="169"/>
      <c r="B62" s="169"/>
      <c r="C62" s="169"/>
      <c r="D62" s="169"/>
      <c r="E62" s="169"/>
      <c r="F62" s="169"/>
      <c r="G62" s="169"/>
      <c r="H62" s="169"/>
      <c r="I62" s="169"/>
      <c r="J62" s="169"/>
      <c r="K62" s="169"/>
      <c r="L62" s="169"/>
      <c r="M62" s="169"/>
      <c r="N62" s="315" t="s">
        <v>184</v>
      </c>
      <c r="O62" s="315"/>
      <c r="P62" s="315"/>
      <c r="Q62" s="316">
        <f ca="1">IFERROR(Q56+Q60,"")</f>
        <v>226600</v>
      </c>
      <c r="R62" s="316"/>
      <c r="S62" s="316"/>
      <c r="T62" s="316"/>
      <c r="U62" s="316"/>
      <c r="V62" s="316"/>
      <c r="W62" s="171" t="s">
        <v>109</v>
      </c>
      <c r="Y62" s="282"/>
      <c r="Z62" s="283"/>
      <c r="AA62" s="284"/>
      <c r="AB62" s="285"/>
      <c r="AC62" s="285"/>
      <c r="AD62" s="285"/>
      <c r="AE62" s="283"/>
      <c r="AF62" s="283"/>
      <c r="AG62" s="283"/>
    </row>
    <row r="63" spans="1:60" s="48" customFormat="1" ht="12" customHeight="1">
      <c r="X63" s="288" t="s">
        <v>182</v>
      </c>
      <c r="Y63" s="283"/>
      <c r="Z63" s="283"/>
      <c r="AA63" s="284"/>
      <c r="AB63" s="285"/>
      <c r="AC63" s="285"/>
      <c r="AD63" s="285"/>
      <c r="AE63" s="283"/>
      <c r="AF63" s="283"/>
      <c r="AG63" s="283"/>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row>
    <row r="64" spans="1:60" s="48" customFormat="1" ht="18" customHeight="1">
      <c r="Y64" s="283"/>
      <c r="Z64" s="283"/>
      <c r="AA64" s="284"/>
      <c r="AB64" s="285"/>
      <c r="AC64" s="285"/>
      <c r="AD64" s="285"/>
      <c r="AE64" s="283"/>
      <c r="AF64" s="283"/>
      <c r="AG64" s="283"/>
    </row>
    <row r="65" spans="5:33" s="48" customFormat="1" ht="18" customHeight="1">
      <c r="Y65" s="283"/>
      <c r="Z65" s="283"/>
      <c r="AA65" s="283"/>
      <c r="AB65" s="283"/>
      <c r="AC65" s="283"/>
      <c r="AD65" s="283"/>
      <c r="AE65" s="283"/>
      <c r="AF65" s="283"/>
      <c r="AG65" s="283"/>
    </row>
    <row r="66" spans="5:33" s="48" customFormat="1" ht="18" customHeight="1">
      <c r="Y66" s="283"/>
      <c r="Z66" s="283"/>
      <c r="AA66" s="283"/>
      <c r="AB66" s="283"/>
      <c r="AC66" s="283"/>
      <c r="AD66" s="283"/>
      <c r="AE66" s="283"/>
      <c r="AF66" s="283"/>
      <c r="AG66" s="283"/>
    </row>
    <row r="67" spans="5:33" s="48" customFormat="1" ht="18" customHeight="1">
      <c r="Y67" s="283"/>
      <c r="Z67" s="283"/>
      <c r="AA67" s="283"/>
      <c r="AB67" s="283"/>
      <c r="AC67" s="283"/>
      <c r="AD67" s="283"/>
      <c r="AE67" s="283"/>
      <c r="AF67" s="283"/>
      <c r="AG67" s="283"/>
    </row>
    <row r="68" spans="5:33" s="48" customFormat="1" ht="18" customHeight="1">
      <c r="Y68" s="283"/>
      <c r="Z68" s="283"/>
      <c r="AA68" s="283"/>
      <c r="AB68" s="283"/>
      <c r="AC68" s="283"/>
      <c r="AD68" s="283"/>
      <c r="AE68" s="283"/>
      <c r="AF68" s="283"/>
      <c r="AG68" s="283"/>
    </row>
    <row r="69" spans="5:33" s="48" customFormat="1" ht="18" customHeight="1">
      <c r="Y69" s="193"/>
      <c r="Z69" s="283"/>
      <c r="AA69" s="283"/>
      <c r="AB69" s="283"/>
      <c r="AC69" s="283"/>
      <c r="AD69" s="283"/>
      <c r="AE69" s="283"/>
      <c r="AF69" s="283"/>
      <c r="AG69" s="283"/>
    </row>
    <row r="70" spans="5:33" s="48" customFormat="1" ht="18" customHeight="1">
      <c r="E70" s="2"/>
      <c r="F70" s="2"/>
      <c r="G70" s="2"/>
      <c r="H70" s="2"/>
      <c r="I70" s="2"/>
      <c r="J70" s="2"/>
      <c r="K70" s="2"/>
      <c r="L70" s="2"/>
      <c r="M70" s="2"/>
      <c r="N70" s="2"/>
      <c r="O70" s="2"/>
      <c r="P70" s="2"/>
      <c r="Q70" s="2"/>
      <c r="R70" s="2"/>
      <c r="S70" s="2"/>
      <c r="T70" s="2"/>
      <c r="U70" s="2"/>
      <c r="V70" s="2"/>
      <c r="W70" s="2"/>
      <c r="X70" s="2"/>
      <c r="Y70" s="193"/>
      <c r="Z70" s="283"/>
      <c r="AA70" s="193"/>
      <c r="AB70" s="193"/>
      <c r="AC70" s="193"/>
      <c r="AD70" s="193"/>
      <c r="AE70" s="193"/>
      <c r="AF70" s="193"/>
      <c r="AG70" s="193"/>
    </row>
    <row r="71" spans="5:33" ht="18" customHeight="1"/>
    <row r="72" spans="5:33" ht="18" customHeight="1"/>
    <row r="73" spans="5:33" ht="18" customHeight="1"/>
    <row r="74" spans="5:33" ht="18" customHeight="1"/>
    <row r="75" spans="5:33" ht="18" customHeight="1"/>
    <row r="76" spans="5:33" ht="18" customHeight="1"/>
    <row r="77" spans="5:33" ht="18" customHeight="1"/>
    <row r="78" spans="5:33" ht="18" customHeight="1"/>
    <row r="79" spans="5:33" ht="18" customHeight="1"/>
    <row r="80" spans="5:3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password="F579" sheet="1" objects="1" scenarios="1" selectLockedCells="1" selectUnlockedCells="1"/>
  <mergeCells count="142">
    <mergeCell ref="A3:X3"/>
    <mergeCell ref="A5:M6"/>
    <mergeCell ref="R5:S5"/>
    <mergeCell ref="P6:X6"/>
    <mergeCell ref="A7:M9"/>
    <mergeCell ref="P7:X7"/>
    <mergeCell ref="P8:X8"/>
    <mergeCell ref="N9:O9"/>
    <mergeCell ref="P9:X9"/>
    <mergeCell ref="P11:R12"/>
    <mergeCell ref="S11:X12"/>
    <mergeCell ref="AA12:AA13"/>
    <mergeCell ref="A13:C14"/>
    <mergeCell ref="D13:D14"/>
    <mergeCell ref="E13:P14"/>
    <mergeCell ref="Q13:X14"/>
    <mergeCell ref="A10:B10"/>
    <mergeCell ref="C10:D10"/>
    <mergeCell ref="F10:G10"/>
    <mergeCell ref="A11:D12"/>
    <mergeCell ref="E11:K12"/>
    <mergeCell ref="L11:O12"/>
    <mergeCell ref="R15:R16"/>
    <mergeCell ref="S15:T15"/>
    <mergeCell ref="W15:X16"/>
    <mergeCell ref="S16:T16"/>
    <mergeCell ref="A17:C18"/>
    <mergeCell ref="D17:D18"/>
    <mergeCell ref="E17:V17"/>
    <mergeCell ref="E18:X18"/>
    <mergeCell ref="A15:D16"/>
    <mergeCell ref="E15:K16"/>
    <mergeCell ref="L15:M16"/>
    <mergeCell ref="N15:N16"/>
    <mergeCell ref="O15:O16"/>
    <mergeCell ref="P15:Q16"/>
    <mergeCell ref="A25:C26"/>
    <mergeCell ref="D25:D26"/>
    <mergeCell ref="E25:N25"/>
    <mergeCell ref="O25:X25"/>
    <mergeCell ref="E26:H26"/>
    <mergeCell ref="I26:N26"/>
    <mergeCell ref="O26:R26"/>
    <mergeCell ref="S26:X26"/>
    <mergeCell ref="Z18:Z50"/>
    <mergeCell ref="A19:D20"/>
    <mergeCell ref="E19:H19"/>
    <mergeCell ref="E20:H20"/>
    <mergeCell ref="A21:D22"/>
    <mergeCell ref="E21:H21"/>
    <mergeCell ref="E22:H22"/>
    <mergeCell ref="A23:D24"/>
    <mergeCell ref="E23:H23"/>
    <mergeCell ref="E24:H24"/>
    <mergeCell ref="A27:D28"/>
    <mergeCell ref="E27:H27"/>
    <mergeCell ref="I27:N27"/>
    <mergeCell ref="O27:R27"/>
    <mergeCell ref="S27:X27"/>
    <mergeCell ref="E28:H28"/>
    <mergeCell ref="I28:N28"/>
    <mergeCell ref="O28:R28"/>
    <mergeCell ref="S28:X28"/>
    <mergeCell ref="A31:D32"/>
    <mergeCell ref="E31:H31"/>
    <mergeCell ref="O31:R31"/>
    <mergeCell ref="S31:X31"/>
    <mergeCell ref="E32:H32"/>
    <mergeCell ref="I32:N32"/>
    <mergeCell ref="O32:R32"/>
    <mergeCell ref="S32:X32"/>
    <mergeCell ref="A29:C30"/>
    <mergeCell ref="D29:D30"/>
    <mergeCell ref="E29:H29"/>
    <mergeCell ref="I29:N29"/>
    <mergeCell ref="O29:R29"/>
    <mergeCell ref="S29:X29"/>
    <mergeCell ref="E30:H30"/>
    <mergeCell ref="I30:N30"/>
    <mergeCell ref="O30:R30"/>
    <mergeCell ref="S30:X30"/>
    <mergeCell ref="A33:C34"/>
    <mergeCell ref="D33:D34"/>
    <mergeCell ref="E33:H33"/>
    <mergeCell ref="I33:N33"/>
    <mergeCell ref="O33:X33"/>
    <mergeCell ref="E34:H34"/>
    <mergeCell ref="I34:M34"/>
    <mergeCell ref="O34:R34"/>
    <mergeCell ref="S34:W34"/>
    <mergeCell ref="A37:C38"/>
    <mergeCell ref="D37:D38"/>
    <mergeCell ref="E37:X37"/>
    <mergeCell ref="E38:X38"/>
    <mergeCell ref="A39:X39"/>
    <mergeCell ref="A40:X40"/>
    <mergeCell ref="A35:D36"/>
    <mergeCell ref="E35:G36"/>
    <mergeCell ref="H35:L35"/>
    <mergeCell ref="M35:O35"/>
    <mergeCell ref="P35:S35"/>
    <mergeCell ref="T35:X35"/>
    <mergeCell ref="H36:L36"/>
    <mergeCell ref="M36:O36"/>
    <mergeCell ref="Q36:S36"/>
    <mergeCell ref="T36:X36"/>
    <mergeCell ref="A41:X41"/>
    <mergeCell ref="A42:G44"/>
    <mergeCell ref="H42:L42"/>
    <mergeCell ref="M42:P42"/>
    <mergeCell ref="Q42:T42"/>
    <mergeCell ref="H43:L43"/>
    <mergeCell ref="M43:P43"/>
    <mergeCell ref="Q43:T43"/>
    <mergeCell ref="H44:L44"/>
    <mergeCell ref="M44:P44"/>
    <mergeCell ref="B48:E48"/>
    <mergeCell ref="K48:O48"/>
    <mergeCell ref="B50:E50"/>
    <mergeCell ref="K50:O50"/>
    <mergeCell ref="P52:S52"/>
    <mergeCell ref="A54:E54"/>
    <mergeCell ref="Q44:T44"/>
    <mergeCell ref="A45:G45"/>
    <mergeCell ref="H45:L45"/>
    <mergeCell ref="M45:P45"/>
    <mergeCell ref="Q45:T45"/>
    <mergeCell ref="K47:O47"/>
    <mergeCell ref="A58:E58"/>
    <mergeCell ref="Q60:V60"/>
    <mergeCell ref="N62:P62"/>
    <mergeCell ref="Q62:V62"/>
    <mergeCell ref="H55:K55"/>
    <mergeCell ref="Q55:V55"/>
    <mergeCell ref="B56:D56"/>
    <mergeCell ref="H56:K56"/>
    <mergeCell ref="Q56:V56"/>
    <mergeCell ref="H57:K57"/>
    <mergeCell ref="H59:K59"/>
    <mergeCell ref="B60:D60"/>
    <mergeCell ref="H60:K60"/>
    <mergeCell ref="H61:K61"/>
  </mergeCells>
  <phoneticPr fontId="3"/>
  <conditionalFormatting sqref="E36:X38 E35:M35 P35:X35 E18:X34">
    <cfRule type="expression" priority="20">
      <formula>"$Q$15="</formula>
    </cfRule>
  </conditionalFormatting>
  <conditionalFormatting sqref="E25:X34 E36:X38 E35:M35 P35:X35">
    <cfRule type="expression" dxfId="126" priority="21">
      <formula>$A$23="無"</formula>
    </cfRule>
  </conditionalFormatting>
  <conditionalFormatting sqref="I10">
    <cfRule type="expression" dxfId="125" priority="22">
      <formula>$A$23="有"</formula>
    </cfRule>
  </conditionalFormatting>
  <conditionalFormatting sqref="A10:X16 N5:R5 W17:X17 A17:E17 N6:P9 T5:X5 A18:X30 A39:X40 E31:X38">
    <cfRule type="expression" dxfId="124" priority="23">
      <formula>$A$7="（種別を選択してください）"</formula>
    </cfRule>
  </conditionalFormatting>
  <conditionalFormatting sqref="D25 A19 A21 A27 A23 A25 A29 D29 W17:X17 E17 E18:X24">
    <cfRule type="expression" dxfId="123" priority="24">
      <formula>$A$7=$AA$4</formula>
    </cfRule>
  </conditionalFormatting>
  <conditionalFormatting sqref="D25 A19 A21 A27 A23 A25 A29 D29 E18:X24">
    <cfRule type="expression" dxfId="122" priority="25">
      <formula>$A$7=$AA$6</formula>
    </cfRule>
    <cfRule type="expression" dxfId="121" priority="26">
      <formula>$A$7=$AA$5</formula>
    </cfRule>
  </conditionalFormatting>
  <conditionalFormatting sqref="D25 E36:X38 P35:X35 A19 A21 A27 A23 A25 E35:M35 A29 D29 E18:X34">
    <cfRule type="expression" dxfId="120" priority="27">
      <formula>$Q$13="無"</formula>
    </cfRule>
  </conditionalFormatting>
  <conditionalFormatting sqref="Y18:Y38">
    <cfRule type="expression" priority="6">
      <formula>"$Q$15="</formula>
    </cfRule>
  </conditionalFormatting>
  <conditionalFormatting sqref="Y25:Y38">
    <cfRule type="expression" dxfId="119" priority="7">
      <formula>$A$23="無"</formula>
    </cfRule>
  </conditionalFormatting>
  <conditionalFormatting sqref="Y5 Y10:Y40">
    <cfRule type="expression" dxfId="118" priority="8">
      <formula>$A$7="（種別を選択してください）"</formula>
    </cfRule>
  </conditionalFormatting>
  <conditionalFormatting sqref="Y17:Y24">
    <cfRule type="expression" dxfId="117" priority="9">
      <formula>$A$7=$AA$4</formula>
    </cfRule>
  </conditionalFormatting>
  <conditionalFormatting sqref="Y18:Y38">
    <cfRule type="expression" dxfId="116" priority="12">
      <formula>$Q$13="無"</formula>
    </cfRule>
  </conditionalFormatting>
  <conditionalFormatting sqref="Y18:Y24">
    <cfRule type="expression" dxfId="115" priority="10">
      <formula>$A$7=$AA$6</formula>
    </cfRule>
    <cfRule type="expression" dxfId="114" priority="11">
      <formula>$A$7=$AA$5</formula>
    </cfRule>
  </conditionalFormatting>
  <conditionalFormatting sqref="A31:D38">
    <cfRule type="expression" dxfId="113" priority="1">
      <formula>$A$7="（種別を選択してください）"</formula>
    </cfRule>
  </conditionalFormatting>
  <conditionalFormatting sqref="A37 D37 A35 A31:A33 D31:D33">
    <cfRule type="expression" dxfId="112" priority="2">
      <formula>$A$7=$AA$4</formula>
    </cfRule>
  </conditionalFormatting>
  <conditionalFormatting sqref="A37 D37 A35 A31:A33 D31:D33">
    <cfRule type="expression" dxfId="111" priority="5">
      <formula>$Q$13="無"</formula>
    </cfRule>
  </conditionalFormatting>
  <conditionalFormatting sqref="A37 D37 A35 A31:A33 D31:D33">
    <cfRule type="expression" dxfId="110" priority="3">
      <formula>$A$7=$AA$6</formula>
    </cfRule>
    <cfRule type="expression" dxfId="109" priority="4">
      <formula>$A$7=$AA$5</formula>
    </cfRule>
  </conditionalFormatting>
  <dataValidations count="6">
    <dataValidation type="list" allowBlank="1" showInputMessage="1" showErrorMessage="1" sqref="I23:X24 I20:X21" xr:uid="{00000000-0002-0000-0200-000000000000}">
      <formula1>$AD$17:$AD$18</formula1>
    </dataValidation>
    <dataValidation type="list" allowBlank="1" showInputMessage="1" showErrorMessage="1" sqref="E38 T36:X36 Y23:Y24 Y20:Y21" xr:uid="{00000000-0002-0000-0200-000001000000}">
      <formula1>$AE$17:$AE$18</formula1>
    </dataValidation>
    <dataValidation type="whole" allowBlank="1" showInputMessage="1" showErrorMessage="1" sqref="P36" xr:uid="{00000000-0002-0000-0200-000002000000}">
      <formula1>1</formula1>
      <formula2>12</formula2>
    </dataValidation>
    <dataValidation type="list" allowBlank="1" showInputMessage="1" showErrorMessage="1" sqref="Q13" xr:uid="{00000000-0002-0000-0200-000003000000}">
      <formula1>$Z$12:$Z$13</formula1>
    </dataValidation>
    <dataValidation type="list" allowBlank="1" showInputMessage="1" showErrorMessage="1" sqref="A21" xr:uid="{00000000-0002-0000-0200-000004000000}">
      <formula1>$AF$14:$AF$18</formula1>
    </dataValidation>
    <dataValidation type="list" allowBlank="1" showInputMessage="1" showErrorMessage="1" sqref="A7" xr:uid="{00000000-0002-0000-0200-000005000000}">
      <formula1>$AA$3:$AA$7</formula1>
    </dataValidation>
  </dataValidations>
  <printOptions horizontalCentered="1"/>
  <pageMargins left="0.31496062992125984" right="0.31496062992125984" top="0.35433070866141736" bottom="0.35433070866141736" header="0.11811023622047245" footer="0.11811023622047245"/>
  <pageSetup paperSize="9" scale="87" orientation="portrait" r:id="rId1"/>
  <headerFooter>
    <oddHeader xml:space="preserve">&amp;R
</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BH94"/>
  <sheetViews>
    <sheetView view="pageBreakPreview" topLeftCell="A7" zoomScale="118" zoomScaleNormal="80" zoomScaleSheetLayoutView="118" workbookViewId="0">
      <selection activeCell="A7" sqref="A7:M9"/>
    </sheetView>
  </sheetViews>
  <sheetFormatPr defaultColWidth="9" defaultRowHeight="18.75"/>
  <cols>
    <col min="1" max="4" width="3" style="2" customWidth="1"/>
    <col min="5" max="24" width="3.75" style="2" customWidth="1"/>
    <col min="25" max="25" width="1.875" style="193" hidden="1" customWidth="1"/>
    <col min="26" max="26" width="7.875" style="193" hidden="1" customWidth="1"/>
    <col min="27" max="27" width="14.625" style="193" hidden="1" customWidth="1"/>
    <col min="28" max="28" width="4.625" style="193" hidden="1" customWidth="1"/>
    <col min="29" max="30" width="8.875" style="193" hidden="1" customWidth="1"/>
    <col min="31" max="31" width="25.5" style="193" hidden="1" customWidth="1"/>
    <col min="32" max="32" width="25" style="193" hidden="1" customWidth="1"/>
    <col min="33" max="33" width="5.5" style="193" hidden="1" customWidth="1"/>
    <col min="34" max="60" width="3" style="2" customWidth="1"/>
    <col min="61" max="16384" width="9" style="2"/>
  </cols>
  <sheetData>
    <row r="1" spans="1:60" ht="18" customHeight="1">
      <c r="A1" s="117"/>
      <c r="B1" s="117"/>
      <c r="C1" s="117"/>
      <c r="D1" s="117"/>
      <c r="E1" s="117"/>
      <c r="F1" s="117"/>
      <c r="G1" s="117"/>
      <c r="H1" s="117"/>
      <c r="I1" s="117"/>
      <c r="J1" s="117"/>
      <c r="K1" s="117"/>
      <c r="L1" s="117"/>
      <c r="M1" s="117"/>
      <c r="N1" s="117"/>
      <c r="O1" s="117"/>
      <c r="P1" s="117"/>
      <c r="Q1" s="117"/>
      <c r="R1" s="117"/>
      <c r="S1" s="117"/>
      <c r="T1" s="117"/>
      <c r="U1" s="117"/>
      <c r="V1" s="117"/>
      <c r="W1" s="117"/>
      <c r="X1" s="118" t="s">
        <v>0</v>
      </c>
      <c r="Y1" s="192"/>
      <c r="AA1" s="194" t="s">
        <v>1</v>
      </c>
      <c r="AB1" s="195"/>
      <c r="AC1" s="195"/>
      <c r="AD1" s="195"/>
      <c r="AE1" s="196"/>
      <c r="AH1" s="6"/>
      <c r="AI1" s="6"/>
      <c r="AJ1" s="6"/>
      <c r="AK1" s="6"/>
      <c r="AL1" s="6"/>
      <c r="AM1" s="6"/>
      <c r="AN1" s="6"/>
      <c r="AO1" s="6"/>
      <c r="AP1" s="6"/>
      <c r="AQ1" s="6"/>
      <c r="AR1" s="6"/>
      <c r="AS1" s="6"/>
      <c r="AT1" s="6"/>
      <c r="AU1" s="6"/>
      <c r="AV1" s="6"/>
      <c r="AW1" s="6"/>
      <c r="AX1" s="6"/>
      <c r="AY1" s="6"/>
      <c r="AZ1" s="6"/>
      <c r="BA1" s="6"/>
      <c r="BB1" s="6"/>
      <c r="BC1" s="6"/>
      <c r="BD1" s="6"/>
      <c r="BE1" s="6"/>
      <c r="BF1" s="6"/>
      <c r="BG1" s="6"/>
      <c r="BH1" s="6"/>
    </row>
    <row r="2" spans="1:60" ht="5.25" customHeight="1">
      <c r="A2" s="158"/>
      <c r="B2" s="159"/>
      <c r="C2" s="159"/>
      <c r="D2" s="159"/>
      <c r="E2" s="159"/>
      <c r="F2" s="159"/>
      <c r="G2" s="159"/>
      <c r="H2" s="159"/>
      <c r="I2" s="159"/>
      <c r="J2" s="159"/>
      <c r="K2" s="159"/>
      <c r="L2" s="159"/>
      <c r="M2" s="159"/>
      <c r="N2" s="159"/>
      <c r="O2" s="159"/>
      <c r="P2" s="159"/>
      <c r="Q2" s="159"/>
      <c r="R2" s="159"/>
      <c r="S2" s="159"/>
      <c r="T2" s="159"/>
      <c r="U2" s="159"/>
      <c r="V2" s="159"/>
      <c r="W2" s="159"/>
      <c r="X2" s="159"/>
      <c r="Y2" s="197"/>
      <c r="AA2" s="198"/>
      <c r="AB2" s="199"/>
      <c r="AC2" s="199"/>
      <c r="AD2" s="199"/>
      <c r="AE2" s="200"/>
    </row>
    <row r="3" spans="1:60" ht="18" customHeight="1" thickBot="1">
      <c r="A3" s="546" t="s">
        <v>2</v>
      </c>
      <c r="B3" s="546"/>
      <c r="C3" s="546"/>
      <c r="D3" s="546"/>
      <c r="E3" s="546"/>
      <c r="F3" s="546"/>
      <c r="G3" s="546"/>
      <c r="H3" s="546"/>
      <c r="I3" s="546"/>
      <c r="J3" s="546"/>
      <c r="K3" s="546"/>
      <c r="L3" s="546"/>
      <c r="M3" s="546"/>
      <c r="N3" s="546"/>
      <c r="O3" s="546"/>
      <c r="P3" s="546"/>
      <c r="Q3" s="546"/>
      <c r="R3" s="546"/>
      <c r="S3" s="546"/>
      <c r="T3" s="546"/>
      <c r="U3" s="546"/>
      <c r="V3" s="546"/>
      <c r="W3" s="546"/>
      <c r="X3" s="546"/>
      <c r="Y3" s="201"/>
      <c r="AA3" s="198" t="s">
        <v>3</v>
      </c>
      <c r="AB3" s="199"/>
      <c r="AC3" s="199"/>
      <c r="AD3" s="199"/>
      <c r="AE3" s="200"/>
    </row>
    <row r="4" spans="1:60" s="10" customFormat="1" ht="16.5" customHeight="1" thickBot="1">
      <c r="A4" s="160"/>
      <c r="B4" s="161"/>
      <c r="C4" s="161"/>
      <c r="D4" s="161"/>
      <c r="E4" s="161"/>
      <c r="F4" s="161"/>
      <c r="G4" s="161"/>
      <c r="H4" s="161"/>
      <c r="I4" s="161"/>
      <c r="J4" s="161"/>
      <c r="K4" s="161"/>
      <c r="L4" s="161"/>
      <c r="M4" s="161"/>
      <c r="N4" s="161"/>
      <c r="O4" s="161"/>
      <c r="P4" s="161"/>
      <c r="Q4" s="161"/>
      <c r="R4" s="161"/>
      <c r="S4" s="161"/>
      <c r="T4" s="161"/>
      <c r="U4" s="161"/>
      <c r="V4" s="161"/>
      <c r="W4" s="161"/>
      <c r="X4" s="161"/>
      <c r="Y4" s="202"/>
      <c r="Z4" s="203"/>
      <c r="AA4" s="198" t="s">
        <v>4</v>
      </c>
      <c r="AB4" s="199"/>
      <c r="AC4" s="199"/>
      <c r="AD4" s="199"/>
      <c r="AE4" s="204"/>
      <c r="AF4" s="205" t="s">
        <v>118</v>
      </c>
      <c r="AG4" s="206"/>
    </row>
    <row r="5" spans="1:60" s="10" customFormat="1" ht="16.5" customHeight="1" thickBot="1">
      <c r="A5" s="547" t="s">
        <v>5</v>
      </c>
      <c r="B5" s="548"/>
      <c r="C5" s="548"/>
      <c r="D5" s="548"/>
      <c r="E5" s="548"/>
      <c r="F5" s="548"/>
      <c r="G5" s="548"/>
      <c r="H5" s="548"/>
      <c r="I5" s="548"/>
      <c r="J5" s="548"/>
      <c r="K5" s="548"/>
      <c r="L5" s="548"/>
      <c r="M5" s="549"/>
      <c r="N5" s="160"/>
      <c r="O5" s="160"/>
      <c r="Q5" s="10" t="s">
        <v>6</v>
      </c>
      <c r="R5" s="686">
        <v>6</v>
      </c>
      <c r="S5" s="686"/>
      <c r="T5" s="10" t="s">
        <v>7</v>
      </c>
      <c r="U5" s="116">
        <v>5</v>
      </c>
      <c r="V5" s="10" t="s">
        <v>8</v>
      </c>
      <c r="W5" s="116">
        <v>16</v>
      </c>
      <c r="X5" s="10" t="s">
        <v>9</v>
      </c>
      <c r="Y5" s="206"/>
      <c r="Z5" s="206"/>
      <c r="AA5" s="198" t="s">
        <v>10</v>
      </c>
      <c r="AB5" s="199"/>
      <c r="AC5" s="199"/>
      <c r="AD5" s="199"/>
      <c r="AE5" s="204"/>
      <c r="AF5" s="207">
        <v>2018</v>
      </c>
      <c r="AG5" s="206"/>
    </row>
    <row r="6" spans="1:60" s="10" customFormat="1" ht="16.5" customHeight="1">
      <c r="A6" s="550"/>
      <c r="B6" s="551"/>
      <c r="C6" s="551"/>
      <c r="D6" s="551"/>
      <c r="E6" s="551"/>
      <c r="F6" s="551"/>
      <c r="G6" s="551"/>
      <c r="H6" s="551"/>
      <c r="I6" s="551"/>
      <c r="J6" s="551"/>
      <c r="K6" s="551"/>
      <c r="L6" s="551"/>
      <c r="M6" s="552"/>
      <c r="N6" s="564" t="s">
        <v>11</v>
      </c>
      <c r="O6" s="565"/>
      <c r="P6" s="687" t="s">
        <v>122</v>
      </c>
      <c r="Q6" s="687"/>
      <c r="R6" s="687"/>
      <c r="S6" s="687"/>
      <c r="T6" s="687"/>
      <c r="U6" s="687"/>
      <c r="V6" s="687"/>
      <c r="W6" s="687"/>
      <c r="X6" s="687"/>
      <c r="Y6" s="208"/>
      <c r="Z6" s="209"/>
      <c r="AA6" s="198" t="s">
        <v>12</v>
      </c>
      <c r="AB6" s="199"/>
      <c r="AC6" s="199"/>
      <c r="AD6" s="199"/>
      <c r="AE6" s="210"/>
      <c r="AF6" s="209"/>
      <c r="AG6" s="209"/>
      <c r="AH6" s="19"/>
      <c r="AI6" s="19"/>
      <c r="AJ6" s="19"/>
    </row>
    <row r="7" spans="1:60" s="10" customFormat="1" ht="16.5" customHeight="1" thickBot="1">
      <c r="A7" s="688" t="s">
        <v>10</v>
      </c>
      <c r="B7" s="689"/>
      <c r="C7" s="689"/>
      <c r="D7" s="689"/>
      <c r="E7" s="689"/>
      <c r="F7" s="689"/>
      <c r="G7" s="689"/>
      <c r="H7" s="689"/>
      <c r="I7" s="689"/>
      <c r="J7" s="689"/>
      <c r="K7" s="689"/>
      <c r="L7" s="689"/>
      <c r="M7" s="690"/>
      <c r="N7" s="564" t="s">
        <v>14</v>
      </c>
      <c r="O7" s="565"/>
      <c r="P7" s="687" t="s">
        <v>123</v>
      </c>
      <c r="Q7" s="687"/>
      <c r="R7" s="687"/>
      <c r="S7" s="687"/>
      <c r="T7" s="687"/>
      <c r="U7" s="687"/>
      <c r="V7" s="687"/>
      <c r="W7" s="687"/>
      <c r="X7" s="687"/>
      <c r="Y7" s="208"/>
      <c r="Z7" s="209"/>
      <c r="AA7" s="211" t="s">
        <v>13</v>
      </c>
      <c r="AB7" s="212"/>
      <c r="AC7" s="212"/>
      <c r="AD7" s="212"/>
      <c r="AE7" s="213"/>
      <c r="AF7" s="209"/>
      <c r="AG7" s="209"/>
      <c r="AH7" s="19"/>
      <c r="AI7" s="19"/>
      <c r="AJ7" s="19"/>
    </row>
    <row r="8" spans="1:60" s="10" customFormat="1" ht="16.5" customHeight="1">
      <c r="A8" s="691"/>
      <c r="B8" s="692"/>
      <c r="C8" s="692"/>
      <c r="D8" s="692"/>
      <c r="E8" s="692"/>
      <c r="F8" s="692"/>
      <c r="G8" s="692"/>
      <c r="H8" s="692"/>
      <c r="I8" s="692"/>
      <c r="J8" s="692"/>
      <c r="K8" s="692"/>
      <c r="L8" s="692"/>
      <c r="M8" s="693"/>
      <c r="N8" s="564" t="s">
        <v>15</v>
      </c>
      <c r="O8" s="565"/>
      <c r="P8" s="687" t="s">
        <v>124</v>
      </c>
      <c r="Q8" s="687"/>
      <c r="R8" s="687"/>
      <c r="S8" s="687"/>
      <c r="T8" s="687"/>
      <c r="U8" s="687"/>
      <c r="V8" s="687"/>
      <c r="W8" s="687"/>
      <c r="X8" s="687"/>
      <c r="Y8" s="208"/>
      <c r="Z8" s="209"/>
      <c r="AA8" s="209"/>
      <c r="AB8" s="209"/>
      <c r="AC8" s="209"/>
      <c r="AD8" s="209"/>
      <c r="AE8" s="209"/>
      <c r="AF8" s="206"/>
      <c r="AG8" s="206"/>
    </row>
    <row r="9" spans="1:60" s="10" customFormat="1" ht="16.5" customHeight="1" thickBot="1">
      <c r="A9" s="694"/>
      <c r="B9" s="695"/>
      <c r="C9" s="695"/>
      <c r="D9" s="695"/>
      <c r="E9" s="695"/>
      <c r="F9" s="695"/>
      <c r="G9" s="695"/>
      <c r="H9" s="695"/>
      <c r="I9" s="695"/>
      <c r="J9" s="695"/>
      <c r="K9" s="695"/>
      <c r="L9" s="695"/>
      <c r="M9" s="696"/>
      <c r="N9" s="564" t="s">
        <v>16</v>
      </c>
      <c r="O9" s="565"/>
      <c r="P9" s="698" t="s">
        <v>125</v>
      </c>
      <c r="Q9" s="698"/>
      <c r="R9" s="698"/>
      <c r="S9" s="698"/>
      <c r="T9" s="698"/>
      <c r="U9" s="698"/>
      <c r="V9" s="698"/>
      <c r="W9" s="698"/>
      <c r="X9" s="698"/>
      <c r="Y9" s="214"/>
      <c r="Z9" s="215"/>
      <c r="AA9" s="215"/>
      <c r="AB9" s="215"/>
      <c r="AC9" s="215"/>
      <c r="AD9" s="215"/>
      <c r="AE9" s="215"/>
      <c r="AF9" s="215"/>
      <c r="AG9" s="215"/>
      <c r="AH9" s="24"/>
      <c r="AI9" s="24"/>
      <c r="AJ9" s="24"/>
    </row>
    <row r="10" spans="1:60" s="10" customFormat="1" ht="16.5" customHeight="1" thickBot="1">
      <c r="A10" s="532" t="s">
        <v>6</v>
      </c>
      <c r="B10" s="532"/>
      <c r="C10" s="699">
        <v>6</v>
      </c>
      <c r="D10" s="699"/>
      <c r="E10" s="119" t="s">
        <v>7</v>
      </c>
      <c r="F10" s="699">
        <v>4</v>
      </c>
      <c r="G10" s="699"/>
      <c r="H10" s="162" t="s">
        <v>8</v>
      </c>
      <c r="I10" s="162" t="str">
        <f>IF(Q13="有","の報酬について、下記のとおり証明します。","の報酬はありません。")</f>
        <v>の報酬について、下記のとおり証明します。</v>
      </c>
      <c r="J10" s="162"/>
      <c r="K10" s="162"/>
      <c r="L10" s="162"/>
      <c r="M10" s="162"/>
      <c r="N10" s="162"/>
      <c r="O10" s="162"/>
      <c r="P10" s="162"/>
      <c r="Q10" s="162"/>
      <c r="R10" s="162"/>
      <c r="S10" s="162"/>
      <c r="T10" s="162"/>
      <c r="U10" s="162"/>
      <c r="V10" s="162"/>
      <c r="W10" s="162"/>
      <c r="X10" s="162"/>
      <c r="Y10" s="216"/>
      <c r="Z10" s="206"/>
      <c r="AA10" s="206"/>
      <c r="AB10" s="206"/>
      <c r="AC10" s="206"/>
      <c r="AD10" s="206"/>
      <c r="AE10" s="206"/>
      <c r="AF10" s="206"/>
      <c r="AG10" s="206"/>
    </row>
    <row r="11" spans="1:60" s="10" customFormat="1" ht="16.5" customHeight="1">
      <c r="A11" s="534" t="s">
        <v>17</v>
      </c>
      <c r="B11" s="535"/>
      <c r="C11" s="535"/>
      <c r="D11" s="536"/>
      <c r="E11" s="511" t="s">
        <v>18</v>
      </c>
      <c r="F11" s="512"/>
      <c r="G11" s="512"/>
      <c r="H11" s="512"/>
      <c r="I11" s="512"/>
      <c r="J11" s="512"/>
      <c r="K11" s="519"/>
      <c r="L11" s="673" t="s">
        <v>121</v>
      </c>
      <c r="M11" s="674"/>
      <c r="N11" s="674"/>
      <c r="O11" s="675"/>
      <c r="P11" s="512" t="s">
        <v>19</v>
      </c>
      <c r="Q11" s="512"/>
      <c r="R11" s="519"/>
      <c r="S11" s="655" t="s">
        <v>120</v>
      </c>
      <c r="T11" s="655"/>
      <c r="U11" s="655"/>
      <c r="V11" s="655"/>
      <c r="W11" s="655"/>
      <c r="X11" s="656"/>
      <c r="Y11" s="217"/>
      <c r="Z11" s="205" t="s">
        <v>20</v>
      </c>
      <c r="AA11" s="206"/>
      <c r="AB11" s="206"/>
      <c r="AC11" s="206"/>
      <c r="AD11" s="206"/>
      <c r="AE11" s="206"/>
      <c r="AF11" s="206" t="str">
        <f ca="1">OFFSET($A$2,0,0,COUNTA($A:$A)-1,1)</f>
        <v>平均標準報酬月額</v>
      </c>
      <c r="AG11" s="206"/>
    </row>
    <row r="12" spans="1:60" s="10" customFormat="1" ht="16.5" customHeight="1" thickBot="1">
      <c r="A12" s="537"/>
      <c r="B12" s="538"/>
      <c r="C12" s="538"/>
      <c r="D12" s="539"/>
      <c r="E12" s="513"/>
      <c r="F12" s="514"/>
      <c r="G12" s="514"/>
      <c r="H12" s="514"/>
      <c r="I12" s="514"/>
      <c r="J12" s="514"/>
      <c r="K12" s="520"/>
      <c r="L12" s="676"/>
      <c r="M12" s="677"/>
      <c r="N12" s="677"/>
      <c r="O12" s="678"/>
      <c r="P12" s="514"/>
      <c r="Q12" s="514"/>
      <c r="R12" s="520"/>
      <c r="S12" s="657"/>
      <c r="T12" s="657"/>
      <c r="U12" s="657"/>
      <c r="V12" s="657"/>
      <c r="W12" s="657"/>
      <c r="X12" s="658"/>
      <c r="Y12" s="217"/>
      <c r="Z12" s="218" t="s">
        <v>21</v>
      </c>
      <c r="AA12" s="525"/>
      <c r="AB12" s="301"/>
      <c r="AC12" s="301"/>
      <c r="AD12" s="301"/>
      <c r="AE12" s="206"/>
      <c r="AF12" s="206"/>
      <c r="AG12" s="206"/>
    </row>
    <row r="13" spans="1:60" s="10" customFormat="1" ht="16.5" customHeight="1" thickBot="1">
      <c r="A13" s="659">
        <v>320000</v>
      </c>
      <c r="B13" s="660"/>
      <c r="C13" s="660"/>
      <c r="D13" s="498" t="s">
        <v>22</v>
      </c>
      <c r="E13" s="511" t="s">
        <v>23</v>
      </c>
      <c r="F13" s="512"/>
      <c r="G13" s="512"/>
      <c r="H13" s="512"/>
      <c r="I13" s="512"/>
      <c r="J13" s="512"/>
      <c r="K13" s="512"/>
      <c r="L13" s="512"/>
      <c r="M13" s="512"/>
      <c r="N13" s="512"/>
      <c r="O13" s="512"/>
      <c r="P13" s="512"/>
      <c r="Q13" s="661" t="s">
        <v>21</v>
      </c>
      <c r="R13" s="661"/>
      <c r="S13" s="661"/>
      <c r="T13" s="661"/>
      <c r="U13" s="661"/>
      <c r="V13" s="661"/>
      <c r="W13" s="661"/>
      <c r="X13" s="662"/>
      <c r="Y13" s="219"/>
      <c r="Z13" s="218" t="s">
        <v>24</v>
      </c>
      <c r="AA13" s="525"/>
      <c r="AB13" s="301"/>
      <c r="AC13" s="301"/>
      <c r="AD13" s="301"/>
      <c r="AE13" s="203">
        <f>DAY(AA14)</f>
        <v>1</v>
      </c>
      <c r="AF13" s="206"/>
      <c r="AG13" s="206"/>
    </row>
    <row r="14" spans="1:60" s="10" customFormat="1" ht="16.5" customHeight="1" thickBot="1">
      <c r="A14" s="605"/>
      <c r="B14" s="606"/>
      <c r="C14" s="606"/>
      <c r="D14" s="431"/>
      <c r="E14" s="513"/>
      <c r="F14" s="514"/>
      <c r="G14" s="514"/>
      <c r="H14" s="514"/>
      <c r="I14" s="514"/>
      <c r="J14" s="514"/>
      <c r="K14" s="514"/>
      <c r="L14" s="514"/>
      <c r="M14" s="514"/>
      <c r="N14" s="514"/>
      <c r="O14" s="514"/>
      <c r="P14" s="514"/>
      <c r="Q14" s="663"/>
      <c r="R14" s="663"/>
      <c r="S14" s="663"/>
      <c r="T14" s="663"/>
      <c r="U14" s="663"/>
      <c r="V14" s="663"/>
      <c r="W14" s="663"/>
      <c r="X14" s="664"/>
      <c r="Y14" s="219"/>
      <c r="Z14" s="220" t="s">
        <v>25</v>
      </c>
      <c r="AA14" s="286">
        <f>DATE(AF5+N15,P15,1)</f>
        <v>45383</v>
      </c>
      <c r="AB14" s="221"/>
      <c r="AC14" s="221"/>
      <c r="AD14" s="221"/>
      <c r="AE14" s="222"/>
      <c r="AF14" s="206"/>
      <c r="AG14" s="205" t="s">
        <v>26</v>
      </c>
    </row>
    <row r="15" spans="1:60" s="10" customFormat="1" ht="16.5" customHeight="1">
      <c r="A15" s="505" t="s">
        <v>27</v>
      </c>
      <c r="B15" s="506"/>
      <c r="C15" s="506"/>
      <c r="D15" s="507"/>
      <c r="E15" s="511" t="s">
        <v>28</v>
      </c>
      <c r="F15" s="512"/>
      <c r="G15" s="512"/>
      <c r="H15" s="512"/>
      <c r="I15" s="512"/>
      <c r="J15" s="512"/>
      <c r="K15" s="512"/>
      <c r="L15" s="515" t="s">
        <v>29</v>
      </c>
      <c r="M15" s="486"/>
      <c r="N15" s="517">
        <f>IF(F10="","",C10)</f>
        <v>6</v>
      </c>
      <c r="O15" s="486" t="s">
        <v>30</v>
      </c>
      <c r="P15" s="517">
        <f>F10</f>
        <v>4</v>
      </c>
      <c r="Q15" s="517"/>
      <c r="R15" s="486" t="s">
        <v>31</v>
      </c>
      <c r="S15" s="645">
        <v>1</v>
      </c>
      <c r="T15" s="645"/>
      <c r="U15" s="120" t="s">
        <v>9</v>
      </c>
      <c r="V15" s="29" t="s">
        <v>32</v>
      </c>
      <c r="W15" s="646"/>
      <c r="X15" s="647"/>
      <c r="Y15" s="223"/>
      <c r="Z15" s="224"/>
      <c r="AA15" s="225"/>
      <c r="AB15" s="221"/>
      <c r="AC15" s="221"/>
      <c r="AD15" s="221"/>
      <c r="AE15" s="222"/>
      <c r="AF15" s="206"/>
      <c r="AG15" s="226" t="s">
        <v>33</v>
      </c>
    </row>
    <row r="16" spans="1:60" s="10" customFormat="1" ht="16.5" customHeight="1" thickBot="1">
      <c r="A16" s="508"/>
      <c r="B16" s="509"/>
      <c r="C16" s="509"/>
      <c r="D16" s="510"/>
      <c r="E16" s="513"/>
      <c r="F16" s="514"/>
      <c r="G16" s="514"/>
      <c r="H16" s="514"/>
      <c r="I16" s="514"/>
      <c r="J16" s="514"/>
      <c r="K16" s="514"/>
      <c r="L16" s="516"/>
      <c r="M16" s="487"/>
      <c r="N16" s="518"/>
      <c r="O16" s="487"/>
      <c r="P16" s="518"/>
      <c r="Q16" s="518"/>
      <c r="R16" s="487"/>
      <c r="S16" s="700">
        <v>30</v>
      </c>
      <c r="T16" s="700"/>
      <c r="U16" s="120" t="s">
        <v>9</v>
      </c>
      <c r="V16" s="30" t="s">
        <v>34</v>
      </c>
      <c r="W16" s="648"/>
      <c r="X16" s="649"/>
      <c r="Y16" s="223"/>
      <c r="Z16" s="227" t="s">
        <v>35</v>
      </c>
      <c r="AA16" s="228">
        <f>EOMONTH(AA14,0)</f>
        <v>45412</v>
      </c>
      <c r="AB16" s="229"/>
      <c r="AC16" s="229"/>
      <c r="AD16" s="229"/>
      <c r="AE16" s="206"/>
      <c r="AF16" s="206"/>
      <c r="AG16" s="230" t="s">
        <v>36</v>
      </c>
    </row>
    <row r="17" spans="1:33" s="10" customFormat="1" ht="16.5" customHeight="1" thickBot="1">
      <c r="A17" s="651">
        <v>0</v>
      </c>
      <c r="B17" s="652"/>
      <c r="C17" s="652"/>
      <c r="D17" s="498" t="s">
        <v>22</v>
      </c>
      <c r="E17" s="499" t="s">
        <v>108</v>
      </c>
      <c r="F17" s="500"/>
      <c r="G17" s="500"/>
      <c r="H17" s="500"/>
      <c r="I17" s="500"/>
      <c r="J17" s="500"/>
      <c r="K17" s="500"/>
      <c r="L17" s="500"/>
      <c r="M17" s="500"/>
      <c r="N17" s="500"/>
      <c r="O17" s="500"/>
      <c r="P17" s="500"/>
      <c r="Q17" s="500"/>
      <c r="R17" s="500"/>
      <c r="S17" s="500"/>
      <c r="T17" s="500"/>
      <c r="U17" s="500"/>
      <c r="V17" s="501"/>
      <c r="W17" s="33">
        <v>1</v>
      </c>
      <c r="X17" s="121" t="s">
        <v>37</v>
      </c>
      <c r="Y17" s="231"/>
      <c r="Z17" s="220" t="s">
        <v>38</v>
      </c>
      <c r="AA17" s="232">
        <f>NETWORKDAYS(AA14,AA16)</f>
        <v>22</v>
      </c>
      <c r="AB17" s="233"/>
      <c r="AC17" s="206"/>
      <c r="AD17" s="206"/>
      <c r="AE17" s="206" t="s">
        <v>39</v>
      </c>
      <c r="AF17" s="234" t="s">
        <v>40</v>
      </c>
      <c r="AG17" s="206"/>
    </row>
    <row r="18" spans="1:33" s="10" customFormat="1" ht="16.5" customHeight="1" thickBot="1">
      <c r="A18" s="653"/>
      <c r="B18" s="654"/>
      <c r="C18" s="654"/>
      <c r="D18" s="431"/>
      <c r="E18" s="502" t="s">
        <v>173</v>
      </c>
      <c r="F18" s="503"/>
      <c r="G18" s="503"/>
      <c r="H18" s="503"/>
      <c r="I18" s="503"/>
      <c r="J18" s="503"/>
      <c r="K18" s="503"/>
      <c r="L18" s="503"/>
      <c r="M18" s="503"/>
      <c r="N18" s="503"/>
      <c r="O18" s="503"/>
      <c r="P18" s="503"/>
      <c r="Q18" s="503"/>
      <c r="R18" s="503"/>
      <c r="S18" s="503"/>
      <c r="T18" s="503"/>
      <c r="U18" s="503"/>
      <c r="V18" s="503"/>
      <c r="W18" s="503"/>
      <c r="X18" s="504"/>
      <c r="Y18" s="235"/>
      <c r="Z18" s="309" t="s">
        <v>43</v>
      </c>
      <c r="AA18" s="236" t="s">
        <v>116</v>
      </c>
      <c r="AB18" s="237" t="s">
        <v>117</v>
      </c>
      <c r="AC18" s="237" t="s">
        <v>110</v>
      </c>
      <c r="AD18" s="238" t="s">
        <v>162</v>
      </c>
      <c r="AE18" s="206"/>
      <c r="AF18" s="230" t="s">
        <v>41</v>
      </c>
      <c r="AG18" s="239"/>
    </row>
    <row r="19" spans="1:33" s="10" customFormat="1" ht="16.5" customHeight="1">
      <c r="A19" s="457" t="s">
        <v>42</v>
      </c>
      <c r="B19" s="458"/>
      <c r="C19" s="458"/>
      <c r="D19" s="459"/>
      <c r="E19" s="473"/>
      <c r="F19" s="474"/>
      <c r="G19" s="474"/>
      <c r="H19" s="475"/>
      <c r="I19" s="122">
        <v>1</v>
      </c>
      <c r="J19" s="122">
        <v>2</v>
      </c>
      <c r="K19" s="122">
        <v>3</v>
      </c>
      <c r="L19" s="122">
        <v>4</v>
      </c>
      <c r="M19" s="122">
        <v>5</v>
      </c>
      <c r="N19" s="122">
        <v>6</v>
      </c>
      <c r="O19" s="122">
        <v>7</v>
      </c>
      <c r="P19" s="122">
        <v>8</v>
      </c>
      <c r="Q19" s="122">
        <v>9</v>
      </c>
      <c r="R19" s="122">
        <v>10</v>
      </c>
      <c r="S19" s="122">
        <v>11</v>
      </c>
      <c r="T19" s="122">
        <v>12</v>
      </c>
      <c r="U19" s="122">
        <v>13</v>
      </c>
      <c r="V19" s="122">
        <v>14</v>
      </c>
      <c r="W19" s="122">
        <v>15</v>
      </c>
      <c r="X19" s="123">
        <v>16</v>
      </c>
      <c r="Y19" s="240"/>
      <c r="Z19" s="310"/>
      <c r="AA19" s="241">
        <f>AA14</f>
        <v>45383</v>
      </c>
      <c r="AB19" s="242" t="str">
        <f>TEXT(AA19,"aaa")</f>
        <v>月</v>
      </c>
      <c r="AC19" s="242">
        <f>I$20</f>
        <v>0</v>
      </c>
      <c r="AD19" s="243">
        <f>I$21</f>
        <v>0</v>
      </c>
      <c r="AE19" s="244">
        <f>AE20</f>
        <v>45383</v>
      </c>
      <c r="AF19" s="206"/>
      <c r="AG19" s="206"/>
    </row>
    <row r="20" spans="1:33" s="10" customFormat="1" ht="16.5" customHeight="1">
      <c r="A20" s="460"/>
      <c r="B20" s="461"/>
      <c r="C20" s="461"/>
      <c r="D20" s="462"/>
      <c r="E20" s="463" t="s">
        <v>44</v>
      </c>
      <c r="F20" s="464"/>
      <c r="G20" s="464"/>
      <c r="H20" s="464"/>
      <c r="I20" s="124"/>
      <c r="J20" s="124"/>
      <c r="K20" s="124"/>
      <c r="L20" s="124"/>
      <c r="M20" s="124"/>
      <c r="N20" s="124"/>
      <c r="O20" s="124"/>
      <c r="P20" s="124"/>
      <c r="Q20" s="124"/>
      <c r="R20" s="124"/>
      <c r="S20" s="124"/>
      <c r="T20" s="124"/>
      <c r="U20" s="124"/>
      <c r="V20" s="124"/>
      <c r="W20" s="124"/>
      <c r="X20" s="125"/>
      <c r="Y20" s="245"/>
      <c r="Z20" s="310"/>
      <c r="AA20" s="246">
        <f>AA14+1</f>
        <v>45384</v>
      </c>
      <c r="AB20" s="242" t="str">
        <f>TEXT(AA20,"aaa")</f>
        <v>火</v>
      </c>
      <c r="AC20" s="242">
        <f>J$20</f>
        <v>0</v>
      </c>
      <c r="AD20" s="243">
        <f>J$21</f>
        <v>0</v>
      </c>
      <c r="AE20" s="244">
        <f>DATE(AF5+$N$15,$P$15,S15)</f>
        <v>45383</v>
      </c>
      <c r="AF20" s="206">
        <f ca="1">COUNTIF(OFFSET(AC19,MATCH(AE20,AA19:AA49,0)-1,0,MATCH(AE21,AA19:AA49,0)-MATCH(AE20,AA19:AA49,0)+1,1),0)</f>
        <v>30</v>
      </c>
      <c r="AG20" s="206"/>
    </row>
    <row r="21" spans="1:33" s="10" customFormat="1" ht="16.5" customHeight="1">
      <c r="A21" s="701" t="s">
        <v>26</v>
      </c>
      <c r="B21" s="702"/>
      <c r="C21" s="702"/>
      <c r="D21" s="703"/>
      <c r="E21" s="482" t="s">
        <v>131</v>
      </c>
      <c r="F21" s="464"/>
      <c r="G21" s="464"/>
      <c r="H21" s="464"/>
      <c r="I21" s="124"/>
      <c r="J21" s="124"/>
      <c r="K21" s="124"/>
      <c r="L21" s="124"/>
      <c r="M21" s="124"/>
      <c r="N21" s="124"/>
      <c r="O21" s="124"/>
      <c r="P21" s="124"/>
      <c r="Q21" s="124"/>
      <c r="R21" s="124"/>
      <c r="S21" s="124"/>
      <c r="T21" s="124"/>
      <c r="U21" s="124"/>
      <c r="V21" s="124"/>
      <c r="W21" s="124"/>
      <c r="X21" s="125"/>
      <c r="Y21" s="247"/>
      <c r="Z21" s="310"/>
      <c r="AA21" s="246">
        <f>AA20+1</f>
        <v>45385</v>
      </c>
      <c r="AB21" s="242" t="str">
        <f t="shared" ref="AB21:AB49" si="0">TEXT(AA21,"aaa")</f>
        <v>水</v>
      </c>
      <c r="AC21" s="242">
        <f>K$20</f>
        <v>0</v>
      </c>
      <c r="AD21" s="243">
        <f>K$21</f>
        <v>0</v>
      </c>
      <c r="AE21" s="244">
        <f>DATE(AF5+$N$15,$P$15,S16)</f>
        <v>45412</v>
      </c>
      <c r="AF21" s="206"/>
      <c r="AG21" s="206"/>
    </row>
    <row r="22" spans="1:33" s="10" customFormat="1" ht="16.5" customHeight="1" thickBot="1">
      <c r="A22" s="704"/>
      <c r="B22" s="705"/>
      <c r="C22" s="705"/>
      <c r="D22" s="706"/>
      <c r="E22" s="483"/>
      <c r="F22" s="484"/>
      <c r="G22" s="484"/>
      <c r="H22" s="485"/>
      <c r="I22" s="126">
        <v>17</v>
      </c>
      <c r="J22" s="126">
        <v>18</v>
      </c>
      <c r="K22" s="126">
        <v>19</v>
      </c>
      <c r="L22" s="126">
        <v>20</v>
      </c>
      <c r="M22" s="126">
        <v>21</v>
      </c>
      <c r="N22" s="126">
        <v>22</v>
      </c>
      <c r="O22" s="126">
        <v>23</v>
      </c>
      <c r="P22" s="126">
        <v>24</v>
      </c>
      <c r="Q22" s="126">
        <v>25</v>
      </c>
      <c r="R22" s="126">
        <v>26</v>
      </c>
      <c r="S22" s="126">
        <v>27</v>
      </c>
      <c r="T22" s="126">
        <v>28</v>
      </c>
      <c r="U22" s="126">
        <f>IF(DAY(AA47)=29,DAY(AA47),"")</f>
        <v>29</v>
      </c>
      <c r="V22" s="126">
        <f>IF(DAY(AA48)=30,DAY(AA48),"")</f>
        <v>30</v>
      </c>
      <c r="W22" s="126" t="str">
        <f>IF(DAY(AA49)=31,DAY(AA49),"")</f>
        <v/>
      </c>
      <c r="X22" s="127"/>
      <c r="Y22" s="247"/>
      <c r="Z22" s="310"/>
      <c r="AA22" s="246">
        <f t="shared" ref="AA22:AA50" si="1">AA21+1</f>
        <v>45386</v>
      </c>
      <c r="AB22" s="242" t="str">
        <f t="shared" si="0"/>
        <v>木</v>
      </c>
      <c r="AC22" s="242">
        <f>L$20</f>
        <v>0</v>
      </c>
      <c r="AD22" s="243">
        <f>L$21</f>
        <v>0</v>
      </c>
      <c r="AE22" s="206">
        <f>NETWORKDAYS(AE20,AE21)</f>
        <v>22</v>
      </c>
      <c r="AF22" s="206"/>
      <c r="AG22" s="206"/>
    </row>
    <row r="23" spans="1:33" s="10" customFormat="1" ht="16.5" customHeight="1">
      <c r="A23" s="457" t="s">
        <v>45</v>
      </c>
      <c r="B23" s="458"/>
      <c r="C23" s="458"/>
      <c r="D23" s="459"/>
      <c r="E23" s="463" t="s">
        <v>44</v>
      </c>
      <c r="F23" s="464"/>
      <c r="G23" s="464"/>
      <c r="H23" s="464"/>
      <c r="I23" s="124"/>
      <c r="J23" s="124"/>
      <c r="K23" s="124"/>
      <c r="L23" s="124"/>
      <c r="M23" s="124"/>
      <c r="N23" s="124"/>
      <c r="O23" s="124"/>
      <c r="P23" s="124"/>
      <c r="Q23" s="124"/>
      <c r="R23" s="124"/>
      <c r="S23" s="124"/>
      <c r="T23" s="124"/>
      <c r="U23" s="124"/>
      <c r="V23" s="124"/>
      <c r="W23" s="124"/>
      <c r="X23" s="125"/>
      <c r="Y23" s="245"/>
      <c r="Z23" s="310"/>
      <c r="AA23" s="246">
        <f t="shared" si="1"/>
        <v>45387</v>
      </c>
      <c r="AB23" s="242" t="str">
        <f t="shared" si="0"/>
        <v>金</v>
      </c>
      <c r="AC23" s="242">
        <f>M$20</f>
        <v>0</v>
      </c>
      <c r="AD23" s="243">
        <f>M$21</f>
        <v>0</v>
      </c>
      <c r="AE23" s="206"/>
      <c r="AF23" s="206"/>
      <c r="AG23" s="206"/>
    </row>
    <row r="24" spans="1:33" s="10" customFormat="1" ht="16.5" customHeight="1" thickBot="1">
      <c r="A24" s="460"/>
      <c r="B24" s="461"/>
      <c r="C24" s="461"/>
      <c r="D24" s="462"/>
      <c r="E24" s="465" t="s">
        <v>130</v>
      </c>
      <c r="F24" s="466"/>
      <c r="G24" s="466"/>
      <c r="H24" s="466"/>
      <c r="I24" s="128"/>
      <c r="J24" s="128"/>
      <c r="K24" s="128"/>
      <c r="L24" s="128"/>
      <c r="M24" s="128"/>
      <c r="N24" s="128"/>
      <c r="O24" s="128"/>
      <c r="P24" s="128"/>
      <c r="Q24" s="128"/>
      <c r="R24" s="128"/>
      <c r="S24" s="128"/>
      <c r="T24" s="128"/>
      <c r="U24" s="128"/>
      <c r="V24" s="128"/>
      <c r="W24" s="128"/>
      <c r="X24" s="129"/>
      <c r="Y24" s="247"/>
      <c r="Z24" s="310"/>
      <c r="AA24" s="246">
        <f t="shared" si="1"/>
        <v>45388</v>
      </c>
      <c r="AB24" s="242" t="str">
        <f t="shared" si="0"/>
        <v>土</v>
      </c>
      <c r="AC24" s="242">
        <f>N$20</f>
        <v>0</v>
      </c>
      <c r="AD24" s="243">
        <f>N$21</f>
        <v>0</v>
      </c>
      <c r="AE24" s="206">
        <f>MATCH(AE20,AA19:AA49,1)</f>
        <v>1</v>
      </c>
      <c r="AF24" s="206">
        <f>MATCH(AE20,AA19:AA50,0)</f>
        <v>1</v>
      </c>
      <c r="AG24" s="206"/>
    </row>
    <row r="25" spans="1:33" s="10" customFormat="1" ht="16.5" customHeight="1" thickBot="1">
      <c r="A25" s="612">
        <v>7.75</v>
      </c>
      <c r="B25" s="613"/>
      <c r="C25" s="613"/>
      <c r="D25" s="471" t="s">
        <v>46</v>
      </c>
      <c r="E25" s="440" t="s">
        <v>47</v>
      </c>
      <c r="F25" s="441"/>
      <c r="G25" s="441"/>
      <c r="H25" s="441"/>
      <c r="I25" s="441"/>
      <c r="J25" s="441"/>
      <c r="K25" s="441"/>
      <c r="L25" s="441"/>
      <c r="M25" s="441"/>
      <c r="N25" s="442"/>
      <c r="O25" s="440" t="s">
        <v>48</v>
      </c>
      <c r="P25" s="441"/>
      <c r="Q25" s="441"/>
      <c r="R25" s="441"/>
      <c r="S25" s="441"/>
      <c r="T25" s="441"/>
      <c r="U25" s="441"/>
      <c r="V25" s="441"/>
      <c r="W25" s="441"/>
      <c r="X25" s="442"/>
      <c r="Y25" s="248"/>
      <c r="Z25" s="310"/>
      <c r="AA25" s="246">
        <f t="shared" si="1"/>
        <v>45389</v>
      </c>
      <c r="AB25" s="242" t="str">
        <f t="shared" si="0"/>
        <v>日</v>
      </c>
      <c r="AC25" s="242">
        <f>O$20</f>
        <v>0</v>
      </c>
      <c r="AD25" s="243">
        <f>O$21</f>
        <v>0</v>
      </c>
      <c r="AE25" s="206">
        <f>MATCH(AE20,AA19:AA49,0)</f>
        <v>1</v>
      </c>
      <c r="AF25" s="206">
        <f>MATCH(AE21,AA19:AA49,0)</f>
        <v>30</v>
      </c>
      <c r="AG25" s="206"/>
    </row>
    <row r="26" spans="1:33" s="10" customFormat="1" ht="16.5" customHeight="1" thickBot="1">
      <c r="A26" s="614"/>
      <c r="B26" s="615"/>
      <c r="C26" s="615"/>
      <c r="D26" s="472"/>
      <c r="E26" s="443" t="s">
        <v>49</v>
      </c>
      <c r="F26" s="444"/>
      <c r="G26" s="444"/>
      <c r="H26" s="445"/>
      <c r="I26" s="446" t="s">
        <v>50</v>
      </c>
      <c r="J26" s="402"/>
      <c r="K26" s="402"/>
      <c r="L26" s="402"/>
      <c r="M26" s="402"/>
      <c r="N26" s="447"/>
      <c r="O26" s="443" t="s">
        <v>49</v>
      </c>
      <c r="P26" s="444"/>
      <c r="Q26" s="444"/>
      <c r="R26" s="445"/>
      <c r="S26" s="446" t="s">
        <v>50</v>
      </c>
      <c r="T26" s="402"/>
      <c r="U26" s="402"/>
      <c r="V26" s="402"/>
      <c r="W26" s="402"/>
      <c r="X26" s="447"/>
      <c r="Y26" s="249"/>
      <c r="Z26" s="310"/>
      <c r="AA26" s="246">
        <f>AA25+1</f>
        <v>45390</v>
      </c>
      <c r="AB26" s="242" t="str">
        <f t="shared" si="0"/>
        <v>月</v>
      </c>
      <c r="AC26" s="242">
        <f>P$20</f>
        <v>0</v>
      </c>
      <c r="AD26" s="250">
        <f>P$21</f>
        <v>0</v>
      </c>
      <c r="AE26" s="251" t="s">
        <v>111</v>
      </c>
      <c r="AF26" s="252">
        <f>NETWORKDAYS($AE$20,$AE$21)</f>
        <v>22</v>
      </c>
      <c r="AG26" s="206"/>
    </row>
    <row r="27" spans="1:33" s="10" customFormat="1" ht="16.5" customHeight="1">
      <c r="A27" s="448" t="s">
        <v>51</v>
      </c>
      <c r="B27" s="449"/>
      <c r="C27" s="449"/>
      <c r="D27" s="450"/>
      <c r="E27" s="401" t="s">
        <v>52</v>
      </c>
      <c r="F27" s="402"/>
      <c r="G27" s="402"/>
      <c r="H27" s="403"/>
      <c r="I27" s="595">
        <v>247400</v>
      </c>
      <c r="J27" s="595"/>
      <c r="K27" s="595"/>
      <c r="L27" s="595"/>
      <c r="M27" s="595"/>
      <c r="N27" s="596"/>
      <c r="O27" s="401" t="s">
        <v>53</v>
      </c>
      <c r="P27" s="402"/>
      <c r="Q27" s="402"/>
      <c r="R27" s="403"/>
      <c r="S27" s="597">
        <v>9896</v>
      </c>
      <c r="T27" s="595"/>
      <c r="U27" s="595"/>
      <c r="V27" s="595"/>
      <c r="W27" s="595"/>
      <c r="X27" s="596"/>
      <c r="Y27" s="253"/>
      <c r="Z27" s="310"/>
      <c r="AA27" s="246">
        <f t="shared" si="1"/>
        <v>45391</v>
      </c>
      <c r="AB27" s="242" t="str">
        <f t="shared" si="0"/>
        <v>火</v>
      </c>
      <c r="AC27" s="242">
        <f>Q$20</f>
        <v>0</v>
      </c>
      <c r="AD27" s="250">
        <f>Q$21</f>
        <v>0</v>
      </c>
      <c r="AE27" s="254" t="s">
        <v>112</v>
      </c>
      <c r="AF27" s="243">
        <f>NETWORKDAYS.INTL($AE$20,$AE$21,"1111100")</f>
        <v>8</v>
      </c>
      <c r="AG27" s="206"/>
    </row>
    <row r="28" spans="1:33" s="10" customFormat="1" ht="16.5" customHeight="1">
      <c r="A28" s="451"/>
      <c r="B28" s="452"/>
      <c r="C28" s="452"/>
      <c r="D28" s="453"/>
      <c r="E28" s="401" t="s">
        <v>54</v>
      </c>
      <c r="F28" s="402"/>
      <c r="G28" s="402"/>
      <c r="H28" s="403"/>
      <c r="I28" s="595">
        <v>0</v>
      </c>
      <c r="J28" s="595"/>
      <c r="K28" s="595"/>
      <c r="L28" s="595"/>
      <c r="M28" s="595"/>
      <c r="N28" s="596"/>
      <c r="O28" s="401" t="s">
        <v>55</v>
      </c>
      <c r="P28" s="402"/>
      <c r="Q28" s="402"/>
      <c r="R28" s="403"/>
      <c r="S28" s="597">
        <v>0</v>
      </c>
      <c r="T28" s="595"/>
      <c r="U28" s="595"/>
      <c r="V28" s="595"/>
      <c r="W28" s="595"/>
      <c r="X28" s="596"/>
      <c r="Y28" s="253"/>
      <c r="Z28" s="310"/>
      <c r="AA28" s="246">
        <f t="shared" si="1"/>
        <v>45392</v>
      </c>
      <c r="AB28" s="242" t="str">
        <f t="shared" si="0"/>
        <v>水</v>
      </c>
      <c r="AC28" s="242">
        <f>R$20</f>
        <v>0</v>
      </c>
      <c r="AD28" s="250">
        <f>R$21</f>
        <v>0</v>
      </c>
      <c r="AE28" s="254" t="s">
        <v>113</v>
      </c>
      <c r="AF28" s="243">
        <f ca="1">COUNTIF(OFFSET($AC$19,MATCH($AE$20,$AA$19:$AA$49,0)-1,0,MATCH($AE$21,$AA$19:$AA$49,0)-MATCH($AE$20,$AA$19:$AA$49,0)+1,1),$AE$17)</f>
        <v>0</v>
      </c>
      <c r="AG28" s="206"/>
    </row>
    <row r="29" spans="1:33" s="10" customFormat="1" ht="16.5" customHeight="1">
      <c r="A29" s="603">
        <v>2200</v>
      </c>
      <c r="B29" s="604"/>
      <c r="C29" s="604"/>
      <c r="D29" s="430" t="s">
        <v>22</v>
      </c>
      <c r="E29" s="401" t="s">
        <v>56</v>
      </c>
      <c r="F29" s="402"/>
      <c r="G29" s="402"/>
      <c r="H29" s="403"/>
      <c r="I29" s="607">
        <v>51459</v>
      </c>
      <c r="J29" s="607"/>
      <c r="K29" s="607"/>
      <c r="L29" s="607"/>
      <c r="M29" s="607"/>
      <c r="N29" s="608"/>
      <c r="O29" s="401" t="s">
        <v>57</v>
      </c>
      <c r="P29" s="402"/>
      <c r="Q29" s="402"/>
      <c r="R29" s="403"/>
      <c r="S29" s="609">
        <v>15000</v>
      </c>
      <c r="T29" s="607"/>
      <c r="U29" s="607"/>
      <c r="V29" s="607"/>
      <c r="W29" s="607"/>
      <c r="X29" s="608"/>
      <c r="Y29" s="253"/>
      <c r="Z29" s="310"/>
      <c r="AA29" s="246">
        <f t="shared" si="1"/>
        <v>45393</v>
      </c>
      <c r="AB29" s="242" t="str">
        <f t="shared" si="0"/>
        <v>木</v>
      </c>
      <c r="AC29" s="242">
        <f>S$20</f>
        <v>0</v>
      </c>
      <c r="AD29" s="250">
        <f>S$21</f>
        <v>0</v>
      </c>
      <c r="AE29" s="254" t="s">
        <v>114</v>
      </c>
      <c r="AF29" s="243">
        <f ca="1">COUNTIF(OFFSET(AC19,MATCH(AE20,AA19:AA49,0)-1,0,MATCH(AE21,AA19:AA49,0)-MATCH(AE20,AA19:AA49,0)+1,1),0)-AF27</f>
        <v>22</v>
      </c>
      <c r="AG29" s="206"/>
    </row>
    <row r="30" spans="1:33" s="10" customFormat="1" ht="16.5" customHeight="1" thickBot="1">
      <c r="A30" s="605"/>
      <c r="B30" s="606"/>
      <c r="C30" s="606"/>
      <c r="D30" s="431"/>
      <c r="E30" s="401" t="s">
        <v>58</v>
      </c>
      <c r="F30" s="402"/>
      <c r="G30" s="402"/>
      <c r="H30" s="403"/>
      <c r="I30" s="610">
        <v>3210</v>
      </c>
      <c r="J30" s="610"/>
      <c r="K30" s="610"/>
      <c r="L30" s="610"/>
      <c r="M30" s="610"/>
      <c r="N30" s="611"/>
      <c r="O30" s="401" t="s">
        <v>59</v>
      </c>
      <c r="P30" s="402"/>
      <c r="Q30" s="402"/>
      <c r="R30" s="403"/>
      <c r="S30" s="437">
        <f>IF(AND(T36="〇",E38="１月分満額支給"),H36/P36,0)</f>
        <v>0</v>
      </c>
      <c r="T30" s="438"/>
      <c r="U30" s="438"/>
      <c r="V30" s="438"/>
      <c r="W30" s="438"/>
      <c r="X30" s="439"/>
      <c r="Y30" s="253"/>
      <c r="Z30" s="310"/>
      <c r="AA30" s="246">
        <f t="shared" si="1"/>
        <v>45394</v>
      </c>
      <c r="AB30" s="242" t="str">
        <f t="shared" si="0"/>
        <v>金</v>
      </c>
      <c r="AC30" s="242">
        <f>T$20</f>
        <v>0</v>
      </c>
      <c r="AD30" s="250">
        <f>T$21</f>
        <v>0</v>
      </c>
      <c r="AE30" s="255" t="s">
        <v>163</v>
      </c>
      <c r="AF30" s="256">
        <f ca="1">COUNTIF(OFFSET($AD$19,MATCH($AE$20,$AA$19:$AA$49,0)-1,0,MATCH($AE$21,$AA$19:$AA$49,0)-MATCH($AE$20,$AA$19:$AA$49,0)+1,1),$AE$17)</f>
        <v>0</v>
      </c>
      <c r="AG30" s="206"/>
    </row>
    <row r="31" spans="1:33" s="10" customFormat="1" ht="16.5" customHeight="1">
      <c r="A31" s="389" t="s">
        <v>60</v>
      </c>
      <c r="B31" s="390"/>
      <c r="C31" s="390"/>
      <c r="D31" s="391"/>
      <c r="E31" s="401"/>
      <c r="F31" s="402"/>
      <c r="G31" s="402"/>
      <c r="H31" s="403"/>
      <c r="I31" s="42"/>
      <c r="J31" s="42"/>
      <c r="K31" s="42"/>
      <c r="L31" s="42"/>
      <c r="M31" s="42"/>
      <c r="N31" s="43"/>
      <c r="O31" s="401"/>
      <c r="P31" s="402"/>
      <c r="Q31" s="402"/>
      <c r="R31" s="403"/>
      <c r="S31" s="598"/>
      <c r="T31" s="599"/>
      <c r="U31" s="599"/>
      <c r="V31" s="599"/>
      <c r="W31" s="599"/>
      <c r="X31" s="600"/>
      <c r="Y31" s="257"/>
      <c r="Z31" s="310"/>
      <c r="AA31" s="246">
        <f t="shared" si="1"/>
        <v>45395</v>
      </c>
      <c r="AB31" s="242" t="str">
        <f t="shared" si="0"/>
        <v>土</v>
      </c>
      <c r="AC31" s="242">
        <f>U$20</f>
        <v>0</v>
      </c>
      <c r="AD31" s="243">
        <f>U$21</f>
        <v>0</v>
      </c>
      <c r="AE31" s="206"/>
      <c r="AF31" s="206"/>
      <c r="AG31" s="206"/>
    </row>
    <row r="32" spans="1:33" s="10" customFormat="1" ht="16.5" customHeight="1">
      <c r="A32" s="392"/>
      <c r="B32" s="393"/>
      <c r="C32" s="393"/>
      <c r="D32" s="394"/>
      <c r="E32" s="401" t="s">
        <v>61</v>
      </c>
      <c r="F32" s="402"/>
      <c r="G32" s="402"/>
      <c r="H32" s="403"/>
      <c r="I32" s="601">
        <f>IFERROR(ROUNDDOWN(SUM(I27,I28,IF(OR(A7=AA5,A7=AA6),(I27+I28)*0.2,I29),I30,I31)/IF(OR(A7=AA5,A7=AA6),A33,A37),2),"0.00")</f>
        <v>13640.45</v>
      </c>
      <c r="J32" s="601"/>
      <c r="K32" s="601"/>
      <c r="L32" s="601"/>
      <c r="M32" s="601"/>
      <c r="N32" s="602"/>
      <c r="O32" s="401" t="s">
        <v>62</v>
      </c>
      <c r="P32" s="402"/>
      <c r="Q32" s="402"/>
      <c r="R32" s="402"/>
      <c r="S32" s="406">
        <f>IF(A13="","",SUM(S27:X31))</f>
        <v>24896</v>
      </c>
      <c r="T32" s="407"/>
      <c r="U32" s="407"/>
      <c r="V32" s="407"/>
      <c r="W32" s="407"/>
      <c r="X32" s="408"/>
      <c r="Y32" s="258"/>
      <c r="Z32" s="310"/>
      <c r="AA32" s="246">
        <f t="shared" si="1"/>
        <v>45396</v>
      </c>
      <c r="AB32" s="242" t="str">
        <f t="shared" si="0"/>
        <v>日</v>
      </c>
      <c r="AC32" s="242">
        <f>V$20</f>
        <v>0</v>
      </c>
      <c r="AD32" s="243">
        <f>V$21</f>
        <v>0</v>
      </c>
      <c r="AE32" s="206"/>
      <c r="AF32" s="206"/>
      <c r="AG32" s="206"/>
    </row>
    <row r="33" spans="1:33" s="10" customFormat="1" ht="19.5" customHeight="1">
      <c r="A33" s="707">
        <f>AA17</f>
        <v>22</v>
      </c>
      <c r="B33" s="708"/>
      <c r="C33" s="708"/>
      <c r="D33" s="409" t="s">
        <v>63</v>
      </c>
      <c r="E33" s="401" t="s">
        <v>64</v>
      </c>
      <c r="F33" s="402"/>
      <c r="G33" s="402"/>
      <c r="H33" s="403"/>
      <c r="I33" s="590">
        <f>A29*A25</f>
        <v>17050</v>
      </c>
      <c r="J33" s="590"/>
      <c r="K33" s="590"/>
      <c r="L33" s="590"/>
      <c r="M33" s="590"/>
      <c r="N33" s="591"/>
      <c r="O33" s="413" t="s">
        <v>65</v>
      </c>
      <c r="P33" s="414"/>
      <c r="Q33" s="414"/>
      <c r="R33" s="414"/>
      <c r="S33" s="414"/>
      <c r="T33" s="414"/>
      <c r="U33" s="414"/>
      <c r="V33" s="414"/>
      <c r="W33" s="414"/>
      <c r="X33" s="415"/>
      <c r="Y33" s="245"/>
      <c r="Z33" s="310"/>
      <c r="AA33" s="246">
        <f>AA32+1</f>
        <v>45397</v>
      </c>
      <c r="AB33" s="242" t="str">
        <f t="shared" si="0"/>
        <v>月</v>
      </c>
      <c r="AC33" s="242">
        <f>W$20</f>
        <v>0</v>
      </c>
      <c r="AD33" s="243">
        <f>W$21</f>
        <v>0</v>
      </c>
      <c r="AE33" s="206"/>
      <c r="AF33" s="206"/>
      <c r="AG33" s="206"/>
    </row>
    <row r="34" spans="1:33" s="10" customFormat="1" ht="16.5" customHeight="1" thickBot="1">
      <c r="A34" s="709"/>
      <c r="B34" s="710"/>
      <c r="C34" s="710"/>
      <c r="D34" s="410"/>
      <c r="E34" s="416" t="s">
        <v>66</v>
      </c>
      <c r="F34" s="417"/>
      <c r="G34" s="417"/>
      <c r="H34" s="417"/>
      <c r="I34" s="418" t="str">
        <f>IFERROR(IF(I32-I33&lt;0,"0.00",I32-I33),"")</f>
        <v>0.00</v>
      </c>
      <c r="J34" s="419"/>
      <c r="K34" s="419"/>
      <c r="L34" s="419"/>
      <c r="M34" s="419"/>
      <c r="N34" s="44" t="s">
        <v>67</v>
      </c>
      <c r="O34" s="420" t="s">
        <v>68</v>
      </c>
      <c r="P34" s="421"/>
      <c r="Q34" s="421"/>
      <c r="R34" s="422"/>
      <c r="S34" s="363">
        <f>IFERROR(ROUNDDOWN(S32/22,2),"")</f>
        <v>1131.6300000000001</v>
      </c>
      <c r="T34" s="364"/>
      <c r="U34" s="364"/>
      <c r="V34" s="364"/>
      <c r="W34" s="364"/>
      <c r="X34" s="44" t="s">
        <v>67</v>
      </c>
      <c r="Y34" s="259"/>
      <c r="Z34" s="310"/>
      <c r="AA34" s="246">
        <f t="shared" si="1"/>
        <v>45398</v>
      </c>
      <c r="AB34" s="242" t="str">
        <f t="shared" si="0"/>
        <v>火</v>
      </c>
      <c r="AC34" s="242">
        <f>X$20</f>
        <v>0</v>
      </c>
      <c r="AD34" s="243">
        <f>X$21</f>
        <v>0</v>
      </c>
      <c r="AE34" s="206"/>
      <c r="AF34" s="206"/>
      <c r="AG34" s="206"/>
    </row>
    <row r="35" spans="1:33" s="10" customFormat="1" ht="16.5" customHeight="1">
      <c r="A35" s="365" t="s">
        <v>69</v>
      </c>
      <c r="B35" s="366"/>
      <c r="C35" s="366"/>
      <c r="D35" s="367"/>
      <c r="E35" s="371" t="s">
        <v>70</v>
      </c>
      <c r="F35" s="372"/>
      <c r="G35" s="372"/>
      <c r="H35" s="375" t="s">
        <v>71</v>
      </c>
      <c r="I35" s="376"/>
      <c r="J35" s="376"/>
      <c r="K35" s="376"/>
      <c r="L35" s="377"/>
      <c r="M35" s="375" t="s">
        <v>72</v>
      </c>
      <c r="N35" s="376"/>
      <c r="O35" s="377"/>
      <c r="P35" s="378" t="s">
        <v>73</v>
      </c>
      <c r="Q35" s="378"/>
      <c r="R35" s="378"/>
      <c r="S35" s="378"/>
      <c r="T35" s="379" t="s">
        <v>74</v>
      </c>
      <c r="U35" s="380"/>
      <c r="V35" s="380"/>
      <c r="W35" s="380"/>
      <c r="X35" s="381"/>
      <c r="Y35" s="260"/>
      <c r="Z35" s="310"/>
      <c r="AA35" s="246">
        <f t="shared" si="1"/>
        <v>45399</v>
      </c>
      <c r="AB35" s="242" t="str">
        <f t="shared" si="0"/>
        <v>水</v>
      </c>
      <c r="AC35" s="242">
        <f>I$23</f>
        <v>0</v>
      </c>
      <c r="AD35" s="243">
        <f>I$24</f>
        <v>0</v>
      </c>
      <c r="AE35" s="206"/>
      <c r="AF35" s="206"/>
      <c r="AG35" s="206"/>
    </row>
    <row r="36" spans="1:33" s="10" customFormat="1" ht="16.5" customHeight="1">
      <c r="A36" s="368"/>
      <c r="B36" s="369"/>
      <c r="C36" s="369"/>
      <c r="D36" s="370"/>
      <c r="E36" s="373"/>
      <c r="F36" s="374"/>
      <c r="G36" s="374"/>
      <c r="H36" s="581">
        <v>0</v>
      </c>
      <c r="I36" s="582"/>
      <c r="J36" s="582"/>
      <c r="K36" s="582"/>
      <c r="L36" s="583"/>
      <c r="M36" s="584"/>
      <c r="N36" s="585"/>
      <c r="O36" s="586"/>
      <c r="P36" s="45"/>
      <c r="Q36" s="388" t="s">
        <v>75</v>
      </c>
      <c r="R36" s="374"/>
      <c r="S36" s="374"/>
      <c r="T36" s="587"/>
      <c r="U36" s="588"/>
      <c r="V36" s="588"/>
      <c r="W36" s="588"/>
      <c r="X36" s="589"/>
      <c r="Y36" s="261"/>
      <c r="Z36" s="310"/>
      <c r="AA36" s="246">
        <f t="shared" si="1"/>
        <v>45400</v>
      </c>
      <c r="AB36" s="242" t="str">
        <f t="shared" si="0"/>
        <v>木</v>
      </c>
      <c r="AC36" s="242">
        <f>J$23</f>
        <v>0</v>
      </c>
      <c r="AD36" s="243">
        <f>J$24</f>
        <v>0</v>
      </c>
      <c r="AE36" s="206"/>
      <c r="AF36" s="206"/>
      <c r="AG36" s="206"/>
    </row>
    <row r="37" spans="1:33" s="10" customFormat="1" ht="16.5" customHeight="1">
      <c r="A37" s="348">
        <f>COUNTIF(AC19:AC49,AE17)</f>
        <v>0</v>
      </c>
      <c r="B37" s="349"/>
      <c r="C37" s="349"/>
      <c r="D37" s="352" t="s">
        <v>63</v>
      </c>
      <c r="E37" s="354" t="s">
        <v>76</v>
      </c>
      <c r="F37" s="355"/>
      <c r="G37" s="355"/>
      <c r="H37" s="355"/>
      <c r="I37" s="355"/>
      <c r="J37" s="355"/>
      <c r="K37" s="355"/>
      <c r="L37" s="355"/>
      <c r="M37" s="355"/>
      <c r="N37" s="355"/>
      <c r="O37" s="355"/>
      <c r="P37" s="355"/>
      <c r="Q37" s="355"/>
      <c r="R37" s="355"/>
      <c r="S37" s="355"/>
      <c r="T37" s="355"/>
      <c r="U37" s="355"/>
      <c r="V37" s="355"/>
      <c r="W37" s="355"/>
      <c r="X37" s="356"/>
      <c r="Y37" s="262"/>
      <c r="Z37" s="310"/>
      <c r="AA37" s="246">
        <f t="shared" si="1"/>
        <v>45401</v>
      </c>
      <c r="AB37" s="242" t="str">
        <f t="shared" si="0"/>
        <v>金</v>
      </c>
      <c r="AC37" s="242">
        <f>K$23</f>
        <v>0</v>
      </c>
      <c r="AD37" s="243">
        <f>K$24</f>
        <v>0</v>
      </c>
      <c r="AE37" s="206"/>
      <c r="AF37" s="206"/>
      <c r="AG37" s="206"/>
    </row>
    <row r="38" spans="1:33" s="10" customFormat="1" ht="16.5" customHeight="1" thickBot="1">
      <c r="A38" s="350"/>
      <c r="B38" s="351"/>
      <c r="C38" s="351"/>
      <c r="D38" s="353"/>
      <c r="E38" s="711" t="s">
        <v>41</v>
      </c>
      <c r="F38" s="712"/>
      <c r="G38" s="712"/>
      <c r="H38" s="712"/>
      <c r="I38" s="712"/>
      <c r="J38" s="712"/>
      <c r="K38" s="712"/>
      <c r="L38" s="712"/>
      <c r="M38" s="712"/>
      <c r="N38" s="712"/>
      <c r="O38" s="712"/>
      <c r="P38" s="712"/>
      <c r="Q38" s="712"/>
      <c r="R38" s="712"/>
      <c r="S38" s="712"/>
      <c r="T38" s="712"/>
      <c r="U38" s="712"/>
      <c r="V38" s="712"/>
      <c r="W38" s="712"/>
      <c r="X38" s="713"/>
      <c r="Y38" s="263"/>
      <c r="Z38" s="310"/>
      <c r="AA38" s="246">
        <f t="shared" si="1"/>
        <v>45402</v>
      </c>
      <c r="AB38" s="242" t="str">
        <f t="shared" si="0"/>
        <v>土</v>
      </c>
      <c r="AC38" s="242">
        <f>L$23</f>
        <v>0</v>
      </c>
      <c r="AD38" s="243">
        <f>L$24</f>
        <v>0</v>
      </c>
      <c r="AE38" s="206"/>
      <c r="AF38" s="206"/>
      <c r="AG38" s="206"/>
    </row>
    <row r="39" spans="1:33" s="10" customFormat="1" ht="12.75" customHeight="1">
      <c r="A39" s="360" t="s">
        <v>77</v>
      </c>
      <c r="B39" s="361"/>
      <c r="C39" s="361"/>
      <c r="D39" s="361"/>
      <c r="E39" s="361"/>
      <c r="F39" s="361"/>
      <c r="G39" s="361"/>
      <c r="H39" s="361"/>
      <c r="I39" s="361"/>
      <c r="J39" s="361"/>
      <c r="K39" s="361"/>
      <c r="L39" s="361"/>
      <c r="M39" s="361"/>
      <c r="N39" s="361"/>
      <c r="O39" s="361"/>
      <c r="P39" s="361"/>
      <c r="Q39" s="361"/>
      <c r="R39" s="361"/>
      <c r="S39" s="361"/>
      <c r="T39" s="361"/>
      <c r="U39" s="361"/>
      <c r="V39" s="361"/>
      <c r="W39" s="361"/>
      <c r="X39" s="362"/>
      <c r="Y39" s="264"/>
      <c r="Z39" s="310"/>
      <c r="AA39" s="246">
        <f t="shared" si="1"/>
        <v>45403</v>
      </c>
      <c r="AB39" s="242" t="str">
        <f t="shared" si="0"/>
        <v>日</v>
      </c>
      <c r="AC39" s="242">
        <f>M$23</f>
        <v>0</v>
      </c>
      <c r="AD39" s="243">
        <f>M$24</f>
        <v>0</v>
      </c>
      <c r="AE39" s="206"/>
      <c r="AF39" s="206"/>
      <c r="AG39" s="206"/>
    </row>
    <row r="40" spans="1:33" s="10" customFormat="1" ht="29.25" customHeight="1" thickBot="1">
      <c r="A40" s="329"/>
      <c r="B40" s="330"/>
      <c r="C40" s="330"/>
      <c r="D40" s="330"/>
      <c r="E40" s="330"/>
      <c r="F40" s="330"/>
      <c r="G40" s="330"/>
      <c r="H40" s="330"/>
      <c r="I40" s="330"/>
      <c r="J40" s="330"/>
      <c r="K40" s="330"/>
      <c r="L40" s="330"/>
      <c r="M40" s="330"/>
      <c r="N40" s="330"/>
      <c r="O40" s="330"/>
      <c r="P40" s="330"/>
      <c r="Q40" s="330"/>
      <c r="R40" s="330"/>
      <c r="S40" s="330"/>
      <c r="T40" s="330"/>
      <c r="U40" s="330"/>
      <c r="V40" s="330"/>
      <c r="W40" s="330"/>
      <c r="X40" s="331"/>
      <c r="Y40" s="265"/>
      <c r="Z40" s="310"/>
      <c r="AA40" s="246">
        <f>AA39+1</f>
        <v>45404</v>
      </c>
      <c r="AB40" s="242" t="str">
        <f t="shared" si="0"/>
        <v>月</v>
      </c>
      <c r="AC40" s="242">
        <f>N$23</f>
        <v>0</v>
      </c>
      <c r="AD40" s="243">
        <f>N$24</f>
        <v>0</v>
      </c>
      <c r="AE40" s="206"/>
      <c r="AF40" s="206"/>
      <c r="AG40" s="206"/>
    </row>
    <row r="41" spans="1:33" s="46" customFormat="1" ht="13.5" customHeight="1">
      <c r="A41" s="332" t="s">
        <v>181</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266"/>
      <c r="Z41" s="310"/>
      <c r="AA41" s="246">
        <f>AA40+1</f>
        <v>45405</v>
      </c>
      <c r="AB41" s="242" t="str">
        <f t="shared" si="0"/>
        <v>火</v>
      </c>
      <c r="AC41" s="242">
        <f>O$23</f>
        <v>0</v>
      </c>
      <c r="AD41" s="243">
        <f>O$24</f>
        <v>0</v>
      </c>
      <c r="AE41" s="267"/>
      <c r="AF41" s="267"/>
      <c r="AG41" s="267"/>
    </row>
    <row r="42" spans="1:33" s="46" customFormat="1" ht="12.75">
      <c r="A42" s="333" t="s">
        <v>78</v>
      </c>
      <c r="B42" s="334"/>
      <c r="C42" s="334"/>
      <c r="D42" s="334"/>
      <c r="E42" s="334"/>
      <c r="F42" s="334"/>
      <c r="G42" s="335"/>
      <c r="H42" s="342" t="s">
        <v>79</v>
      </c>
      <c r="I42" s="322"/>
      <c r="J42" s="322"/>
      <c r="K42" s="322"/>
      <c r="L42" s="322"/>
      <c r="M42" s="322" t="s">
        <v>80</v>
      </c>
      <c r="N42" s="322"/>
      <c r="O42" s="322"/>
      <c r="P42" s="322"/>
      <c r="Q42" s="323" t="str">
        <f>I34</f>
        <v>0.00</v>
      </c>
      <c r="R42" s="324"/>
      <c r="S42" s="324"/>
      <c r="T42" s="324"/>
      <c r="U42" s="130" t="s">
        <v>67</v>
      </c>
      <c r="V42" s="180"/>
      <c r="W42" s="180"/>
      <c r="X42" s="180"/>
      <c r="Y42" s="268"/>
      <c r="Z42" s="310"/>
      <c r="AA42" s="269">
        <f t="shared" si="1"/>
        <v>45406</v>
      </c>
      <c r="AB42" s="242" t="str">
        <f t="shared" si="0"/>
        <v>水</v>
      </c>
      <c r="AC42" s="242">
        <f>P$23</f>
        <v>0</v>
      </c>
      <c r="AD42" s="243">
        <f>P$24</f>
        <v>0</v>
      </c>
      <c r="AE42" s="267"/>
      <c r="AF42" s="267"/>
      <c r="AG42" s="267"/>
    </row>
    <row r="43" spans="1:33" s="46" customFormat="1" ht="12.75">
      <c r="A43" s="336"/>
      <c r="B43" s="337"/>
      <c r="C43" s="337"/>
      <c r="D43" s="337"/>
      <c r="E43" s="337"/>
      <c r="F43" s="337"/>
      <c r="G43" s="338"/>
      <c r="H43" s="342" t="s">
        <v>68</v>
      </c>
      <c r="I43" s="322"/>
      <c r="J43" s="322"/>
      <c r="K43" s="322"/>
      <c r="L43" s="322"/>
      <c r="M43" s="322" t="s">
        <v>81</v>
      </c>
      <c r="N43" s="322"/>
      <c r="O43" s="322"/>
      <c r="P43" s="322"/>
      <c r="Q43" s="343">
        <f>S34</f>
        <v>1131.6300000000001</v>
      </c>
      <c r="R43" s="344"/>
      <c r="S43" s="344"/>
      <c r="T43" s="344"/>
      <c r="U43" s="131" t="s">
        <v>67</v>
      </c>
      <c r="V43" s="180"/>
      <c r="W43" s="180"/>
      <c r="X43" s="180"/>
      <c r="Y43" s="268"/>
      <c r="Z43" s="310"/>
      <c r="AA43" s="269">
        <f t="shared" si="1"/>
        <v>45407</v>
      </c>
      <c r="AB43" s="242" t="str">
        <f t="shared" si="0"/>
        <v>木</v>
      </c>
      <c r="AC43" s="242">
        <f>Q$23</f>
        <v>0</v>
      </c>
      <c r="AD43" s="243">
        <f>Q$24</f>
        <v>0</v>
      </c>
      <c r="AE43" s="267"/>
      <c r="AF43" s="267"/>
      <c r="AG43" s="267"/>
    </row>
    <row r="44" spans="1:33" s="46" customFormat="1" ht="12.75">
      <c r="A44" s="339"/>
      <c r="B44" s="340"/>
      <c r="C44" s="340"/>
      <c r="D44" s="340"/>
      <c r="E44" s="340"/>
      <c r="F44" s="340"/>
      <c r="G44" s="341"/>
      <c r="H44" s="342" t="s">
        <v>82</v>
      </c>
      <c r="I44" s="322"/>
      <c r="J44" s="322"/>
      <c r="K44" s="322"/>
      <c r="L44" s="322"/>
      <c r="M44" s="322" t="s">
        <v>83</v>
      </c>
      <c r="N44" s="322"/>
      <c r="O44" s="322"/>
      <c r="P44" s="322"/>
      <c r="Q44" s="323">
        <f>IFERROR(ROUNDDOWN(Q42+Q43,0),"")</f>
        <v>1131</v>
      </c>
      <c r="R44" s="324"/>
      <c r="S44" s="324"/>
      <c r="T44" s="324"/>
      <c r="U44" s="131" t="s">
        <v>67</v>
      </c>
      <c r="V44" s="181" t="s">
        <v>84</v>
      </c>
      <c r="W44" s="181"/>
      <c r="X44" s="181"/>
      <c r="Y44" s="270"/>
      <c r="Z44" s="310"/>
      <c r="AA44" s="269">
        <f t="shared" si="1"/>
        <v>45408</v>
      </c>
      <c r="AB44" s="242" t="str">
        <f t="shared" si="0"/>
        <v>金</v>
      </c>
      <c r="AC44" s="242">
        <f>R$23</f>
        <v>0</v>
      </c>
      <c r="AD44" s="243">
        <f>R$24</f>
        <v>0</v>
      </c>
      <c r="AE44" s="267"/>
      <c r="AF44" s="267"/>
      <c r="AG44" s="267"/>
    </row>
    <row r="45" spans="1:33" s="46" customFormat="1" ht="12.75">
      <c r="A45" s="312" t="s">
        <v>85</v>
      </c>
      <c r="B45" s="313"/>
      <c r="C45" s="313"/>
      <c r="D45" s="313"/>
      <c r="E45" s="313"/>
      <c r="F45" s="313"/>
      <c r="G45" s="314"/>
      <c r="H45" s="325" t="s">
        <v>86</v>
      </c>
      <c r="I45" s="326"/>
      <c r="J45" s="326"/>
      <c r="K45" s="326"/>
      <c r="L45" s="326"/>
      <c r="M45" s="322" t="s">
        <v>87</v>
      </c>
      <c r="N45" s="322"/>
      <c r="O45" s="322"/>
      <c r="P45" s="322"/>
      <c r="Q45" s="327">
        <f>IF(A17="",0,ROUNDDOWN(A17/264,0))</f>
        <v>0</v>
      </c>
      <c r="R45" s="328"/>
      <c r="S45" s="328"/>
      <c r="T45" s="328"/>
      <c r="U45" s="132" t="s">
        <v>67</v>
      </c>
      <c r="V45" s="181" t="s">
        <v>84</v>
      </c>
      <c r="W45" s="182"/>
      <c r="X45" s="182"/>
      <c r="Y45" s="271"/>
      <c r="Z45" s="310"/>
      <c r="AA45" s="269">
        <f t="shared" si="1"/>
        <v>45409</v>
      </c>
      <c r="AB45" s="242" t="str">
        <f t="shared" si="0"/>
        <v>土</v>
      </c>
      <c r="AC45" s="242">
        <f>S$23</f>
        <v>0</v>
      </c>
      <c r="AD45" s="243">
        <f>S$24</f>
        <v>0</v>
      </c>
      <c r="AE45" s="267"/>
      <c r="AF45" s="267"/>
      <c r="AG45" s="267"/>
    </row>
    <row r="46" spans="1:33" s="46" customFormat="1" ht="12.75">
      <c r="A46" s="163" t="s">
        <v>88</v>
      </c>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267"/>
      <c r="Z46" s="310"/>
      <c r="AA46" s="269">
        <f t="shared" si="1"/>
        <v>45410</v>
      </c>
      <c r="AB46" s="242" t="str">
        <f t="shared" si="0"/>
        <v>日</v>
      </c>
      <c r="AC46" s="242">
        <f>T$23</f>
        <v>0</v>
      </c>
      <c r="AD46" s="243">
        <f>T$24</f>
        <v>0</v>
      </c>
      <c r="AE46" s="267"/>
      <c r="AF46" s="267"/>
      <c r="AG46" s="267"/>
    </row>
    <row r="47" spans="1:33" s="46" customFormat="1" ht="12.75">
      <c r="A47" s="165"/>
      <c r="B47" s="302" t="s">
        <v>89</v>
      </c>
      <c r="C47" s="302"/>
      <c r="D47" s="302"/>
      <c r="E47" s="302"/>
      <c r="F47" s="164"/>
      <c r="G47" s="164"/>
      <c r="H47" s="164"/>
      <c r="I47" s="164"/>
      <c r="J47" s="164"/>
      <c r="K47" s="306" t="s">
        <v>90</v>
      </c>
      <c r="L47" s="306"/>
      <c r="M47" s="306"/>
      <c r="N47" s="306"/>
      <c r="O47" s="306"/>
      <c r="P47" s="164"/>
      <c r="Q47" s="164"/>
      <c r="R47" s="164"/>
      <c r="S47" s="164"/>
      <c r="T47" s="164"/>
      <c r="U47" s="164"/>
      <c r="V47" s="164"/>
      <c r="W47" s="164"/>
      <c r="X47" s="164"/>
      <c r="Y47" s="267"/>
      <c r="Z47" s="310"/>
      <c r="AA47" s="269">
        <f t="shared" si="1"/>
        <v>45411</v>
      </c>
      <c r="AB47" s="242" t="str">
        <f t="shared" si="0"/>
        <v>月</v>
      </c>
      <c r="AC47" s="242">
        <f>U$23</f>
        <v>0</v>
      </c>
      <c r="AD47" s="243">
        <f>U$24</f>
        <v>0</v>
      </c>
      <c r="AE47" s="267"/>
      <c r="AF47" s="267"/>
      <c r="AG47" s="267"/>
    </row>
    <row r="48" spans="1:33" s="46" customFormat="1" ht="12.75">
      <c r="A48" s="165"/>
      <c r="B48" s="319">
        <f>IF(+A13="","",A13)</f>
        <v>320000</v>
      </c>
      <c r="C48" s="319"/>
      <c r="D48" s="319"/>
      <c r="E48" s="319"/>
      <c r="F48" s="166"/>
      <c r="G48" s="164" t="s">
        <v>91</v>
      </c>
      <c r="H48" s="164"/>
      <c r="I48" s="164"/>
      <c r="J48" s="164" t="s">
        <v>92</v>
      </c>
      <c r="K48" s="320">
        <f>IF($B$48="","",ROUND(B48/22,-1))</f>
        <v>14550</v>
      </c>
      <c r="L48" s="320"/>
      <c r="M48" s="320"/>
      <c r="N48" s="320"/>
      <c r="O48" s="320"/>
      <c r="P48" s="164" t="s">
        <v>93</v>
      </c>
      <c r="Q48" s="164"/>
      <c r="R48" s="164"/>
      <c r="S48" s="164"/>
      <c r="T48" s="164"/>
      <c r="U48" s="164"/>
      <c r="V48" s="164"/>
      <c r="W48" s="164"/>
      <c r="X48" s="164"/>
      <c r="Y48" s="267"/>
      <c r="Z48" s="310"/>
      <c r="AA48" s="269">
        <f t="shared" si="1"/>
        <v>45412</v>
      </c>
      <c r="AB48" s="242" t="str">
        <f t="shared" si="0"/>
        <v>火</v>
      </c>
      <c r="AC48" s="242">
        <f>V$23</f>
        <v>0</v>
      </c>
      <c r="AD48" s="243">
        <f>V$24</f>
        <v>0</v>
      </c>
      <c r="AE48" s="267"/>
      <c r="AF48" s="267"/>
      <c r="AG48" s="267"/>
    </row>
    <row r="49" spans="1:60" s="46" customFormat="1" ht="12.75">
      <c r="A49" s="165"/>
      <c r="B49" s="302" t="s">
        <v>90</v>
      </c>
      <c r="C49" s="302"/>
      <c r="D49" s="302"/>
      <c r="E49" s="302"/>
      <c r="F49" s="164"/>
      <c r="G49" s="164"/>
      <c r="H49" s="164" t="s">
        <v>94</v>
      </c>
      <c r="I49" s="164"/>
      <c r="J49" s="164"/>
      <c r="K49" s="164"/>
      <c r="L49" s="164"/>
      <c r="M49" s="164"/>
      <c r="N49" s="164"/>
      <c r="O49" s="164"/>
      <c r="P49" s="164"/>
      <c r="Q49" s="164"/>
      <c r="R49" s="164"/>
      <c r="S49" s="164"/>
      <c r="T49" s="164"/>
      <c r="U49" s="164"/>
      <c r="V49" s="164"/>
      <c r="W49" s="164"/>
      <c r="X49" s="164"/>
      <c r="Y49" s="267"/>
      <c r="Z49" s="310"/>
      <c r="AA49" s="269">
        <f t="shared" si="1"/>
        <v>45413</v>
      </c>
      <c r="AB49" s="242" t="str">
        <f t="shared" si="0"/>
        <v>水</v>
      </c>
      <c r="AC49" s="242">
        <f>W$23</f>
        <v>0</v>
      </c>
      <c r="AD49" s="243">
        <f>W$24</f>
        <v>0</v>
      </c>
      <c r="AE49" s="267"/>
      <c r="AF49" s="267"/>
      <c r="AG49" s="267"/>
    </row>
    <row r="50" spans="1:60" s="46" customFormat="1" ht="13.5" thickBot="1">
      <c r="A50" s="165"/>
      <c r="B50" s="319">
        <f>IF(+K48="","",K48)</f>
        <v>14550</v>
      </c>
      <c r="C50" s="319"/>
      <c r="D50" s="319"/>
      <c r="E50" s="319"/>
      <c r="F50" s="166"/>
      <c r="G50" s="164" t="s">
        <v>95</v>
      </c>
      <c r="H50" s="164"/>
      <c r="I50" s="164"/>
      <c r="J50" s="133" t="s">
        <v>92</v>
      </c>
      <c r="K50" s="320">
        <f>IF(B50="","",ROUND(B50*2/3,0))</f>
        <v>9700</v>
      </c>
      <c r="L50" s="320"/>
      <c r="M50" s="320"/>
      <c r="N50" s="320"/>
      <c r="O50" s="320"/>
      <c r="P50" s="164" t="s">
        <v>96</v>
      </c>
      <c r="Q50" s="164"/>
      <c r="R50" s="164"/>
      <c r="S50" s="164"/>
      <c r="T50" s="164"/>
      <c r="U50" s="164"/>
      <c r="V50" s="164"/>
      <c r="W50" s="164"/>
      <c r="X50" s="164"/>
      <c r="Y50" s="267"/>
      <c r="Z50" s="311"/>
      <c r="AA50" s="272">
        <f t="shared" si="1"/>
        <v>45414</v>
      </c>
      <c r="AB50" s="273"/>
      <c r="AC50" s="274">
        <f>X$23</f>
        <v>0</v>
      </c>
      <c r="AD50" s="256">
        <f>X$24</f>
        <v>0</v>
      </c>
      <c r="AE50" s="267"/>
      <c r="AF50" s="267"/>
      <c r="AG50" s="267"/>
    </row>
    <row r="51" spans="1:60" s="46" customFormat="1" ht="9.75">
      <c r="A51" s="163" t="s">
        <v>97</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267"/>
      <c r="Z51" s="267"/>
      <c r="AA51" s="275"/>
      <c r="AB51" s="276"/>
      <c r="AC51" s="276"/>
      <c r="AD51" s="276"/>
      <c r="AE51" s="267"/>
      <c r="AF51" s="267"/>
      <c r="AG51" s="267"/>
    </row>
    <row r="52" spans="1:60" s="46" customFormat="1" ht="9.75">
      <c r="A52" s="165"/>
      <c r="B52" s="164" t="s">
        <v>98</v>
      </c>
      <c r="C52" s="164"/>
      <c r="D52" s="164"/>
      <c r="E52" s="164"/>
      <c r="F52" s="164"/>
      <c r="G52" s="164"/>
      <c r="H52" s="164"/>
      <c r="I52" s="164"/>
      <c r="J52" s="164"/>
      <c r="K52" s="164"/>
      <c r="L52" s="164"/>
      <c r="M52" s="164"/>
      <c r="N52" s="164"/>
      <c r="O52" s="164" t="s">
        <v>92</v>
      </c>
      <c r="P52" s="320">
        <f>IF(Q44&gt;=Q45,Q44,Q45)</f>
        <v>1131</v>
      </c>
      <c r="Q52" s="320"/>
      <c r="R52" s="320"/>
      <c r="S52" s="320"/>
      <c r="T52" s="164"/>
      <c r="U52" s="164"/>
      <c r="V52" s="164"/>
      <c r="W52" s="164"/>
      <c r="X52" s="164"/>
      <c r="Y52" s="267"/>
      <c r="Z52" s="267"/>
      <c r="AA52" s="275"/>
      <c r="AB52" s="276"/>
      <c r="AC52" s="276"/>
      <c r="AD52" s="276"/>
      <c r="AE52" s="267"/>
      <c r="AF52" s="267"/>
      <c r="AG52" s="267"/>
    </row>
    <row r="53" spans="1:60" s="46" customFormat="1" ht="9.75">
      <c r="A53" s="163" t="s">
        <v>99</v>
      </c>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267"/>
      <c r="Z53" s="267"/>
      <c r="AA53" s="275"/>
      <c r="AB53" s="276"/>
      <c r="AC53" s="276"/>
      <c r="AD53" s="276"/>
      <c r="AE53" s="267"/>
      <c r="AF53" s="267"/>
      <c r="AG53" s="267"/>
    </row>
    <row r="54" spans="1:60" s="46" customFormat="1" ht="9.75">
      <c r="A54" s="318" t="s">
        <v>178</v>
      </c>
      <c r="B54" s="318"/>
      <c r="C54" s="318"/>
      <c r="D54" s="318"/>
      <c r="E54" s="318"/>
      <c r="F54" s="164"/>
      <c r="G54" s="164"/>
      <c r="H54" s="164"/>
      <c r="I54" s="164"/>
      <c r="J54" s="164"/>
      <c r="K54" s="164"/>
      <c r="L54" s="164"/>
      <c r="M54" s="164"/>
      <c r="N54" s="164"/>
      <c r="O54" s="164"/>
      <c r="P54" s="164"/>
      <c r="Q54" s="164"/>
      <c r="R54" s="164"/>
      <c r="S54" s="164"/>
      <c r="T54" s="164"/>
      <c r="U54" s="164"/>
      <c r="V54" s="164"/>
      <c r="W54" s="164"/>
      <c r="X54" s="164"/>
      <c r="Y54" s="267"/>
      <c r="Z54" s="267"/>
      <c r="AA54" s="275"/>
      <c r="AB54" s="276"/>
      <c r="AC54" s="276"/>
      <c r="AD54" s="276"/>
      <c r="AE54" s="267"/>
      <c r="AF54" s="267"/>
      <c r="AG54" s="267"/>
    </row>
    <row r="55" spans="1:60" s="46" customFormat="1" ht="9.75">
      <c r="A55" s="164"/>
      <c r="B55" s="303" t="s">
        <v>100</v>
      </c>
      <c r="C55" s="302"/>
      <c r="D55" s="302"/>
      <c r="E55" s="302"/>
      <c r="F55" s="302"/>
      <c r="G55" s="164"/>
      <c r="H55" s="306" t="s">
        <v>101</v>
      </c>
      <c r="I55" s="306"/>
      <c r="J55" s="306"/>
      <c r="K55" s="306"/>
      <c r="L55" s="164"/>
      <c r="M55" s="164" t="s">
        <v>102</v>
      </c>
      <c r="N55" s="164"/>
      <c r="O55" s="164"/>
      <c r="P55" s="164"/>
      <c r="Q55" s="321" t="s">
        <v>103</v>
      </c>
      <c r="R55" s="321"/>
      <c r="S55" s="321"/>
      <c r="T55" s="321"/>
      <c r="U55" s="321"/>
      <c r="V55" s="321"/>
      <c r="W55" s="165"/>
      <c r="X55" s="165"/>
      <c r="Y55" s="277"/>
      <c r="Z55" s="267"/>
      <c r="AA55" s="275"/>
      <c r="AB55" s="276"/>
      <c r="AC55" s="276"/>
      <c r="AD55" s="276"/>
      <c r="AE55" s="267"/>
      <c r="AF55" s="267"/>
      <c r="AG55" s="267"/>
    </row>
    <row r="56" spans="1:60" s="46" customFormat="1" ht="10.5" thickBot="1">
      <c r="A56" s="134" t="s">
        <v>104</v>
      </c>
      <c r="B56" s="305">
        <f>K50</f>
        <v>9700</v>
      </c>
      <c r="C56" s="305"/>
      <c r="D56" s="305"/>
      <c r="E56" s="174"/>
      <c r="F56" s="175"/>
      <c r="G56" s="164" t="s">
        <v>105</v>
      </c>
      <c r="H56" s="307">
        <f>P52</f>
        <v>1131</v>
      </c>
      <c r="I56" s="307"/>
      <c r="J56" s="307"/>
      <c r="K56" s="307"/>
      <c r="L56" s="164" t="s">
        <v>171</v>
      </c>
      <c r="M56" s="164" t="s">
        <v>106</v>
      </c>
      <c r="N56" s="167">
        <f ca="1">IFERROR(MAX(IF(OR(A7=AA4,A7=AA5,A7=AA6),AF26-W17),AF26-AF29),"")</f>
        <v>21</v>
      </c>
      <c r="O56" s="164" t="s">
        <v>63</v>
      </c>
      <c r="P56" s="164" t="s">
        <v>92</v>
      </c>
      <c r="Q56" s="317">
        <f ca="1">IFERROR(IF($B$48="","",IF((B56-H56)*N56&lt;=0,0,(B56-H56)*N56)),"")</f>
        <v>179949</v>
      </c>
      <c r="R56" s="317"/>
      <c r="S56" s="317"/>
      <c r="T56" s="317"/>
      <c r="U56" s="317"/>
      <c r="V56" s="317"/>
      <c r="W56" s="165" t="s">
        <v>22</v>
      </c>
      <c r="X56" s="183"/>
      <c r="Y56" s="278"/>
      <c r="Z56" s="267"/>
      <c r="AA56" s="275"/>
      <c r="AB56" s="276"/>
      <c r="AC56" s="276"/>
      <c r="AD56" s="276"/>
      <c r="AE56" s="267"/>
      <c r="AF56" s="267"/>
      <c r="AG56" s="267"/>
    </row>
    <row r="57" spans="1:60" s="46" customFormat="1" ht="9.75">
      <c r="A57" s="164"/>
      <c r="B57" s="164"/>
      <c r="C57" s="164" t="s">
        <v>107</v>
      </c>
      <c r="D57" s="164"/>
      <c r="E57" s="164"/>
      <c r="F57" s="164"/>
      <c r="G57" s="164"/>
      <c r="H57" s="308">
        <f>IFERROR(B56-H56,"")</f>
        <v>8569</v>
      </c>
      <c r="I57" s="308"/>
      <c r="J57" s="308"/>
      <c r="K57" s="308"/>
      <c r="L57" s="135"/>
      <c r="M57" s="164"/>
      <c r="N57" s="168"/>
      <c r="O57" s="164"/>
      <c r="P57" s="164"/>
      <c r="Q57" s="170"/>
      <c r="R57" s="170"/>
      <c r="S57" s="170"/>
      <c r="T57" s="170"/>
      <c r="U57" s="170"/>
      <c r="V57" s="164"/>
      <c r="W57" s="171"/>
      <c r="X57" s="172"/>
      <c r="Y57" s="279"/>
      <c r="Z57" s="267"/>
      <c r="AA57" s="287"/>
      <c r="AB57" s="276"/>
      <c r="AC57" s="276"/>
      <c r="AD57" s="276"/>
      <c r="AE57" s="267"/>
      <c r="AF57" s="267"/>
      <c r="AG57" s="267"/>
    </row>
    <row r="58" spans="1:60" s="46" customFormat="1" ht="9.75">
      <c r="A58" s="318" t="s">
        <v>115</v>
      </c>
      <c r="B58" s="318"/>
      <c r="C58" s="318"/>
      <c r="D58" s="318"/>
      <c r="E58" s="318"/>
      <c r="F58" s="164"/>
      <c r="G58" s="164"/>
      <c r="H58" s="164"/>
      <c r="I58" s="164"/>
      <c r="J58" s="164"/>
      <c r="K58" s="164"/>
      <c r="L58" s="164"/>
      <c r="M58" s="164"/>
      <c r="N58" s="168"/>
      <c r="O58" s="164"/>
      <c r="P58" s="164"/>
      <c r="Q58" s="164"/>
      <c r="R58" s="164"/>
      <c r="S58" s="164"/>
      <c r="T58" s="164"/>
      <c r="U58" s="164"/>
      <c r="V58" s="164"/>
      <c r="W58" s="171"/>
      <c r="X58" s="164"/>
      <c r="Y58" s="267"/>
      <c r="Z58" s="267"/>
      <c r="AA58" s="280"/>
      <c r="AB58" s="281"/>
      <c r="AC58" s="281"/>
      <c r="AD58" s="281"/>
      <c r="AE58" s="267"/>
      <c r="AF58" s="267"/>
      <c r="AG58" s="267"/>
    </row>
    <row r="59" spans="1:60" s="46" customFormat="1" ht="9.75">
      <c r="A59" s="303"/>
      <c r="B59" s="303" t="s">
        <v>100</v>
      </c>
      <c r="C59" s="302"/>
      <c r="D59" s="302"/>
      <c r="E59" s="302"/>
      <c r="F59" s="302"/>
      <c r="G59" s="164"/>
      <c r="H59" s="306" t="s">
        <v>101</v>
      </c>
      <c r="I59" s="306"/>
      <c r="J59" s="306"/>
      <c r="K59" s="306"/>
      <c r="L59" s="164"/>
      <c r="M59" s="164" t="s">
        <v>102</v>
      </c>
      <c r="N59" s="168"/>
      <c r="O59" s="164"/>
      <c r="P59" s="164"/>
      <c r="Q59" s="164"/>
      <c r="R59" s="164"/>
      <c r="S59" s="164"/>
      <c r="T59" s="164"/>
      <c r="U59" s="164"/>
      <c r="V59" s="164"/>
      <c r="W59" s="171"/>
      <c r="X59" s="164"/>
      <c r="Y59" s="267"/>
      <c r="Z59" s="267"/>
      <c r="AA59" s="280"/>
      <c r="AB59" s="281"/>
      <c r="AC59" s="281"/>
      <c r="AD59" s="281"/>
      <c r="AE59" s="267"/>
      <c r="AF59" s="267"/>
      <c r="AG59" s="267"/>
    </row>
    <row r="60" spans="1:60" s="46" customFormat="1" ht="10.5" thickBot="1">
      <c r="A60" s="134" t="s">
        <v>104</v>
      </c>
      <c r="B60" s="305">
        <f>K50</f>
        <v>9700</v>
      </c>
      <c r="C60" s="305"/>
      <c r="D60" s="305"/>
      <c r="E60" s="174"/>
      <c r="F60" s="175"/>
      <c r="G60" s="164" t="s">
        <v>105</v>
      </c>
      <c r="H60" s="307">
        <f>IF(P52=Q45,P52,0)</f>
        <v>0</v>
      </c>
      <c r="I60" s="307"/>
      <c r="J60" s="307"/>
      <c r="K60" s="307"/>
      <c r="L60" s="164" t="s">
        <v>171</v>
      </c>
      <c r="M60" s="164" t="s">
        <v>106</v>
      </c>
      <c r="N60" s="167">
        <f>IFERROR(MAX(IF(OR(A7=AA4,A7=AA5,A7=AA6),0,AF29),0),"")</f>
        <v>0</v>
      </c>
      <c r="O60" s="164" t="s">
        <v>63</v>
      </c>
      <c r="P60" s="164" t="s">
        <v>92</v>
      </c>
      <c r="Q60" s="317">
        <f>IFERROR(IF($B$48="","",IF((B60-H60)*N60&lt;=0,0,(B60-H60)*N60)),"")</f>
        <v>0</v>
      </c>
      <c r="R60" s="317"/>
      <c r="S60" s="317"/>
      <c r="T60" s="317"/>
      <c r="U60" s="317"/>
      <c r="V60" s="317"/>
      <c r="W60" s="165" t="s">
        <v>22</v>
      </c>
      <c r="X60" s="183"/>
      <c r="Y60" s="278"/>
      <c r="Z60" s="267"/>
      <c r="AA60" s="275"/>
      <c r="AB60" s="276"/>
      <c r="AC60" s="276"/>
      <c r="AD60" s="276"/>
      <c r="AE60" s="267"/>
      <c r="AF60" s="267"/>
      <c r="AG60" s="267"/>
    </row>
    <row r="61" spans="1:60" s="48" customFormat="1" ht="7.5" customHeight="1">
      <c r="A61" s="169"/>
      <c r="B61" s="169"/>
      <c r="C61" s="164" t="s">
        <v>107</v>
      </c>
      <c r="D61" s="164"/>
      <c r="E61" s="164"/>
      <c r="F61" s="164"/>
      <c r="G61" s="164"/>
      <c r="H61" s="308">
        <f>IFERROR(B60-H60,"")</f>
        <v>9700</v>
      </c>
      <c r="I61" s="308"/>
      <c r="J61" s="308"/>
      <c r="K61" s="308"/>
      <c r="L61" s="169"/>
      <c r="M61" s="169"/>
      <c r="N61" s="169"/>
      <c r="O61" s="169"/>
      <c r="P61" s="169"/>
      <c r="Q61" s="169"/>
      <c r="R61" s="169"/>
      <c r="S61" s="169"/>
      <c r="T61" s="169"/>
      <c r="U61" s="169"/>
      <c r="V61" s="169"/>
      <c r="W61" s="173"/>
      <c r="X61" s="169"/>
      <c r="Y61" s="282"/>
      <c r="Z61" s="267"/>
      <c r="AA61" s="275"/>
      <c r="AB61" s="276"/>
      <c r="AC61" s="276"/>
      <c r="AD61" s="276"/>
      <c r="AE61" s="283"/>
      <c r="AF61" s="283"/>
      <c r="AG61" s="283"/>
    </row>
    <row r="62" spans="1:60" s="48" customFormat="1" ht="13.5" customHeight="1" thickBot="1">
      <c r="A62" s="169"/>
      <c r="B62" s="169"/>
      <c r="C62" s="169"/>
      <c r="D62" s="169"/>
      <c r="E62" s="169"/>
      <c r="F62" s="169"/>
      <c r="G62" s="169"/>
      <c r="H62" s="169"/>
      <c r="I62" s="169"/>
      <c r="J62" s="169"/>
      <c r="K62" s="169"/>
      <c r="L62" s="169"/>
      <c r="M62" s="169"/>
      <c r="N62" s="315" t="s">
        <v>184</v>
      </c>
      <c r="O62" s="315"/>
      <c r="P62" s="315"/>
      <c r="Q62" s="316">
        <f ca="1">IFERROR(Q56+Q60,"")</f>
        <v>179949</v>
      </c>
      <c r="R62" s="316"/>
      <c r="S62" s="316"/>
      <c r="T62" s="316"/>
      <c r="U62" s="316"/>
      <c r="V62" s="316"/>
      <c r="W62" s="171" t="s">
        <v>109</v>
      </c>
      <c r="Y62" s="282"/>
      <c r="Z62" s="283"/>
      <c r="AA62" s="284"/>
      <c r="AB62" s="285"/>
      <c r="AC62" s="285"/>
      <c r="AD62" s="285"/>
      <c r="AE62" s="283"/>
      <c r="AF62" s="283"/>
      <c r="AG62" s="283"/>
    </row>
    <row r="63" spans="1:60" s="48" customFormat="1" ht="12" customHeight="1">
      <c r="X63" s="288" t="s">
        <v>182</v>
      </c>
      <c r="Y63" s="283"/>
      <c r="Z63" s="283"/>
      <c r="AA63" s="284"/>
      <c r="AB63" s="285"/>
      <c r="AC63" s="285"/>
      <c r="AD63" s="285"/>
      <c r="AE63" s="283"/>
      <c r="AF63" s="283"/>
      <c r="AG63" s="283"/>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row>
    <row r="64" spans="1:60" s="48" customFormat="1" ht="18" customHeight="1">
      <c r="Y64" s="283"/>
      <c r="Z64" s="283"/>
      <c r="AA64" s="284"/>
      <c r="AB64" s="285"/>
      <c r="AC64" s="285"/>
      <c r="AD64" s="285"/>
      <c r="AE64" s="283"/>
      <c r="AF64" s="283"/>
      <c r="AG64" s="283"/>
    </row>
    <row r="65" spans="5:33" s="48" customFormat="1" ht="18" customHeight="1">
      <c r="Y65" s="283"/>
      <c r="Z65" s="283"/>
      <c r="AA65" s="283"/>
      <c r="AB65" s="283"/>
      <c r="AC65" s="283"/>
      <c r="AD65" s="283"/>
      <c r="AE65" s="283"/>
      <c r="AF65" s="283"/>
      <c r="AG65" s="283"/>
    </row>
    <row r="66" spans="5:33" s="48" customFormat="1" ht="18" customHeight="1">
      <c r="Y66" s="283"/>
      <c r="Z66" s="283"/>
      <c r="AA66" s="283"/>
      <c r="AB66" s="283"/>
      <c r="AC66" s="283"/>
      <c r="AD66" s="283"/>
      <c r="AE66" s="283"/>
      <c r="AF66" s="283"/>
      <c r="AG66" s="283"/>
    </row>
    <row r="67" spans="5:33" s="48" customFormat="1" ht="18" customHeight="1">
      <c r="Y67" s="283"/>
      <c r="Z67" s="283"/>
      <c r="AA67" s="283"/>
      <c r="AB67" s="283"/>
      <c r="AC67" s="283"/>
      <c r="AD67" s="283"/>
      <c r="AE67" s="283"/>
      <c r="AF67" s="283"/>
      <c r="AG67" s="283"/>
    </row>
    <row r="68" spans="5:33" s="48" customFormat="1" ht="18" customHeight="1">
      <c r="Y68" s="283"/>
      <c r="Z68" s="283"/>
      <c r="AA68" s="283"/>
      <c r="AB68" s="283"/>
      <c r="AC68" s="283"/>
      <c r="AD68" s="283"/>
      <c r="AE68" s="283"/>
      <c r="AF68" s="283"/>
      <c r="AG68" s="283"/>
    </row>
    <row r="69" spans="5:33" s="48" customFormat="1" ht="18" customHeight="1">
      <c r="Y69" s="193"/>
      <c r="Z69" s="283"/>
      <c r="AA69" s="283"/>
      <c r="AB69" s="283"/>
      <c r="AC69" s="283"/>
      <c r="AD69" s="283"/>
      <c r="AE69" s="283"/>
      <c r="AF69" s="283"/>
      <c r="AG69" s="283"/>
    </row>
    <row r="70" spans="5:33" s="48" customFormat="1" ht="18" customHeight="1">
      <c r="E70" s="2"/>
      <c r="F70" s="2"/>
      <c r="G70" s="2"/>
      <c r="H70" s="2"/>
      <c r="I70" s="2"/>
      <c r="J70" s="2"/>
      <c r="K70" s="2"/>
      <c r="L70" s="2"/>
      <c r="M70" s="2"/>
      <c r="N70" s="2"/>
      <c r="O70" s="2"/>
      <c r="P70" s="2"/>
      <c r="Q70" s="2"/>
      <c r="R70" s="2"/>
      <c r="S70" s="2"/>
      <c r="T70" s="2"/>
      <c r="U70" s="2"/>
      <c r="V70" s="2"/>
      <c r="W70" s="2"/>
      <c r="X70" s="2"/>
      <c r="Y70" s="193"/>
      <c r="Z70" s="283"/>
      <c r="AA70" s="193"/>
      <c r="AB70" s="193"/>
      <c r="AC70" s="193"/>
      <c r="AD70" s="193"/>
      <c r="AE70" s="193"/>
      <c r="AF70" s="193"/>
      <c r="AG70" s="193"/>
    </row>
    <row r="71" spans="5:33" ht="18" customHeight="1"/>
    <row r="72" spans="5:33" ht="18" customHeight="1"/>
    <row r="73" spans="5:33" ht="18" customHeight="1"/>
    <row r="74" spans="5:33" ht="18" customHeight="1"/>
    <row r="75" spans="5:33" ht="18" customHeight="1"/>
    <row r="76" spans="5:33" ht="18" customHeight="1"/>
    <row r="77" spans="5:33" ht="18" customHeight="1"/>
    <row r="78" spans="5:33" ht="18" customHeight="1"/>
    <row r="79" spans="5:33" ht="18" customHeight="1"/>
    <row r="80" spans="5:3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password="F579" sheet="1" objects="1" scenarios="1" selectLockedCells="1" selectUnlockedCells="1"/>
  <mergeCells count="145">
    <mergeCell ref="N62:P62"/>
    <mergeCell ref="Q62:V62"/>
    <mergeCell ref="A58:E58"/>
    <mergeCell ref="H59:K59"/>
    <mergeCell ref="B60:D60"/>
    <mergeCell ref="H60:K60"/>
    <mergeCell ref="Q60:V60"/>
    <mergeCell ref="H61:K61"/>
    <mergeCell ref="H55:K55"/>
    <mergeCell ref="Q55:V55"/>
    <mergeCell ref="B56:D56"/>
    <mergeCell ref="H56:K56"/>
    <mergeCell ref="Q56:V56"/>
    <mergeCell ref="H57:K57"/>
    <mergeCell ref="B48:E48"/>
    <mergeCell ref="K48:O48"/>
    <mergeCell ref="B50:E50"/>
    <mergeCell ref="K50:O50"/>
    <mergeCell ref="P52:S52"/>
    <mergeCell ref="A54:E54"/>
    <mergeCell ref="Q44:T44"/>
    <mergeCell ref="A45:G45"/>
    <mergeCell ref="H45:L45"/>
    <mergeCell ref="M45:P45"/>
    <mergeCell ref="Q45:T45"/>
    <mergeCell ref="K47:O47"/>
    <mergeCell ref="A41:X41"/>
    <mergeCell ref="A42:G44"/>
    <mergeCell ref="H42:L42"/>
    <mergeCell ref="M42:P42"/>
    <mergeCell ref="Q42:T42"/>
    <mergeCell ref="H43:L43"/>
    <mergeCell ref="M43:P43"/>
    <mergeCell ref="Q43:T43"/>
    <mergeCell ref="H44:L44"/>
    <mergeCell ref="M44:P44"/>
    <mergeCell ref="A37:C38"/>
    <mergeCell ref="D37:D38"/>
    <mergeCell ref="E37:X37"/>
    <mergeCell ref="E38:X38"/>
    <mergeCell ref="A39:X39"/>
    <mergeCell ref="A40:X40"/>
    <mergeCell ref="A35:D36"/>
    <mergeCell ref="E35:G36"/>
    <mergeCell ref="H35:L35"/>
    <mergeCell ref="M35:O35"/>
    <mergeCell ref="P35:S35"/>
    <mergeCell ref="T35:X35"/>
    <mergeCell ref="H36:L36"/>
    <mergeCell ref="M36:O36"/>
    <mergeCell ref="Q36:S36"/>
    <mergeCell ref="T36:X36"/>
    <mergeCell ref="A33:C34"/>
    <mergeCell ref="D33:D34"/>
    <mergeCell ref="E33:H33"/>
    <mergeCell ref="I33:N33"/>
    <mergeCell ref="O33:X33"/>
    <mergeCell ref="E34:H34"/>
    <mergeCell ref="I34:M34"/>
    <mergeCell ref="O34:R34"/>
    <mergeCell ref="S34:W34"/>
    <mergeCell ref="I32:N32"/>
    <mergeCell ref="O32:R32"/>
    <mergeCell ref="S32:X32"/>
    <mergeCell ref="A29:C30"/>
    <mergeCell ref="D29:D30"/>
    <mergeCell ref="E29:H29"/>
    <mergeCell ref="I29:N29"/>
    <mergeCell ref="O29:R29"/>
    <mergeCell ref="S29:X29"/>
    <mergeCell ref="E30:H30"/>
    <mergeCell ref="I30:N30"/>
    <mergeCell ref="O30:R30"/>
    <mergeCell ref="S30:X30"/>
    <mergeCell ref="Z18:Z50"/>
    <mergeCell ref="A19:D20"/>
    <mergeCell ref="E19:H19"/>
    <mergeCell ref="E20:H20"/>
    <mergeCell ref="A21:D22"/>
    <mergeCell ref="E21:H21"/>
    <mergeCell ref="E22:H22"/>
    <mergeCell ref="A23:D24"/>
    <mergeCell ref="E23:H23"/>
    <mergeCell ref="E24:H24"/>
    <mergeCell ref="A27:D28"/>
    <mergeCell ref="E27:H27"/>
    <mergeCell ref="I27:N27"/>
    <mergeCell ref="O27:R27"/>
    <mergeCell ref="S27:X27"/>
    <mergeCell ref="E28:H28"/>
    <mergeCell ref="I28:N28"/>
    <mergeCell ref="O28:R28"/>
    <mergeCell ref="S28:X28"/>
    <mergeCell ref="A31:D32"/>
    <mergeCell ref="E31:H31"/>
    <mergeCell ref="O31:R31"/>
    <mergeCell ref="S31:X31"/>
    <mergeCell ref="E32:H32"/>
    <mergeCell ref="A17:C18"/>
    <mergeCell ref="D17:D18"/>
    <mergeCell ref="E17:V17"/>
    <mergeCell ref="E18:X18"/>
    <mergeCell ref="A25:C26"/>
    <mergeCell ref="D25:D26"/>
    <mergeCell ref="E25:N25"/>
    <mergeCell ref="O25:X25"/>
    <mergeCell ref="E26:H26"/>
    <mergeCell ref="I26:N26"/>
    <mergeCell ref="O26:R26"/>
    <mergeCell ref="S26:X26"/>
    <mergeCell ref="A15:D16"/>
    <mergeCell ref="E15:K16"/>
    <mergeCell ref="L15:M16"/>
    <mergeCell ref="N15:N16"/>
    <mergeCell ref="O15:O16"/>
    <mergeCell ref="P15:Q16"/>
    <mergeCell ref="R15:R16"/>
    <mergeCell ref="S15:T15"/>
    <mergeCell ref="W15:X16"/>
    <mergeCell ref="S16:T16"/>
    <mergeCell ref="A10:B10"/>
    <mergeCell ref="C10:D10"/>
    <mergeCell ref="F10:G10"/>
    <mergeCell ref="A11:D12"/>
    <mergeCell ref="E11:K12"/>
    <mergeCell ref="L11:O12"/>
    <mergeCell ref="P11:R12"/>
    <mergeCell ref="S11:X12"/>
    <mergeCell ref="AA12:AA13"/>
    <mergeCell ref="A13:C14"/>
    <mergeCell ref="D13:D14"/>
    <mergeCell ref="E13:P14"/>
    <mergeCell ref="Q13:X14"/>
    <mergeCell ref="A3:X3"/>
    <mergeCell ref="A5:M6"/>
    <mergeCell ref="R5:S5"/>
    <mergeCell ref="N6:O6"/>
    <mergeCell ref="P6:X6"/>
    <mergeCell ref="A7:M9"/>
    <mergeCell ref="N7:O7"/>
    <mergeCell ref="P7:X7"/>
    <mergeCell ref="N8:O8"/>
    <mergeCell ref="P8:X8"/>
    <mergeCell ref="N9:O9"/>
    <mergeCell ref="P9:X9"/>
  </mergeCells>
  <phoneticPr fontId="3"/>
  <conditionalFormatting sqref="E36:X38 E35:M35 P35:X35 E18:X34">
    <cfRule type="expression" priority="16">
      <formula>"$Q$15="</formula>
    </cfRule>
  </conditionalFormatting>
  <conditionalFormatting sqref="E25:X34 E36:X38 E35:M35 P35:X35">
    <cfRule type="expression" dxfId="108" priority="17">
      <formula>$A$23="無"</formula>
    </cfRule>
  </conditionalFormatting>
  <conditionalFormatting sqref="I10">
    <cfRule type="expression" dxfId="107" priority="18">
      <formula>$A$23="有"</formula>
    </cfRule>
  </conditionalFormatting>
  <conditionalFormatting sqref="A10:X10 N5:O5 W17:X17 A17:E17 N6:N9 A18:X40 A11:D16">
    <cfRule type="expression" dxfId="106" priority="19">
      <formula>$A$7="（種別を選択してください）"</formula>
    </cfRule>
  </conditionalFormatting>
  <conditionalFormatting sqref="D25 A37 D37 A19 A21 A27 A23 A25 A29 D29 A35 A31:A33 D31:D33 W17:X17 E17 E18:X24">
    <cfRule type="expression" dxfId="105" priority="20">
      <formula>$A$7=$AA$4</formula>
    </cfRule>
  </conditionalFormatting>
  <conditionalFormatting sqref="D25 A37 E36:X38 P35:X35 A19 A21 A27 A23 A25 E35:M35 D37 A29 D29 A35 A31:A33 D31:D33 E18:X34">
    <cfRule type="expression" dxfId="104" priority="23">
      <formula>$Q$13="無"</formula>
    </cfRule>
  </conditionalFormatting>
  <conditionalFormatting sqref="E25:N34">
    <cfRule type="expression" dxfId="103" priority="13">
      <formula>$A$21=$AG$16</formula>
    </cfRule>
    <cfRule type="expression" dxfId="102" priority="15">
      <formula>$A$21=$AG$15</formula>
    </cfRule>
  </conditionalFormatting>
  <conditionalFormatting sqref="E27:H27">
    <cfRule type="expression" dxfId="101" priority="14">
      <formula>$A$21=OR($AG$15,$AG$16)</formula>
    </cfRule>
  </conditionalFormatting>
  <conditionalFormatting sqref="P5:R5 P6:P9 T5 X5 V5">
    <cfRule type="expression" dxfId="100" priority="12">
      <formula>$A$7="（種別を選択してください）"</formula>
    </cfRule>
  </conditionalFormatting>
  <conditionalFormatting sqref="W5">
    <cfRule type="expression" dxfId="99" priority="11">
      <formula>$A$7="（種別を選択してください）"</formula>
    </cfRule>
  </conditionalFormatting>
  <conditionalFormatting sqref="U5">
    <cfRule type="expression" dxfId="98" priority="10">
      <formula>$A$7="（種別を選択してください）"</formula>
    </cfRule>
  </conditionalFormatting>
  <conditionalFormatting sqref="E13:X16 E11:K12">
    <cfRule type="expression" dxfId="97" priority="9">
      <formula>$A$7="（種別を選択してください）"</formula>
    </cfRule>
  </conditionalFormatting>
  <conditionalFormatting sqref="L11:X12">
    <cfRule type="expression" dxfId="96" priority="8">
      <formula>$A$7="（種別を選択してください）"</formula>
    </cfRule>
  </conditionalFormatting>
  <conditionalFormatting sqref="A37 D37 A19 A21 A35 A31:A33 D31:D33 E18:X24">
    <cfRule type="expression" dxfId="95" priority="21">
      <formula>$A$7=$AA$6</formula>
    </cfRule>
    <cfRule type="expression" dxfId="94" priority="22">
      <formula>$A$7=$AA$5</formula>
    </cfRule>
  </conditionalFormatting>
  <conditionalFormatting sqref="Y18:Y38">
    <cfRule type="expression" priority="1">
      <formula>"$Q$15="</formula>
    </cfRule>
  </conditionalFormatting>
  <conditionalFormatting sqref="Y25:Y38">
    <cfRule type="expression" dxfId="93" priority="2">
      <formula>$A$23="無"</formula>
    </cfRule>
  </conditionalFormatting>
  <conditionalFormatting sqref="Y5 Y10:Y40">
    <cfRule type="expression" dxfId="92" priority="3">
      <formula>$A$7="（種別を選択してください）"</formula>
    </cfRule>
  </conditionalFormatting>
  <conditionalFormatting sqref="Y17:Y24">
    <cfRule type="expression" dxfId="91" priority="4">
      <formula>$A$7=$AA$4</formula>
    </cfRule>
  </conditionalFormatting>
  <conditionalFormatting sqref="Y18:Y38">
    <cfRule type="expression" dxfId="90" priority="7">
      <formula>$Q$13="無"</formula>
    </cfRule>
  </conditionalFormatting>
  <conditionalFormatting sqref="Y18:Y24">
    <cfRule type="expression" dxfId="89" priority="5">
      <formula>$A$7=$AA$6</formula>
    </cfRule>
    <cfRule type="expression" dxfId="88" priority="6">
      <formula>$A$7=$AA$5</formula>
    </cfRule>
  </conditionalFormatting>
  <dataValidations count="6">
    <dataValidation type="list" allowBlank="1" showInputMessage="1" showErrorMessage="1" sqref="A7" xr:uid="{00000000-0002-0000-0300-000000000000}">
      <formula1>$AA$3:$AA$7</formula1>
    </dataValidation>
    <dataValidation type="list" allowBlank="1" showInputMessage="1" showErrorMessage="1" sqref="A21" xr:uid="{00000000-0002-0000-0300-000001000000}">
      <formula1>$AG$14:$AG$18</formula1>
    </dataValidation>
    <dataValidation type="list" allowBlank="1" showInputMessage="1" showErrorMessage="1" sqref="Q13" xr:uid="{00000000-0002-0000-0300-000002000000}">
      <formula1>$Z$12:$Z$13</formula1>
    </dataValidation>
    <dataValidation type="whole" allowBlank="1" showInputMessage="1" showErrorMessage="1" sqref="P36" xr:uid="{00000000-0002-0000-0300-000003000000}">
      <formula1>1</formula1>
      <formula2>12</formula2>
    </dataValidation>
    <dataValidation type="list" allowBlank="1" showInputMessage="1" showErrorMessage="1" sqref="E38" xr:uid="{00000000-0002-0000-0300-000004000000}">
      <formula1>$AF$17:$AF$18</formula1>
    </dataValidation>
    <dataValidation type="list" allowBlank="1" showInputMessage="1" showErrorMessage="1" sqref="I20:Y21 T36 I23:Y24" xr:uid="{00000000-0002-0000-0300-000005000000}">
      <formula1>$AE$17:$AE$18</formula1>
    </dataValidation>
  </dataValidations>
  <printOptions horizontalCentered="1"/>
  <pageMargins left="0.31496062992125984" right="0.31496062992125984" top="0.35433070866141736" bottom="0.35433070866141736" header="0.11811023622047245" footer="0.11811023622047245"/>
  <pageSetup paperSize="9" scale="87" orientation="portrait" r:id="rId1"/>
  <headerFooter>
    <oddHeader xml:space="preserve">&amp;R
</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BH94"/>
  <sheetViews>
    <sheetView view="pageBreakPreview" zoomScale="118" zoomScaleNormal="80" zoomScaleSheetLayoutView="118" workbookViewId="0">
      <selection activeCell="I32" sqref="I32:N32"/>
    </sheetView>
  </sheetViews>
  <sheetFormatPr defaultColWidth="9" defaultRowHeight="18.75"/>
  <cols>
    <col min="1" max="4" width="3" style="2" customWidth="1"/>
    <col min="5" max="24" width="3.75" style="2" customWidth="1"/>
    <col min="25" max="25" width="1.875" style="98" hidden="1" customWidth="1"/>
    <col min="26" max="26" width="7.875" style="2" hidden="1" customWidth="1"/>
    <col min="27" max="27" width="14.625" style="2" hidden="1" customWidth="1"/>
    <col min="28" max="28" width="4.625" style="2" hidden="1" customWidth="1"/>
    <col min="29" max="30" width="8.875" style="2" hidden="1" customWidth="1"/>
    <col min="31" max="31" width="25.5" style="2" hidden="1" customWidth="1"/>
    <col min="32" max="32" width="12.875" style="2" hidden="1" customWidth="1"/>
    <col min="33" max="33" width="5.5" style="2" hidden="1" customWidth="1"/>
    <col min="34" max="60" width="3" style="2" customWidth="1"/>
    <col min="61" max="16384" width="9" style="2"/>
  </cols>
  <sheetData>
    <row r="1" spans="1:60" ht="18" customHeight="1">
      <c r="A1" s="117"/>
      <c r="B1" s="117"/>
      <c r="C1" s="117"/>
      <c r="D1" s="117"/>
      <c r="E1" s="117"/>
      <c r="F1" s="117"/>
      <c r="G1" s="117"/>
      <c r="H1" s="117"/>
      <c r="I1" s="117"/>
      <c r="J1" s="117"/>
      <c r="K1" s="117"/>
      <c r="L1" s="117"/>
      <c r="M1" s="117"/>
      <c r="N1" s="117"/>
      <c r="O1" s="117"/>
      <c r="P1" s="117"/>
      <c r="Q1" s="117"/>
      <c r="R1" s="117"/>
      <c r="S1" s="117"/>
      <c r="T1" s="117"/>
      <c r="U1" s="117"/>
      <c r="V1" s="117"/>
      <c r="W1" s="117"/>
      <c r="X1" s="118" t="s">
        <v>0</v>
      </c>
      <c r="Y1" s="65"/>
      <c r="Z1" s="1"/>
      <c r="AA1" s="4" t="s">
        <v>1</v>
      </c>
      <c r="AB1" s="56"/>
      <c r="AC1" s="56"/>
      <c r="AD1" s="56"/>
      <c r="AE1" s="5"/>
      <c r="AF1" s="1"/>
      <c r="AG1" s="1"/>
      <c r="AH1" s="6"/>
      <c r="AI1" s="6"/>
      <c r="AJ1" s="6"/>
      <c r="AK1" s="6"/>
      <c r="AL1" s="6"/>
      <c r="AM1" s="6"/>
      <c r="AN1" s="6"/>
      <c r="AO1" s="6"/>
      <c r="AP1" s="6"/>
      <c r="AQ1" s="6"/>
      <c r="AR1" s="6"/>
      <c r="AS1" s="6"/>
      <c r="AT1" s="6"/>
      <c r="AU1" s="6"/>
      <c r="AV1" s="6"/>
      <c r="AW1" s="6"/>
      <c r="AX1" s="6"/>
      <c r="AY1" s="6"/>
      <c r="AZ1" s="6"/>
      <c r="BA1" s="6"/>
      <c r="BB1" s="6"/>
      <c r="BC1" s="6"/>
      <c r="BD1" s="6"/>
      <c r="BE1" s="6"/>
      <c r="BF1" s="6"/>
      <c r="BG1" s="6"/>
      <c r="BH1" s="6"/>
    </row>
    <row r="2" spans="1:60" ht="5.25" customHeight="1">
      <c r="A2" s="158"/>
      <c r="B2" s="159"/>
      <c r="C2" s="159"/>
      <c r="D2" s="159"/>
      <c r="E2" s="159"/>
      <c r="F2" s="159"/>
      <c r="G2" s="159"/>
      <c r="H2" s="159"/>
      <c r="I2" s="159"/>
      <c r="J2" s="159"/>
      <c r="K2" s="159"/>
      <c r="L2" s="159"/>
      <c r="M2" s="159"/>
      <c r="N2" s="159"/>
      <c r="O2" s="159"/>
      <c r="P2" s="159"/>
      <c r="Q2" s="159"/>
      <c r="R2" s="159"/>
      <c r="S2" s="159"/>
      <c r="T2" s="159"/>
      <c r="U2" s="159"/>
      <c r="V2" s="159"/>
      <c r="W2" s="159"/>
      <c r="X2" s="159"/>
      <c r="Y2" s="66"/>
      <c r="AA2" s="8"/>
      <c r="AB2" s="57"/>
      <c r="AC2" s="57"/>
      <c r="AD2" s="57"/>
      <c r="AE2" s="9"/>
    </row>
    <row r="3" spans="1:60" ht="18" customHeight="1" thickBot="1">
      <c r="A3" s="546" t="s">
        <v>2</v>
      </c>
      <c r="B3" s="546"/>
      <c r="C3" s="546"/>
      <c r="D3" s="546"/>
      <c r="E3" s="546"/>
      <c r="F3" s="546"/>
      <c r="G3" s="546"/>
      <c r="H3" s="546"/>
      <c r="I3" s="546"/>
      <c r="J3" s="546"/>
      <c r="K3" s="546"/>
      <c r="L3" s="546"/>
      <c r="M3" s="546"/>
      <c r="N3" s="546"/>
      <c r="O3" s="546"/>
      <c r="P3" s="546"/>
      <c r="Q3" s="546"/>
      <c r="R3" s="546"/>
      <c r="S3" s="546"/>
      <c r="T3" s="546"/>
      <c r="U3" s="546"/>
      <c r="V3" s="546"/>
      <c r="W3" s="546"/>
      <c r="X3" s="546"/>
      <c r="Y3" s="67"/>
      <c r="AA3" s="8" t="s">
        <v>3</v>
      </c>
      <c r="AB3" s="57"/>
      <c r="AC3" s="57"/>
      <c r="AD3" s="57"/>
      <c r="AE3" s="9"/>
    </row>
    <row r="4" spans="1:60" s="10" customFormat="1" ht="16.5" customHeight="1" thickBot="1">
      <c r="A4" s="160"/>
      <c r="B4" s="161"/>
      <c r="C4" s="161"/>
      <c r="D4" s="161"/>
      <c r="E4" s="161"/>
      <c r="F4" s="161"/>
      <c r="G4" s="161"/>
      <c r="H4" s="161"/>
      <c r="I4" s="161"/>
      <c r="J4" s="161"/>
      <c r="K4" s="161"/>
      <c r="L4" s="161"/>
      <c r="M4" s="161"/>
      <c r="N4" s="161"/>
      <c r="O4" s="161"/>
      <c r="P4" s="161"/>
      <c r="Q4" s="161"/>
      <c r="R4" s="161"/>
      <c r="S4" s="161"/>
      <c r="T4" s="161"/>
      <c r="U4" s="161"/>
      <c r="V4" s="161"/>
      <c r="W4" s="161"/>
      <c r="X4" s="161"/>
      <c r="Y4" s="68"/>
      <c r="Z4" s="12"/>
      <c r="AA4" s="8" t="s">
        <v>4</v>
      </c>
      <c r="AB4" s="57"/>
      <c r="AC4" s="57"/>
      <c r="AD4" s="57"/>
      <c r="AE4" s="13"/>
      <c r="AF4" s="99" t="s">
        <v>118</v>
      </c>
    </row>
    <row r="5" spans="1:60" s="10" customFormat="1" ht="16.5" customHeight="1" thickBot="1">
      <c r="A5" s="547" t="s">
        <v>5</v>
      </c>
      <c r="B5" s="548"/>
      <c r="C5" s="548"/>
      <c r="D5" s="548"/>
      <c r="E5" s="548"/>
      <c r="F5" s="548"/>
      <c r="G5" s="548"/>
      <c r="H5" s="548"/>
      <c r="I5" s="548"/>
      <c r="J5" s="548"/>
      <c r="K5" s="548"/>
      <c r="L5" s="548"/>
      <c r="M5" s="549"/>
      <c r="N5" s="160"/>
      <c r="O5" s="160"/>
      <c r="Q5" s="10" t="s">
        <v>6</v>
      </c>
      <c r="R5" s="686">
        <v>6</v>
      </c>
      <c r="S5" s="686"/>
      <c r="T5" s="10" t="s">
        <v>7</v>
      </c>
      <c r="U5" s="116">
        <v>5</v>
      </c>
      <c r="V5" s="10" t="s">
        <v>8</v>
      </c>
      <c r="W5" s="116">
        <v>16</v>
      </c>
      <c r="X5" s="10" t="s">
        <v>9</v>
      </c>
      <c r="Y5" s="69"/>
      <c r="AA5" s="8" t="s">
        <v>10</v>
      </c>
      <c r="AB5" s="57"/>
      <c r="AC5" s="57"/>
      <c r="AD5" s="57"/>
      <c r="AE5" s="13"/>
      <c r="AF5" s="115">
        <v>2018</v>
      </c>
    </row>
    <row r="6" spans="1:60" s="10" customFormat="1" ht="16.5" customHeight="1">
      <c r="A6" s="550"/>
      <c r="B6" s="551"/>
      <c r="C6" s="551"/>
      <c r="D6" s="551"/>
      <c r="E6" s="551"/>
      <c r="F6" s="551"/>
      <c r="G6" s="551"/>
      <c r="H6" s="551"/>
      <c r="I6" s="551"/>
      <c r="J6" s="551"/>
      <c r="K6" s="551"/>
      <c r="L6" s="551"/>
      <c r="M6" s="552"/>
      <c r="N6" s="564" t="s">
        <v>11</v>
      </c>
      <c r="O6" s="565"/>
      <c r="P6" s="687" t="s">
        <v>122</v>
      </c>
      <c r="Q6" s="687"/>
      <c r="R6" s="687"/>
      <c r="S6" s="687"/>
      <c r="T6" s="687"/>
      <c r="U6" s="687"/>
      <c r="V6" s="687"/>
      <c r="W6" s="687"/>
      <c r="X6" s="687"/>
      <c r="Y6" s="70"/>
      <c r="Z6" s="16"/>
      <c r="AA6" s="17" t="s">
        <v>12</v>
      </c>
      <c r="AB6" s="58"/>
      <c r="AC6" s="58"/>
      <c r="AD6" s="58"/>
      <c r="AE6" s="18"/>
      <c r="AF6" s="16"/>
      <c r="AG6" s="16"/>
      <c r="AH6" s="19"/>
      <c r="AI6" s="19"/>
      <c r="AJ6" s="19"/>
    </row>
    <row r="7" spans="1:60" s="10" customFormat="1" ht="16.5" customHeight="1" thickBot="1">
      <c r="A7" s="688" t="s">
        <v>12</v>
      </c>
      <c r="B7" s="689"/>
      <c r="C7" s="689"/>
      <c r="D7" s="689"/>
      <c r="E7" s="689"/>
      <c r="F7" s="689"/>
      <c r="G7" s="689"/>
      <c r="H7" s="689"/>
      <c r="I7" s="689"/>
      <c r="J7" s="689"/>
      <c r="K7" s="689"/>
      <c r="L7" s="689"/>
      <c r="M7" s="690"/>
      <c r="N7" s="564" t="s">
        <v>14</v>
      </c>
      <c r="O7" s="565"/>
      <c r="P7" s="687" t="s">
        <v>123</v>
      </c>
      <c r="Q7" s="687"/>
      <c r="R7" s="687"/>
      <c r="S7" s="687"/>
      <c r="T7" s="687"/>
      <c r="U7" s="687"/>
      <c r="V7" s="687"/>
      <c r="W7" s="687"/>
      <c r="X7" s="687"/>
      <c r="Y7" s="70"/>
      <c r="Z7" s="16"/>
      <c r="AA7" s="20" t="s">
        <v>13</v>
      </c>
      <c r="AB7" s="59"/>
      <c r="AC7" s="59"/>
      <c r="AD7" s="59"/>
      <c r="AE7" s="21"/>
      <c r="AF7" s="16"/>
      <c r="AG7" s="16"/>
      <c r="AH7" s="19"/>
      <c r="AI7" s="19"/>
      <c r="AJ7" s="19"/>
    </row>
    <row r="8" spans="1:60" s="10" customFormat="1" ht="16.5" customHeight="1">
      <c r="A8" s="691"/>
      <c r="B8" s="692"/>
      <c r="C8" s="692"/>
      <c r="D8" s="692"/>
      <c r="E8" s="692"/>
      <c r="F8" s="692"/>
      <c r="G8" s="692"/>
      <c r="H8" s="692"/>
      <c r="I8" s="692"/>
      <c r="J8" s="692"/>
      <c r="K8" s="692"/>
      <c r="L8" s="692"/>
      <c r="M8" s="693"/>
      <c r="N8" s="564" t="s">
        <v>15</v>
      </c>
      <c r="O8" s="565"/>
      <c r="P8" s="687" t="s">
        <v>124</v>
      </c>
      <c r="Q8" s="687"/>
      <c r="R8" s="687"/>
      <c r="S8" s="687"/>
      <c r="T8" s="687"/>
      <c r="U8" s="687"/>
      <c r="V8" s="687"/>
      <c r="W8" s="687"/>
      <c r="X8" s="687"/>
      <c r="Y8" s="70"/>
      <c r="Z8" s="16"/>
      <c r="AA8" s="16"/>
      <c r="AB8" s="16"/>
      <c r="AC8" s="16"/>
      <c r="AD8" s="16"/>
      <c r="AE8" s="16"/>
      <c r="AF8" s="22"/>
      <c r="AG8" s="22"/>
    </row>
    <row r="9" spans="1:60" s="10" customFormat="1" ht="16.5" customHeight="1" thickBot="1">
      <c r="A9" s="694"/>
      <c r="B9" s="695"/>
      <c r="C9" s="695"/>
      <c r="D9" s="695"/>
      <c r="E9" s="695"/>
      <c r="F9" s="695"/>
      <c r="G9" s="695"/>
      <c r="H9" s="695"/>
      <c r="I9" s="695"/>
      <c r="J9" s="695"/>
      <c r="K9" s="695"/>
      <c r="L9" s="695"/>
      <c r="M9" s="696"/>
      <c r="N9" s="564" t="s">
        <v>16</v>
      </c>
      <c r="O9" s="565"/>
      <c r="P9" s="698" t="s">
        <v>125</v>
      </c>
      <c r="Q9" s="698"/>
      <c r="R9" s="698"/>
      <c r="S9" s="698"/>
      <c r="T9" s="698"/>
      <c r="U9" s="698"/>
      <c r="V9" s="698"/>
      <c r="W9" s="698"/>
      <c r="X9" s="698"/>
      <c r="Y9" s="71"/>
      <c r="Z9" s="23"/>
      <c r="AA9" s="23"/>
      <c r="AB9" s="23"/>
      <c r="AC9" s="23"/>
      <c r="AD9" s="23"/>
      <c r="AE9" s="23"/>
      <c r="AF9" s="23"/>
      <c r="AG9" s="23"/>
      <c r="AH9" s="24"/>
      <c r="AI9" s="24"/>
      <c r="AJ9" s="24"/>
    </row>
    <row r="10" spans="1:60" s="10" customFormat="1" ht="16.5" customHeight="1" thickBot="1">
      <c r="A10" s="532" t="s">
        <v>6</v>
      </c>
      <c r="B10" s="532"/>
      <c r="C10" s="699">
        <v>6</v>
      </c>
      <c r="D10" s="699"/>
      <c r="E10" s="119" t="s">
        <v>7</v>
      </c>
      <c r="F10" s="699">
        <v>4</v>
      </c>
      <c r="G10" s="699"/>
      <c r="H10" s="162" t="s">
        <v>8</v>
      </c>
      <c r="I10" s="162" t="str">
        <f>IF(Q13="有","の報酬について、下記のとおり証明します。","の報酬はありません。")</f>
        <v>の報酬について、下記のとおり証明します。</v>
      </c>
      <c r="J10" s="162"/>
      <c r="K10" s="162"/>
      <c r="L10" s="162"/>
      <c r="M10" s="162"/>
      <c r="N10" s="162"/>
      <c r="O10" s="162"/>
      <c r="P10" s="162"/>
      <c r="Q10" s="162"/>
      <c r="R10" s="162"/>
      <c r="S10" s="162"/>
      <c r="T10" s="162"/>
      <c r="U10" s="162"/>
      <c r="V10" s="162"/>
      <c r="W10" s="162"/>
      <c r="X10" s="162"/>
      <c r="Y10" s="72"/>
    </row>
    <row r="11" spans="1:60" s="10" customFormat="1" ht="16.5" customHeight="1">
      <c r="A11" s="534" t="s">
        <v>17</v>
      </c>
      <c r="B11" s="535"/>
      <c r="C11" s="535"/>
      <c r="D11" s="536"/>
      <c r="E11" s="511" t="s">
        <v>18</v>
      </c>
      <c r="F11" s="512"/>
      <c r="G11" s="512"/>
      <c r="H11" s="512"/>
      <c r="I11" s="512"/>
      <c r="J11" s="512"/>
      <c r="K11" s="519"/>
      <c r="L11" s="673" t="s">
        <v>121</v>
      </c>
      <c r="M11" s="674"/>
      <c r="N11" s="674"/>
      <c r="O11" s="675"/>
      <c r="P11" s="512" t="s">
        <v>19</v>
      </c>
      <c r="Q11" s="512"/>
      <c r="R11" s="519"/>
      <c r="S11" s="655" t="s">
        <v>120</v>
      </c>
      <c r="T11" s="655"/>
      <c r="U11" s="655"/>
      <c r="V11" s="655"/>
      <c r="W11" s="655"/>
      <c r="X11" s="656"/>
      <c r="Y11" s="73"/>
      <c r="Z11" s="99" t="s">
        <v>20</v>
      </c>
      <c r="AF11" s="10" t="str">
        <f ca="1">OFFSET($A$2,0,0,COUNTA($A:$A)-1,1)</f>
        <v>平均標準報酬月額</v>
      </c>
    </row>
    <row r="12" spans="1:60" s="10" customFormat="1" ht="16.5" customHeight="1" thickBot="1">
      <c r="A12" s="537"/>
      <c r="B12" s="538"/>
      <c r="C12" s="538"/>
      <c r="D12" s="539"/>
      <c r="E12" s="513"/>
      <c r="F12" s="514"/>
      <c r="G12" s="514"/>
      <c r="H12" s="514"/>
      <c r="I12" s="514"/>
      <c r="J12" s="514"/>
      <c r="K12" s="520"/>
      <c r="L12" s="676"/>
      <c r="M12" s="677"/>
      <c r="N12" s="677"/>
      <c r="O12" s="678"/>
      <c r="P12" s="514"/>
      <c r="Q12" s="514"/>
      <c r="R12" s="520"/>
      <c r="S12" s="657"/>
      <c r="T12" s="657"/>
      <c r="U12" s="657"/>
      <c r="V12" s="657"/>
      <c r="W12" s="657"/>
      <c r="X12" s="658"/>
      <c r="Y12" s="73"/>
      <c r="Z12" s="100" t="s">
        <v>21</v>
      </c>
      <c r="AA12" s="717"/>
      <c r="AB12" s="184"/>
      <c r="AC12" s="184"/>
      <c r="AD12" s="184"/>
    </row>
    <row r="13" spans="1:60" s="10" customFormat="1" ht="16.5" customHeight="1" thickBot="1">
      <c r="A13" s="659">
        <v>320000</v>
      </c>
      <c r="B13" s="660"/>
      <c r="C13" s="660"/>
      <c r="D13" s="498" t="s">
        <v>22</v>
      </c>
      <c r="E13" s="511" t="s">
        <v>23</v>
      </c>
      <c r="F13" s="512"/>
      <c r="G13" s="512"/>
      <c r="H13" s="512"/>
      <c r="I13" s="512"/>
      <c r="J13" s="512"/>
      <c r="K13" s="512"/>
      <c r="L13" s="512"/>
      <c r="M13" s="512"/>
      <c r="N13" s="512"/>
      <c r="O13" s="512"/>
      <c r="P13" s="512"/>
      <c r="Q13" s="661" t="s">
        <v>21</v>
      </c>
      <c r="R13" s="661"/>
      <c r="S13" s="661"/>
      <c r="T13" s="661"/>
      <c r="U13" s="661"/>
      <c r="V13" s="661"/>
      <c r="W13" s="661"/>
      <c r="X13" s="662"/>
      <c r="Y13" s="63"/>
      <c r="Z13" s="100" t="s">
        <v>24</v>
      </c>
      <c r="AA13" s="717"/>
      <c r="AB13" s="184"/>
      <c r="AC13" s="184"/>
      <c r="AD13" s="184"/>
      <c r="AE13" s="12">
        <f>DAY(AA14)</f>
        <v>1</v>
      </c>
    </row>
    <row r="14" spans="1:60" s="10" customFormat="1" ht="16.5" customHeight="1" thickBot="1">
      <c r="A14" s="605"/>
      <c r="B14" s="606"/>
      <c r="C14" s="606"/>
      <c r="D14" s="431"/>
      <c r="E14" s="513"/>
      <c r="F14" s="514"/>
      <c r="G14" s="514"/>
      <c r="H14" s="514"/>
      <c r="I14" s="514"/>
      <c r="J14" s="514"/>
      <c r="K14" s="514"/>
      <c r="L14" s="514"/>
      <c r="M14" s="514"/>
      <c r="N14" s="514"/>
      <c r="O14" s="514"/>
      <c r="P14" s="514"/>
      <c r="Q14" s="663"/>
      <c r="R14" s="663"/>
      <c r="S14" s="663"/>
      <c r="T14" s="663"/>
      <c r="U14" s="663"/>
      <c r="V14" s="663"/>
      <c r="W14" s="663"/>
      <c r="X14" s="664"/>
      <c r="Y14" s="63"/>
      <c r="Z14" s="101" t="s">
        <v>25</v>
      </c>
      <c r="AA14" s="110">
        <f>DATE(AF5+N15,P15,1)</f>
        <v>45383</v>
      </c>
      <c r="AB14" s="27"/>
      <c r="AC14" s="27"/>
      <c r="AD14" s="27"/>
      <c r="AE14" s="28"/>
      <c r="AG14" s="99" t="s">
        <v>26</v>
      </c>
    </row>
    <row r="15" spans="1:60" s="10" customFormat="1" ht="16.5" customHeight="1">
      <c r="A15" s="505" t="s">
        <v>27</v>
      </c>
      <c r="B15" s="506"/>
      <c r="C15" s="506"/>
      <c r="D15" s="507"/>
      <c r="E15" s="511" t="s">
        <v>28</v>
      </c>
      <c r="F15" s="512"/>
      <c r="G15" s="512"/>
      <c r="H15" s="512"/>
      <c r="I15" s="512"/>
      <c r="J15" s="512"/>
      <c r="K15" s="512"/>
      <c r="L15" s="515" t="s">
        <v>29</v>
      </c>
      <c r="M15" s="486"/>
      <c r="N15" s="517">
        <f>IF(F10="","",C10)</f>
        <v>6</v>
      </c>
      <c r="O15" s="486" t="s">
        <v>30</v>
      </c>
      <c r="P15" s="517">
        <f>F10</f>
        <v>4</v>
      </c>
      <c r="Q15" s="517"/>
      <c r="R15" s="486" t="s">
        <v>31</v>
      </c>
      <c r="S15" s="645">
        <v>1</v>
      </c>
      <c r="T15" s="645"/>
      <c r="U15" s="120" t="s">
        <v>9</v>
      </c>
      <c r="V15" s="29" t="s">
        <v>32</v>
      </c>
      <c r="W15" s="646"/>
      <c r="X15" s="647"/>
      <c r="Y15" s="64"/>
      <c r="Z15" s="103"/>
      <c r="AA15" s="104"/>
      <c r="AB15" s="27"/>
      <c r="AC15" s="27"/>
      <c r="AD15" s="27"/>
      <c r="AE15" s="28"/>
      <c r="AG15" s="108" t="s">
        <v>33</v>
      </c>
    </row>
    <row r="16" spans="1:60" s="10" customFormat="1" ht="16.5" customHeight="1" thickBot="1">
      <c r="A16" s="508"/>
      <c r="B16" s="509"/>
      <c r="C16" s="509"/>
      <c r="D16" s="510"/>
      <c r="E16" s="513"/>
      <c r="F16" s="514"/>
      <c r="G16" s="514"/>
      <c r="H16" s="514"/>
      <c r="I16" s="514"/>
      <c r="J16" s="514"/>
      <c r="K16" s="514"/>
      <c r="L16" s="516"/>
      <c r="M16" s="487"/>
      <c r="N16" s="518"/>
      <c r="O16" s="487"/>
      <c r="P16" s="518"/>
      <c r="Q16" s="518"/>
      <c r="R16" s="487"/>
      <c r="S16" s="700">
        <v>30</v>
      </c>
      <c r="T16" s="700"/>
      <c r="U16" s="120" t="s">
        <v>9</v>
      </c>
      <c r="V16" s="30" t="s">
        <v>34</v>
      </c>
      <c r="W16" s="648"/>
      <c r="X16" s="649"/>
      <c r="Y16" s="64"/>
      <c r="Z16" s="102" t="s">
        <v>35</v>
      </c>
      <c r="AA16" s="114">
        <f>EOMONTH(AA14,0)</f>
        <v>45412</v>
      </c>
      <c r="AB16" s="31"/>
      <c r="AC16" s="31"/>
      <c r="AD16" s="31"/>
      <c r="AG16" s="107" t="s">
        <v>36</v>
      </c>
    </row>
    <row r="17" spans="1:33" s="10" customFormat="1" ht="16.5" customHeight="1" thickBot="1">
      <c r="A17" s="651">
        <v>0</v>
      </c>
      <c r="B17" s="652"/>
      <c r="C17" s="652"/>
      <c r="D17" s="498" t="s">
        <v>22</v>
      </c>
      <c r="E17" s="499" t="s">
        <v>108</v>
      </c>
      <c r="F17" s="500"/>
      <c r="G17" s="500"/>
      <c r="H17" s="500"/>
      <c r="I17" s="500"/>
      <c r="J17" s="500"/>
      <c r="K17" s="500"/>
      <c r="L17" s="500"/>
      <c r="M17" s="500"/>
      <c r="N17" s="500"/>
      <c r="O17" s="500"/>
      <c r="P17" s="500"/>
      <c r="Q17" s="500"/>
      <c r="R17" s="500"/>
      <c r="S17" s="500"/>
      <c r="T17" s="500"/>
      <c r="U17" s="500"/>
      <c r="V17" s="501"/>
      <c r="W17" s="33">
        <v>1</v>
      </c>
      <c r="X17" s="121" t="s">
        <v>37</v>
      </c>
      <c r="Y17" s="74"/>
      <c r="Z17" s="101" t="s">
        <v>38</v>
      </c>
      <c r="AA17" s="105">
        <f>NETWORKDAYS(AA14,AA16)</f>
        <v>22</v>
      </c>
      <c r="AB17" s="34"/>
      <c r="AE17" s="10" t="s">
        <v>39</v>
      </c>
      <c r="AF17" s="106" t="s">
        <v>40</v>
      </c>
    </row>
    <row r="18" spans="1:33" s="10" customFormat="1" ht="16.5" customHeight="1" thickBot="1">
      <c r="A18" s="653"/>
      <c r="B18" s="654"/>
      <c r="C18" s="654"/>
      <c r="D18" s="431"/>
      <c r="E18" s="502" t="s">
        <v>173</v>
      </c>
      <c r="F18" s="503"/>
      <c r="G18" s="503"/>
      <c r="H18" s="503"/>
      <c r="I18" s="503"/>
      <c r="J18" s="503"/>
      <c r="K18" s="503"/>
      <c r="L18" s="503"/>
      <c r="M18" s="503"/>
      <c r="N18" s="503"/>
      <c r="O18" s="503"/>
      <c r="P18" s="503"/>
      <c r="Q18" s="503"/>
      <c r="R18" s="503"/>
      <c r="S18" s="503"/>
      <c r="T18" s="503"/>
      <c r="U18" s="503"/>
      <c r="V18" s="503"/>
      <c r="W18" s="503"/>
      <c r="X18" s="504"/>
      <c r="Y18" s="75"/>
      <c r="Z18" s="714" t="s">
        <v>43</v>
      </c>
      <c r="AA18" s="145" t="s">
        <v>116</v>
      </c>
      <c r="AB18" s="146" t="s">
        <v>117</v>
      </c>
      <c r="AC18" s="146" t="s">
        <v>110</v>
      </c>
      <c r="AD18" s="147" t="s">
        <v>162</v>
      </c>
      <c r="AF18" s="107" t="s">
        <v>41</v>
      </c>
      <c r="AG18" s="32"/>
    </row>
    <row r="19" spans="1:33" s="10" customFormat="1" ht="16.5" customHeight="1">
      <c r="A19" s="457" t="s">
        <v>42</v>
      </c>
      <c r="B19" s="458"/>
      <c r="C19" s="458"/>
      <c r="D19" s="459"/>
      <c r="E19" s="473"/>
      <c r="F19" s="474"/>
      <c r="G19" s="474"/>
      <c r="H19" s="475"/>
      <c r="I19" s="122">
        <v>1</v>
      </c>
      <c r="J19" s="122">
        <v>2</v>
      </c>
      <c r="K19" s="122">
        <v>3</v>
      </c>
      <c r="L19" s="122">
        <v>4</v>
      </c>
      <c r="M19" s="122">
        <v>5</v>
      </c>
      <c r="N19" s="122">
        <v>6</v>
      </c>
      <c r="O19" s="122">
        <v>7</v>
      </c>
      <c r="P19" s="122">
        <v>8</v>
      </c>
      <c r="Q19" s="122">
        <v>9</v>
      </c>
      <c r="R19" s="122">
        <v>10</v>
      </c>
      <c r="S19" s="122">
        <v>11</v>
      </c>
      <c r="T19" s="122">
        <v>12</v>
      </c>
      <c r="U19" s="122">
        <v>13</v>
      </c>
      <c r="V19" s="122">
        <v>14</v>
      </c>
      <c r="W19" s="122">
        <v>15</v>
      </c>
      <c r="X19" s="123">
        <v>16</v>
      </c>
      <c r="Y19" s="76"/>
      <c r="Z19" s="715"/>
      <c r="AA19" s="137">
        <f>AA14</f>
        <v>45383</v>
      </c>
      <c r="AB19" s="136" t="str">
        <f>TEXT(AA19,"aaa")</f>
        <v>月</v>
      </c>
      <c r="AC19" s="136">
        <f>I$20</f>
        <v>0</v>
      </c>
      <c r="AD19" s="138">
        <f>I$21</f>
        <v>0</v>
      </c>
      <c r="AE19" s="109">
        <f>AE20</f>
        <v>45383</v>
      </c>
    </row>
    <row r="20" spans="1:33" s="10" customFormat="1" ht="16.5" customHeight="1">
      <c r="A20" s="460"/>
      <c r="B20" s="461"/>
      <c r="C20" s="461"/>
      <c r="D20" s="462"/>
      <c r="E20" s="463" t="s">
        <v>44</v>
      </c>
      <c r="F20" s="464"/>
      <c r="G20" s="464"/>
      <c r="H20" s="464"/>
      <c r="I20" s="124"/>
      <c r="J20" s="124"/>
      <c r="K20" s="124"/>
      <c r="L20" s="124"/>
      <c r="M20" s="124"/>
      <c r="N20" s="124"/>
      <c r="O20" s="124"/>
      <c r="P20" s="124"/>
      <c r="Q20" s="124"/>
      <c r="R20" s="124"/>
      <c r="S20" s="124"/>
      <c r="T20" s="124"/>
      <c r="U20" s="124"/>
      <c r="V20" s="124"/>
      <c r="W20" s="124"/>
      <c r="X20" s="125"/>
      <c r="Y20" s="77"/>
      <c r="Z20" s="715"/>
      <c r="AA20" s="139">
        <f>AA14+1</f>
        <v>45384</v>
      </c>
      <c r="AB20" s="136" t="str">
        <f>TEXT(AA20,"aaa")</f>
        <v>火</v>
      </c>
      <c r="AC20" s="136">
        <f>J$20</f>
        <v>0</v>
      </c>
      <c r="AD20" s="138">
        <f>J$21</f>
        <v>0</v>
      </c>
      <c r="AE20" s="109">
        <f>DATE(AF5+$N$15,$P$15,S15)</f>
        <v>45383</v>
      </c>
      <c r="AF20" s="10">
        <f ca="1">COUNTIF(OFFSET(AC19,MATCH(AE20,AA19:AA49,0)-1,0,MATCH(AE21,AA19:AA49,0)-MATCH(AE20,AA19:AA49,0)+1,1),0)</f>
        <v>30</v>
      </c>
    </row>
    <row r="21" spans="1:33" s="10" customFormat="1" ht="16.5" customHeight="1">
      <c r="A21" s="701" t="s">
        <v>26</v>
      </c>
      <c r="B21" s="702"/>
      <c r="C21" s="702"/>
      <c r="D21" s="703"/>
      <c r="E21" s="482" t="s">
        <v>131</v>
      </c>
      <c r="F21" s="464"/>
      <c r="G21" s="464"/>
      <c r="H21" s="464"/>
      <c r="I21" s="124"/>
      <c r="J21" s="124"/>
      <c r="K21" s="124"/>
      <c r="L21" s="124"/>
      <c r="M21" s="124"/>
      <c r="N21" s="124"/>
      <c r="O21" s="124"/>
      <c r="P21" s="124"/>
      <c r="Q21" s="124"/>
      <c r="R21" s="124"/>
      <c r="S21" s="124"/>
      <c r="T21" s="124"/>
      <c r="U21" s="124"/>
      <c r="V21" s="124"/>
      <c r="W21" s="124"/>
      <c r="X21" s="125"/>
      <c r="Y21" s="78"/>
      <c r="Z21" s="715"/>
      <c r="AA21" s="139">
        <f>AA20+1</f>
        <v>45385</v>
      </c>
      <c r="AB21" s="136" t="str">
        <f t="shared" ref="AB21:AB49" si="0">TEXT(AA21,"aaa")</f>
        <v>水</v>
      </c>
      <c r="AC21" s="136">
        <f>K$20</f>
        <v>0</v>
      </c>
      <c r="AD21" s="138">
        <f>K$21</f>
        <v>0</v>
      </c>
      <c r="AE21" s="109">
        <f>DATE(AF5+$N$15,$P$15,S16)</f>
        <v>45412</v>
      </c>
    </row>
    <row r="22" spans="1:33" s="10" customFormat="1" ht="16.5" customHeight="1" thickBot="1">
      <c r="A22" s="704"/>
      <c r="B22" s="705"/>
      <c r="C22" s="705"/>
      <c r="D22" s="706"/>
      <c r="E22" s="483"/>
      <c r="F22" s="484"/>
      <c r="G22" s="484"/>
      <c r="H22" s="485"/>
      <c r="I22" s="126">
        <v>17</v>
      </c>
      <c r="J22" s="126">
        <v>18</v>
      </c>
      <c r="K22" s="126">
        <v>19</v>
      </c>
      <c r="L22" s="126">
        <v>20</v>
      </c>
      <c r="M22" s="126">
        <v>21</v>
      </c>
      <c r="N22" s="126">
        <v>22</v>
      </c>
      <c r="O22" s="126">
        <v>23</v>
      </c>
      <c r="P22" s="126">
        <v>24</v>
      </c>
      <c r="Q22" s="126">
        <v>25</v>
      </c>
      <c r="R22" s="126">
        <v>26</v>
      </c>
      <c r="S22" s="126">
        <v>27</v>
      </c>
      <c r="T22" s="126">
        <v>28</v>
      </c>
      <c r="U22" s="126">
        <f>IF(DAY(AA47)=29,DAY(AA47),"")</f>
        <v>29</v>
      </c>
      <c r="V22" s="126">
        <f>IF(DAY(AA48)=30,DAY(AA48),"")</f>
        <v>30</v>
      </c>
      <c r="W22" s="126" t="str">
        <f>IF(DAY(AA49)=31,DAY(AA49),"")</f>
        <v/>
      </c>
      <c r="X22" s="127"/>
      <c r="Y22" s="78"/>
      <c r="Z22" s="715"/>
      <c r="AA22" s="139">
        <f t="shared" ref="AA22:AA50" si="1">AA21+1</f>
        <v>45386</v>
      </c>
      <c r="AB22" s="136" t="str">
        <f t="shared" si="0"/>
        <v>木</v>
      </c>
      <c r="AC22" s="136">
        <f>L$20</f>
        <v>0</v>
      </c>
      <c r="AD22" s="138">
        <f>L$21</f>
        <v>0</v>
      </c>
      <c r="AE22" s="10">
        <f>NETWORKDAYS(AE20,AE21)</f>
        <v>22</v>
      </c>
    </row>
    <row r="23" spans="1:33" s="10" customFormat="1" ht="16.5" customHeight="1">
      <c r="A23" s="457" t="s">
        <v>45</v>
      </c>
      <c r="B23" s="458"/>
      <c r="C23" s="458"/>
      <c r="D23" s="459"/>
      <c r="E23" s="463" t="s">
        <v>44</v>
      </c>
      <c r="F23" s="464"/>
      <c r="G23" s="464"/>
      <c r="H23" s="464"/>
      <c r="I23" s="124"/>
      <c r="J23" s="124"/>
      <c r="K23" s="124"/>
      <c r="L23" s="124"/>
      <c r="M23" s="124"/>
      <c r="N23" s="124"/>
      <c r="O23" s="124"/>
      <c r="P23" s="124"/>
      <c r="Q23" s="124"/>
      <c r="R23" s="124"/>
      <c r="S23" s="124"/>
      <c r="T23" s="124"/>
      <c r="U23" s="124"/>
      <c r="V23" s="124"/>
      <c r="W23" s="124"/>
      <c r="X23" s="125"/>
      <c r="Y23" s="77"/>
      <c r="Z23" s="715"/>
      <c r="AA23" s="139">
        <f t="shared" si="1"/>
        <v>45387</v>
      </c>
      <c r="AB23" s="136" t="str">
        <f t="shared" si="0"/>
        <v>金</v>
      </c>
      <c r="AC23" s="136">
        <f>M$20</f>
        <v>0</v>
      </c>
      <c r="AD23" s="138">
        <f>M$21</f>
        <v>0</v>
      </c>
    </row>
    <row r="24" spans="1:33" s="10" customFormat="1" ht="16.5" customHeight="1" thickBot="1">
      <c r="A24" s="460"/>
      <c r="B24" s="461"/>
      <c r="C24" s="461"/>
      <c r="D24" s="462"/>
      <c r="E24" s="465" t="s">
        <v>130</v>
      </c>
      <c r="F24" s="466"/>
      <c r="G24" s="466"/>
      <c r="H24" s="466"/>
      <c r="I24" s="128"/>
      <c r="J24" s="128"/>
      <c r="K24" s="128"/>
      <c r="L24" s="128"/>
      <c r="M24" s="128"/>
      <c r="N24" s="128"/>
      <c r="O24" s="128"/>
      <c r="P24" s="128"/>
      <c r="Q24" s="128"/>
      <c r="R24" s="128"/>
      <c r="S24" s="128"/>
      <c r="T24" s="128"/>
      <c r="U24" s="128"/>
      <c r="V24" s="128"/>
      <c r="W24" s="128"/>
      <c r="X24" s="129"/>
      <c r="Y24" s="78"/>
      <c r="Z24" s="715"/>
      <c r="AA24" s="139">
        <f t="shared" si="1"/>
        <v>45388</v>
      </c>
      <c r="AB24" s="136" t="str">
        <f t="shared" si="0"/>
        <v>土</v>
      </c>
      <c r="AC24" s="136">
        <f>N$20</f>
        <v>0</v>
      </c>
      <c r="AD24" s="138">
        <f>N$21</f>
        <v>0</v>
      </c>
      <c r="AE24" s="10">
        <f>MATCH(AE20,AA19:AA49,1)</f>
        <v>1</v>
      </c>
      <c r="AF24" s="10">
        <f>MATCH(AE20,AA19:AA50,0)</f>
        <v>1</v>
      </c>
    </row>
    <row r="25" spans="1:33" s="10" customFormat="1" ht="16.5" customHeight="1" thickBot="1">
      <c r="A25" s="612">
        <v>7.75</v>
      </c>
      <c r="B25" s="613"/>
      <c r="C25" s="613"/>
      <c r="D25" s="471" t="s">
        <v>46</v>
      </c>
      <c r="E25" s="440" t="s">
        <v>47</v>
      </c>
      <c r="F25" s="441"/>
      <c r="G25" s="441"/>
      <c r="H25" s="441"/>
      <c r="I25" s="441"/>
      <c r="J25" s="441"/>
      <c r="K25" s="441"/>
      <c r="L25" s="441"/>
      <c r="M25" s="441"/>
      <c r="N25" s="442"/>
      <c r="O25" s="440" t="s">
        <v>48</v>
      </c>
      <c r="P25" s="441"/>
      <c r="Q25" s="441"/>
      <c r="R25" s="441"/>
      <c r="S25" s="441"/>
      <c r="T25" s="441"/>
      <c r="U25" s="441"/>
      <c r="V25" s="441"/>
      <c r="W25" s="441"/>
      <c r="X25" s="442"/>
      <c r="Y25" s="79"/>
      <c r="Z25" s="715"/>
      <c r="AA25" s="139">
        <f t="shared" si="1"/>
        <v>45389</v>
      </c>
      <c r="AB25" s="136" t="str">
        <f t="shared" si="0"/>
        <v>日</v>
      </c>
      <c r="AC25" s="136">
        <f>O$20</f>
        <v>0</v>
      </c>
      <c r="AD25" s="138">
        <f>O$21</f>
        <v>0</v>
      </c>
      <c r="AE25" s="10">
        <f>MATCH(AE20,AA19:AA49,0)</f>
        <v>1</v>
      </c>
      <c r="AF25" s="10">
        <f>MATCH(AE21,AA19:AA49,0)</f>
        <v>30</v>
      </c>
    </row>
    <row r="26" spans="1:33" s="10" customFormat="1" ht="16.5" customHeight="1" thickBot="1">
      <c r="A26" s="614"/>
      <c r="B26" s="615"/>
      <c r="C26" s="615"/>
      <c r="D26" s="472"/>
      <c r="E26" s="443" t="s">
        <v>49</v>
      </c>
      <c r="F26" s="444"/>
      <c r="G26" s="444"/>
      <c r="H26" s="445"/>
      <c r="I26" s="446" t="s">
        <v>50</v>
      </c>
      <c r="J26" s="402"/>
      <c r="K26" s="402"/>
      <c r="L26" s="402"/>
      <c r="M26" s="402"/>
      <c r="N26" s="447"/>
      <c r="O26" s="443" t="s">
        <v>49</v>
      </c>
      <c r="P26" s="444"/>
      <c r="Q26" s="444"/>
      <c r="R26" s="445"/>
      <c r="S26" s="446" t="s">
        <v>50</v>
      </c>
      <c r="T26" s="402"/>
      <c r="U26" s="402"/>
      <c r="V26" s="402"/>
      <c r="W26" s="402"/>
      <c r="X26" s="447"/>
      <c r="Y26" s="80"/>
      <c r="Z26" s="715"/>
      <c r="AA26" s="139">
        <f>AA25+1</f>
        <v>45390</v>
      </c>
      <c r="AB26" s="136" t="str">
        <f t="shared" si="0"/>
        <v>月</v>
      </c>
      <c r="AC26" s="136">
        <f>P$20</f>
        <v>0</v>
      </c>
      <c r="AD26" s="148">
        <f>P$21</f>
        <v>0</v>
      </c>
      <c r="AE26" s="149" t="s">
        <v>111</v>
      </c>
      <c r="AF26" s="150">
        <f>NETWORKDAYS($AE$20,$AE$21)</f>
        <v>22</v>
      </c>
    </row>
    <row r="27" spans="1:33" s="10" customFormat="1" ht="16.5" customHeight="1">
      <c r="A27" s="448" t="s">
        <v>51</v>
      </c>
      <c r="B27" s="449"/>
      <c r="C27" s="449"/>
      <c r="D27" s="450"/>
      <c r="E27" s="401" t="s">
        <v>52</v>
      </c>
      <c r="F27" s="402"/>
      <c r="G27" s="402"/>
      <c r="H27" s="403"/>
      <c r="I27" s="595">
        <v>247400</v>
      </c>
      <c r="J27" s="595"/>
      <c r="K27" s="595"/>
      <c r="L27" s="595"/>
      <c r="M27" s="595"/>
      <c r="N27" s="596"/>
      <c r="O27" s="401" t="s">
        <v>53</v>
      </c>
      <c r="P27" s="402"/>
      <c r="Q27" s="402"/>
      <c r="R27" s="403"/>
      <c r="S27" s="597">
        <v>9896</v>
      </c>
      <c r="T27" s="595"/>
      <c r="U27" s="595"/>
      <c r="V27" s="595"/>
      <c r="W27" s="595"/>
      <c r="X27" s="596"/>
      <c r="Y27" s="81"/>
      <c r="Z27" s="715"/>
      <c r="AA27" s="139">
        <f t="shared" si="1"/>
        <v>45391</v>
      </c>
      <c r="AB27" s="136" t="str">
        <f t="shared" si="0"/>
        <v>火</v>
      </c>
      <c r="AC27" s="136">
        <f>Q$20</f>
        <v>0</v>
      </c>
      <c r="AD27" s="148">
        <f>Q$21</f>
        <v>0</v>
      </c>
      <c r="AE27" s="151" t="s">
        <v>112</v>
      </c>
      <c r="AF27" s="138">
        <f>NETWORKDAYS.INTL($AE$20,$AE$21,"1111100")</f>
        <v>8</v>
      </c>
    </row>
    <row r="28" spans="1:33" s="10" customFormat="1" ht="16.5" customHeight="1">
      <c r="A28" s="451"/>
      <c r="B28" s="452"/>
      <c r="C28" s="452"/>
      <c r="D28" s="453"/>
      <c r="E28" s="401" t="s">
        <v>54</v>
      </c>
      <c r="F28" s="402"/>
      <c r="G28" s="402"/>
      <c r="H28" s="403"/>
      <c r="I28" s="595">
        <v>0</v>
      </c>
      <c r="J28" s="595"/>
      <c r="K28" s="595"/>
      <c r="L28" s="595"/>
      <c r="M28" s="595"/>
      <c r="N28" s="596"/>
      <c r="O28" s="401" t="s">
        <v>55</v>
      </c>
      <c r="P28" s="402"/>
      <c r="Q28" s="402"/>
      <c r="R28" s="403"/>
      <c r="S28" s="597">
        <v>0</v>
      </c>
      <c r="T28" s="595"/>
      <c r="U28" s="595"/>
      <c r="V28" s="595"/>
      <c r="W28" s="595"/>
      <c r="X28" s="596"/>
      <c r="Y28" s="81"/>
      <c r="Z28" s="715"/>
      <c r="AA28" s="139">
        <f t="shared" si="1"/>
        <v>45392</v>
      </c>
      <c r="AB28" s="136" t="str">
        <f t="shared" si="0"/>
        <v>水</v>
      </c>
      <c r="AC28" s="136">
        <f>R$20</f>
        <v>0</v>
      </c>
      <c r="AD28" s="148">
        <f>R$21</f>
        <v>0</v>
      </c>
      <c r="AE28" s="151" t="s">
        <v>113</v>
      </c>
      <c r="AF28" s="138">
        <f ca="1">COUNTIF(OFFSET($AC$19,MATCH($AE$20,$AA$19:$AA$49,0)-1,0,MATCH($AE$21,$AA$19:$AA$49,0)-MATCH($AE$20,$AA$19:$AA$49,0)+1,1),$AE$17)</f>
        <v>0</v>
      </c>
    </row>
    <row r="29" spans="1:33" s="10" customFormat="1" ht="16.5" customHeight="1">
      <c r="A29" s="603">
        <v>2200</v>
      </c>
      <c r="B29" s="604"/>
      <c r="C29" s="604"/>
      <c r="D29" s="430" t="s">
        <v>22</v>
      </c>
      <c r="E29" s="401" t="s">
        <v>56</v>
      </c>
      <c r="F29" s="402"/>
      <c r="G29" s="402"/>
      <c r="H29" s="403"/>
      <c r="I29" s="607">
        <v>51459</v>
      </c>
      <c r="J29" s="607"/>
      <c r="K29" s="607"/>
      <c r="L29" s="607"/>
      <c r="M29" s="607"/>
      <c r="N29" s="608"/>
      <c r="O29" s="401" t="s">
        <v>57</v>
      </c>
      <c r="P29" s="402"/>
      <c r="Q29" s="402"/>
      <c r="R29" s="403"/>
      <c r="S29" s="609">
        <v>15000</v>
      </c>
      <c r="T29" s="607"/>
      <c r="U29" s="607"/>
      <c r="V29" s="607"/>
      <c r="W29" s="607"/>
      <c r="X29" s="608"/>
      <c r="Y29" s="82"/>
      <c r="Z29" s="715"/>
      <c r="AA29" s="139">
        <f t="shared" si="1"/>
        <v>45393</v>
      </c>
      <c r="AB29" s="136" t="str">
        <f t="shared" si="0"/>
        <v>木</v>
      </c>
      <c r="AC29" s="136">
        <f>S$20</f>
        <v>0</v>
      </c>
      <c r="AD29" s="148">
        <f>S$21</f>
        <v>0</v>
      </c>
      <c r="AE29" s="151" t="s">
        <v>114</v>
      </c>
      <c r="AF29" s="138">
        <f ca="1">COUNTIF(OFFSET(AC19,MATCH(AE20,AA19:AA49,0)-1,0,MATCH(AE21,AA19:AA49,0)-MATCH(AE20,AA19:AA49,0)+1,1),0)-AF27</f>
        <v>22</v>
      </c>
    </row>
    <row r="30" spans="1:33" s="10" customFormat="1" ht="16.5" customHeight="1" thickBot="1">
      <c r="A30" s="605"/>
      <c r="B30" s="606"/>
      <c r="C30" s="606"/>
      <c r="D30" s="431"/>
      <c r="E30" s="401" t="s">
        <v>58</v>
      </c>
      <c r="F30" s="402"/>
      <c r="G30" s="402"/>
      <c r="H30" s="403"/>
      <c r="I30" s="610">
        <v>3210</v>
      </c>
      <c r="J30" s="610"/>
      <c r="K30" s="610"/>
      <c r="L30" s="610"/>
      <c r="M30" s="610"/>
      <c r="N30" s="611"/>
      <c r="O30" s="401" t="s">
        <v>59</v>
      </c>
      <c r="P30" s="402"/>
      <c r="Q30" s="402"/>
      <c r="R30" s="403"/>
      <c r="S30" s="437">
        <f>IF(AND(T36="〇",E38="１月分満額支給"),H36/P36,0)</f>
        <v>0</v>
      </c>
      <c r="T30" s="438"/>
      <c r="U30" s="438"/>
      <c r="V30" s="438"/>
      <c r="W30" s="438"/>
      <c r="X30" s="439"/>
      <c r="Y30" s="83"/>
      <c r="Z30" s="715"/>
      <c r="AA30" s="139">
        <f t="shared" si="1"/>
        <v>45394</v>
      </c>
      <c r="AB30" s="136" t="str">
        <f t="shared" si="0"/>
        <v>金</v>
      </c>
      <c r="AC30" s="136">
        <f>T$20</f>
        <v>0</v>
      </c>
      <c r="AD30" s="148">
        <f>T$21</f>
        <v>0</v>
      </c>
      <c r="AE30" s="152" t="s">
        <v>163</v>
      </c>
      <c r="AF30" s="144">
        <f ca="1">COUNTIF(OFFSET($AD$19,MATCH($AE$20,$AA$19:$AA$49,0)-1,0,MATCH($AE$21,$AA$19:$AA$49,0)-MATCH($AE$20,$AA$19:$AA$49,0)+1,1),$AE$17)</f>
        <v>0</v>
      </c>
    </row>
    <row r="31" spans="1:33" s="10" customFormat="1" ht="16.5" customHeight="1">
      <c r="A31" s="389" t="s">
        <v>60</v>
      </c>
      <c r="B31" s="390"/>
      <c r="C31" s="390"/>
      <c r="D31" s="391"/>
      <c r="E31" s="401"/>
      <c r="F31" s="402"/>
      <c r="G31" s="402"/>
      <c r="H31" s="403"/>
      <c r="I31" s="42"/>
      <c r="J31" s="42"/>
      <c r="K31" s="42"/>
      <c r="L31" s="42"/>
      <c r="M31" s="42"/>
      <c r="N31" s="43"/>
      <c r="O31" s="401"/>
      <c r="P31" s="402"/>
      <c r="Q31" s="402"/>
      <c r="R31" s="403"/>
      <c r="S31" s="598"/>
      <c r="T31" s="599"/>
      <c r="U31" s="599"/>
      <c r="V31" s="599"/>
      <c r="W31" s="599"/>
      <c r="X31" s="600"/>
      <c r="Y31" s="84"/>
      <c r="Z31" s="715"/>
      <c r="AA31" s="139">
        <f t="shared" si="1"/>
        <v>45395</v>
      </c>
      <c r="AB31" s="136" t="str">
        <f t="shared" si="0"/>
        <v>土</v>
      </c>
      <c r="AC31" s="136">
        <f>U$20</f>
        <v>0</v>
      </c>
      <c r="AD31" s="138">
        <f>U$21</f>
        <v>0</v>
      </c>
    </row>
    <row r="32" spans="1:33" s="10" customFormat="1" ht="16.5" customHeight="1">
      <c r="A32" s="392"/>
      <c r="B32" s="393"/>
      <c r="C32" s="393"/>
      <c r="D32" s="394"/>
      <c r="E32" s="401" t="s">
        <v>61</v>
      </c>
      <c r="F32" s="402"/>
      <c r="G32" s="402"/>
      <c r="H32" s="403"/>
      <c r="I32" s="601">
        <f>IFERROR(ROUNDDOWN(SUM(I27,I28,IF(OR(A7=AA5,A7=AA6),(I27+I28)*0.2,I29),I30,I31)/IF(OR(A7=AA5,A7=AA6),A33,A37),2),"0.00")</f>
        <v>13640.45</v>
      </c>
      <c r="J32" s="601"/>
      <c r="K32" s="601"/>
      <c r="L32" s="601"/>
      <c r="M32" s="601"/>
      <c r="N32" s="602"/>
      <c r="O32" s="401" t="s">
        <v>62</v>
      </c>
      <c r="P32" s="402"/>
      <c r="Q32" s="402"/>
      <c r="R32" s="402"/>
      <c r="S32" s="406">
        <f>IF(A13="","",SUM(S27:X31))</f>
        <v>24896</v>
      </c>
      <c r="T32" s="407"/>
      <c r="U32" s="407"/>
      <c r="V32" s="407"/>
      <c r="W32" s="407"/>
      <c r="X32" s="408"/>
      <c r="Y32" s="85"/>
      <c r="Z32" s="715"/>
      <c r="AA32" s="139">
        <f t="shared" si="1"/>
        <v>45396</v>
      </c>
      <c r="AB32" s="136" t="str">
        <f t="shared" si="0"/>
        <v>日</v>
      </c>
      <c r="AC32" s="136">
        <f>V$20</f>
        <v>0</v>
      </c>
      <c r="AD32" s="138">
        <f>V$21</f>
        <v>0</v>
      </c>
    </row>
    <row r="33" spans="1:30" s="10" customFormat="1" ht="19.5" customHeight="1">
      <c r="A33" s="707">
        <f>AA17</f>
        <v>22</v>
      </c>
      <c r="B33" s="708"/>
      <c r="C33" s="708"/>
      <c r="D33" s="409" t="s">
        <v>63</v>
      </c>
      <c r="E33" s="401" t="s">
        <v>64</v>
      </c>
      <c r="F33" s="402"/>
      <c r="G33" s="402"/>
      <c r="H33" s="403"/>
      <c r="I33" s="590">
        <f>A29*A25</f>
        <v>17050</v>
      </c>
      <c r="J33" s="590"/>
      <c r="K33" s="590"/>
      <c r="L33" s="590"/>
      <c r="M33" s="590"/>
      <c r="N33" s="591"/>
      <c r="O33" s="413" t="s">
        <v>65</v>
      </c>
      <c r="P33" s="414"/>
      <c r="Q33" s="414"/>
      <c r="R33" s="414"/>
      <c r="S33" s="414"/>
      <c r="T33" s="414"/>
      <c r="U33" s="414"/>
      <c r="V33" s="414"/>
      <c r="W33" s="414"/>
      <c r="X33" s="415"/>
      <c r="Y33" s="77"/>
      <c r="Z33" s="715"/>
      <c r="AA33" s="139">
        <f>AA32+1</f>
        <v>45397</v>
      </c>
      <c r="AB33" s="136" t="str">
        <f t="shared" si="0"/>
        <v>月</v>
      </c>
      <c r="AC33" s="136">
        <f>W$20</f>
        <v>0</v>
      </c>
      <c r="AD33" s="138">
        <f>W$21</f>
        <v>0</v>
      </c>
    </row>
    <row r="34" spans="1:30" s="10" customFormat="1" ht="16.5" customHeight="1" thickBot="1">
      <c r="A34" s="709"/>
      <c r="B34" s="710"/>
      <c r="C34" s="710"/>
      <c r="D34" s="410"/>
      <c r="E34" s="416" t="s">
        <v>66</v>
      </c>
      <c r="F34" s="417"/>
      <c r="G34" s="417"/>
      <c r="H34" s="417"/>
      <c r="I34" s="418" t="str">
        <f>IFERROR(IF(I32-I33&lt;0,"0.00",I32-I33),"")</f>
        <v>0.00</v>
      </c>
      <c r="J34" s="419"/>
      <c r="K34" s="419"/>
      <c r="L34" s="419"/>
      <c r="M34" s="419"/>
      <c r="N34" s="44" t="s">
        <v>67</v>
      </c>
      <c r="O34" s="420" t="s">
        <v>68</v>
      </c>
      <c r="P34" s="421"/>
      <c r="Q34" s="421"/>
      <c r="R34" s="422"/>
      <c r="S34" s="363">
        <f>IFERROR(ROUNDDOWN(S32/22,2),"")</f>
        <v>1131.6300000000001</v>
      </c>
      <c r="T34" s="364"/>
      <c r="U34" s="364"/>
      <c r="V34" s="364"/>
      <c r="W34" s="364"/>
      <c r="X34" s="44" t="s">
        <v>67</v>
      </c>
      <c r="Y34" s="86"/>
      <c r="Z34" s="715"/>
      <c r="AA34" s="139">
        <f t="shared" si="1"/>
        <v>45398</v>
      </c>
      <c r="AB34" s="136" t="str">
        <f t="shared" si="0"/>
        <v>火</v>
      </c>
      <c r="AC34" s="136">
        <f>X$20</f>
        <v>0</v>
      </c>
      <c r="AD34" s="138">
        <f>X$21</f>
        <v>0</v>
      </c>
    </row>
    <row r="35" spans="1:30" s="10" customFormat="1" ht="16.5" customHeight="1">
      <c r="A35" s="365" t="s">
        <v>69</v>
      </c>
      <c r="B35" s="366"/>
      <c r="C35" s="366"/>
      <c r="D35" s="367"/>
      <c r="E35" s="371" t="s">
        <v>70</v>
      </c>
      <c r="F35" s="372"/>
      <c r="G35" s="372"/>
      <c r="H35" s="375" t="s">
        <v>71</v>
      </c>
      <c r="I35" s="376"/>
      <c r="J35" s="376"/>
      <c r="K35" s="376"/>
      <c r="L35" s="377"/>
      <c r="M35" s="375" t="s">
        <v>72</v>
      </c>
      <c r="N35" s="376"/>
      <c r="O35" s="377"/>
      <c r="P35" s="378" t="s">
        <v>73</v>
      </c>
      <c r="Q35" s="378"/>
      <c r="R35" s="378"/>
      <c r="S35" s="378"/>
      <c r="T35" s="379" t="s">
        <v>74</v>
      </c>
      <c r="U35" s="380"/>
      <c r="V35" s="380"/>
      <c r="W35" s="380"/>
      <c r="X35" s="381"/>
      <c r="Y35" s="87"/>
      <c r="Z35" s="715"/>
      <c r="AA35" s="139">
        <f t="shared" si="1"/>
        <v>45399</v>
      </c>
      <c r="AB35" s="136" t="str">
        <f t="shared" si="0"/>
        <v>水</v>
      </c>
      <c r="AC35" s="136">
        <f>I$23</f>
        <v>0</v>
      </c>
      <c r="AD35" s="138">
        <f>I$24</f>
        <v>0</v>
      </c>
    </row>
    <row r="36" spans="1:30" s="10" customFormat="1" ht="16.5" customHeight="1">
      <c r="A36" s="368"/>
      <c r="B36" s="369"/>
      <c r="C36" s="369"/>
      <c r="D36" s="370"/>
      <c r="E36" s="373"/>
      <c r="F36" s="374"/>
      <c r="G36" s="374"/>
      <c r="H36" s="581">
        <v>0</v>
      </c>
      <c r="I36" s="582"/>
      <c r="J36" s="582"/>
      <c r="K36" s="582"/>
      <c r="L36" s="583"/>
      <c r="M36" s="584"/>
      <c r="N36" s="585"/>
      <c r="O36" s="586"/>
      <c r="P36" s="45"/>
      <c r="Q36" s="388" t="s">
        <v>75</v>
      </c>
      <c r="R36" s="374"/>
      <c r="S36" s="374"/>
      <c r="T36" s="587"/>
      <c r="U36" s="588"/>
      <c r="V36" s="588"/>
      <c r="W36" s="588"/>
      <c r="X36" s="589"/>
      <c r="Y36" s="88"/>
      <c r="Z36" s="715"/>
      <c r="AA36" s="139">
        <f t="shared" si="1"/>
        <v>45400</v>
      </c>
      <c r="AB36" s="136" t="str">
        <f t="shared" si="0"/>
        <v>木</v>
      </c>
      <c r="AC36" s="136">
        <f>J$23</f>
        <v>0</v>
      </c>
      <c r="AD36" s="138">
        <f>J$24</f>
        <v>0</v>
      </c>
    </row>
    <row r="37" spans="1:30" s="10" customFormat="1" ht="16.5" customHeight="1">
      <c r="A37" s="348">
        <f>COUNTIF(AC19:AC49,AE17)</f>
        <v>0</v>
      </c>
      <c r="B37" s="349"/>
      <c r="C37" s="349"/>
      <c r="D37" s="352" t="s">
        <v>63</v>
      </c>
      <c r="E37" s="354" t="s">
        <v>76</v>
      </c>
      <c r="F37" s="355"/>
      <c r="G37" s="355"/>
      <c r="H37" s="355"/>
      <c r="I37" s="355"/>
      <c r="J37" s="355"/>
      <c r="K37" s="355"/>
      <c r="L37" s="355"/>
      <c r="M37" s="355"/>
      <c r="N37" s="355"/>
      <c r="O37" s="355"/>
      <c r="P37" s="355"/>
      <c r="Q37" s="355"/>
      <c r="R37" s="355"/>
      <c r="S37" s="355"/>
      <c r="T37" s="355"/>
      <c r="U37" s="355"/>
      <c r="V37" s="355"/>
      <c r="W37" s="355"/>
      <c r="X37" s="356"/>
      <c r="Y37" s="89"/>
      <c r="Z37" s="715"/>
      <c r="AA37" s="139">
        <f t="shared" si="1"/>
        <v>45401</v>
      </c>
      <c r="AB37" s="136" t="str">
        <f t="shared" si="0"/>
        <v>金</v>
      </c>
      <c r="AC37" s="136">
        <f>K$23</f>
        <v>0</v>
      </c>
      <c r="AD37" s="138">
        <f>K$24</f>
        <v>0</v>
      </c>
    </row>
    <row r="38" spans="1:30" s="10" customFormat="1" ht="16.5" customHeight="1" thickBot="1">
      <c r="A38" s="350"/>
      <c r="B38" s="351"/>
      <c r="C38" s="351"/>
      <c r="D38" s="353"/>
      <c r="E38" s="711"/>
      <c r="F38" s="712"/>
      <c r="G38" s="712"/>
      <c r="H38" s="712"/>
      <c r="I38" s="712"/>
      <c r="J38" s="712"/>
      <c r="K38" s="712"/>
      <c r="L38" s="712"/>
      <c r="M38" s="712"/>
      <c r="N38" s="712"/>
      <c r="O38" s="712"/>
      <c r="P38" s="712"/>
      <c r="Q38" s="712"/>
      <c r="R38" s="712"/>
      <c r="S38" s="712"/>
      <c r="T38" s="712"/>
      <c r="U38" s="712"/>
      <c r="V38" s="712"/>
      <c r="W38" s="712"/>
      <c r="X38" s="713"/>
      <c r="Y38" s="90"/>
      <c r="Z38" s="715"/>
      <c r="AA38" s="139">
        <f t="shared" si="1"/>
        <v>45402</v>
      </c>
      <c r="AB38" s="136" t="str">
        <f t="shared" si="0"/>
        <v>土</v>
      </c>
      <c r="AC38" s="136">
        <f>L$23</f>
        <v>0</v>
      </c>
      <c r="AD38" s="138">
        <f>L$24</f>
        <v>0</v>
      </c>
    </row>
    <row r="39" spans="1:30" s="10" customFormat="1" ht="12.75" customHeight="1">
      <c r="A39" s="360" t="s">
        <v>77</v>
      </c>
      <c r="B39" s="361"/>
      <c r="C39" s="361"/>
      <c r="D39" s="361"/>
      <c r="E39" s="361"/>
      <c r="F39" s="361"/>
      <c r="G39" s="361"/>
      <c r="H39" s="361"/>
      <c r="I39" s="361"/>
      <c r="J39" s="361"/>
      <c r="K39" s="361"/>
      <c r="L39" s="361"/>
      <c r="M39" s="361"/>
      <c r="N39" s="361"/>
      <c r="O39" s="361"/>
      <c r="P39" s="361"/>
      <c r="Q39" s="361"/>
      <c r="R39" s="361"/>
      <c r="S39" s="361"/>
      <c r="T39" s="361"/>
      <c r="U39" s="361"/>
      <c r="V39" s="361"/>
      <c r="W39" s="361"/>
      <c r="X39" s="362"/>
      <c r="Y39" s="91"/>
      <c r="Z39" s="715"/>
      <c r="AA39" s="139">
        <f t="shared" si="1"/>
        <v>45403</v>
      </c>
      <c r="AB39" s="136" t="str">
        <f t="shared" si="0"/>
        <v>日</v>
      </c>
      <c r="AC39" s="136">
        <f>M$23</f>
        <v>0</v>
      </c>
      <c r="AD39" s="138">
        <f>M$24</f>
        <v>0</v>
      </c>
    </row>
    <row r="40" spans="1:30" s="10" customFormat="1" ht="29.25" customHeight="1" thickBot="1">
      <c r="A40" s="329"/>
      <c r="B40" s="330"/>
      <c r="C40" s="330"/>
      <c r="D40" s="330"/>
      <c r="E40" s="330"/>
      <c r="F40" s="330"/>
      <c r="G40" s="330"/>
      <c r="H40" s="330"/>
      <c r="I40" s="330"/>
      <c r="J40" s="330"/>
      <c r="K40" s="330"/>
      <c r="L40" s="330"/>
      <c r="M40" s="330"/>
      <c r="N40" s="330"/>
      <c r="O40" s="330"/>
      <c r="P40" s="330"/>
      <c r="Q40" s="330"/>
      <c r="R40" s="330"/>
      <c r="S40" s="330"/>
      <c r="T40" s="330"/>
      <c r="U40" s="330"/>
      <c r="V40" s="330"/>
      <c r="W40" s="330"/>
      <c r="X40" s="331"/>
      <c r="Y40" s="92"/>
      <c r="Z40" s="715"/>
      <c r="AA40" s="139">
        <f>AA39+1</f>
        <v>45404</v>
      </c>
      <c r="AB40" s="136" t="str">
        <f t="shared" si="0"/>
        <v>月</v>
      </c>
      <c r="AC40" s="136">
        <f>N$23</f>
        <v>0</v>
      </c>
      <c r="AD40" s="138">
        <f>N$24</f>
        <v>0</v>
      </c>
    </row>
    <row r="41" spans="1:30" s="46" customFormat="1" ht="13.5" customHeight="1">
      <c r="A41" s="332" t="s">
        <v>181</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93"/>
      <c r="Z41" s="715"/>
      <c r="AA41" s="139">
        <f>AA40+1</f>
        <v>45405</v>
      </c>
      <c r="AB41" s="136" t="str">
        <f t="shared" si="0"/>
        <v>火</v>
      </c>
      <c r="AC41" s="136">
        <f>O$23</f>
        <v>0</v>
      </c>
      <c r="AD41" s="138">
        <f>O$24</f>
        <v>0</v>
      </c>
    </row>
    <row r="42" spans="1:30" s="46" customFormat="1" ht="12.75">
      <c r="A42" s="333" t="s">
        <v>78</v>
      </c>
      <c r="B42" s="334"/>
      <c r="C42" s="334"/>
      <c r="D42" s="334"/>
      <c r="E42" s="334"/>
      <c r="F42" s="334"/>
      <c r="G42" s="335"/>
      <c r="H42" s="342" t="s">
        <v>79</v>
      </c>
      <c r="I42" s="322"/>
      <c r="J42" s="322"/>
      <c r="K42" s="322"/>
      <c r="L42" s="322"/>
      <c r="M42" s="322" t="s">
        <v>80</v>
      </c>
      <c r="N42" s="322"/>
      <c r="O42" s="322"/>
      <c r="P42" s="322"/>
      <c r="Q42" s="323" t="str">
        <f>I34</f>
        <v>0.00</v>
      </c>
      <c r="R42" s="324"/>
      <c r="S42" s="324"/>
      <c r="T42" s="324"/>
      <c r="U42" s="130" t="s">
        <v>67</v>
      </c>
      <c r="V42" s="180"/>
      <c r="W42" s="180"/>
      <c r="X42" s="180"/>
      <c r="Y42" s="51"/>
      <c r="Z42" s="715"/>
      <c r="AA42" s="140">
        <f t="shared" si="1"/>
        <v>45406</v>
      </c>
      <c r="AB42" s="136" t="str">
        <f t="shared" si="0"/>
        <v>水</v>
      </c>
      <c r="AC42" s="136">
        <f>P$23</f>
        <v>0</v>
      </c>
      <c r="AD42" s="138">
        <f>P$24</f>
        <v>0</v>
      </c>
    </row>
    <row r="43" spans="1:30" s="46" customFormat="1" ht="12.75">
      <c r="A43" s="336"/>
      <c r="B43" s="337"/>
      <c r="C43" s="337"/>
      <c r="D43" s="337"/>
      <c r="E43" s="337"/>
      <c r="F43" s="337"/>
      <c r="G43" s="338"/>
      <c r="H43" s="342" t="s">
        <v>68</v>
      </c>
      <c r="I43" s="322"/>
      <c r="J43" s="322"/>
      <c r="K43" s="322"/>
      <c r="L43" s="322"/>
      <c r="M43" s="322" t="s">
        <v>81</v>
      </c>
      <c r="N43" s="322"/>
      <c r="O43" s="322"/>
      <c r="P43" s="322"/>
      <c r="Q43" s="343">
        <f>S34</f>
        <v>1131.6300000000001</v>
      </c>
      <c r="R43" s="344"/>
      <c r="S43" s="344"/>
      <c r="T43" s="344"/>
      <c r="U43" s="131" t="s">
        <v>67</v>
      </c>
      <c r="V43" s="180"/>
      <c r="W43" s="180"/>
      <c r="X43" s="180"/>
      <c r="Y43" s="51"/>
      <c r="Z43" s="715"/>
      <c r="AA43" s="140">
        <f t="shared" si="1"/>
        <v>45407</v>
      </c>
      <c r="AB43" s="136" t="str">
        <f t="shared" si="0"/>
        <v>木</v>
      </c>
      <c r="AC43" s="136">
        <f>Q$23</f>
        <v>0</v>
      </c>
      <c r="AD43" s="138">
        <f>Q$24</f>
        <v>0</v>
      </c>
    </row>
    <row r="44" spans="1:30" s="46" customFormat="1" ht="12.75">
      <c r="A44" s="339"/>
      <c r="B44" s="340"/>
      <c r="C44" s="340"/>
      <c r="D44" s="340"/>
      <c r="E44" s="340"/>
      <c r="F44" s="340"/>
      <c r="G44" s="341"/>
      <c r="H44" s="342" t="s">
        <v>82</v>
      </c>
      <c r="I44" s="322"/>
      <c r="J44" s="322"/>
      <c r="K44" s="322"/>
      <c r="L44" s="322"/>
      <c r="M44" s="322" t="s">
        <v>83</v>
      </c>
      <c r="N44" s="322"/>
      <c r="O44" s="322"/>
      <c r="P44" s="322"/>
      <c r="Q44" s="323">
        <f>IFERROR(ROUNDDOWN(Q42+Q43,0),"")</f>
        <v>1131</v>
      </c>
      <c r="R44" s="324"/>
      <c r="S44" s="324"/>
      <c r="T44" s="324"/>
      <c r="U44" s="131" t="s">
        <v>67</v>
      </c>
      <c r="V44" s="181" t="s">
        <v>84</v>
      </c>
      <c r="W44" s="181"/>
      <c r="X44" s="181"/>
      <c r="Y44" s="52"/>
      <c r="Z44" s="715"/>
      <c r="AA44" s="140">
        <f t="shared" si="1"/>
        <v>45408</v>
      </c>
      <c r="AB44" s="136" t="str">
        <f t="shared" si="0"/>
        <v>金</v>
      </c>
      <c r="AC44" s="136">
        <f>R$23</f>
        <v>0</v>
      </c>
      <c r="AD44" s="138">
        <f>R$24</f>
        <v>0</v>
      </c>
    </row>
    <row r="45" spans="1:30" s="46" customFormat="1" ht="12.75">
      <c r="A45" s="312" t="s">
        <v>85</v>
      </c>
      <c r="B45" s="313"/>
      <c r="C45" s="313"/>
      <c r="D45" s="313"/>
      <c r="E45" s="313"/>
      <c r="F45" s="313"/>
      <c r="G45" s="314"/>
      <c r="H45" s="325" t="s">
        <v>86</v>
      </c>
      <c r="I45" s="326"/>
      <c r="J45" s="326"/>
      <c r="K45" s="326"/>
      <c r="L45" s="326"/>
      <c r="M45" s="322" t="s">
        <v>87</v>
      </c>
      <c r="N45" s="322"/>
      <c r="O45" s="322"/>
      <c r="P45" s="322"/>
      <c r="Q45" s="327">
        <f>IF(A17="",0,ROUNDDOWN(A17/264,0))</f>
        <v>0</v>
      </c>
      <c r="R45" s="328"/>
      <c r="S45" s="328"/>
      <c r="T45" s="328"/>
      <c r="U45" s="132" t="s">
        <v>67</v>
      </c>
      <c r="V45" s="181" t="s">
        <v>84</v>
      </c>
      <c r="W45" s="182"/>
      <c r="X45" s="182"/>
      <c r="Y45" s="53"/>
      <c r="Z45" s="715"/>
      <c r="AA45" s="140">
        <f t="shared" si="1"/>
        <v>45409</v>
      </c>
      <c r="AB45" s="136" t="str">
        <f t="shared" si="0"/>
        <v>土</v>
      </c>
      <c r="AC45" s="136">
        <f>S$23</f>
        <v>0</v>
      </c>
      <c r="AD45" s="138">
        <f>S$24</f>
        <v>0</v>
      </c>
    </row>
    <row r="46" spans="1:30" s="46" customFormat="1" ht="12.75">
      <c r="A46" s="163" t="s">
        <v>88</v>
      </c>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94"/>
      <c r="Z46" s="715"/>
      <c r="AA46" s="140">
        <f t="shared" si="1"/>
        <v>45410</v>
      </c>
      <c r="AB46" s="136" t="str">
        <f t="shared" si="0"/>
        <v>日</v>
      </c>
      <c r="AC46" s="136">
        <f>T$23</f>
        <v>0</v>
      </c>
      <c r="AD46" s="138">
        <f>T$24</f>
        <v>0</v>
      </c>
    </row>
    <row r="47" spans="1:30" s="46" customFormat="1" ht="12.75">
      <c r="A47" s="165"/>
      <c r="B47" s="302" t="s">
        <v>89</v>
      </c>
      <c r="C47" s="302"/>
      <c r="D47" s="302"/>
      <c r="E47" s="302"/>
      <c r="F47" s="164"/>
      <c r="G47" s="164"/>
      <c r="H47" s="164"/>
      <c r="I47" s="164"/>
      <c r="J47" s="164"/>
      <c r="K47" s="306" t="s">
        <v>90</v>
      </c>
      <c r="L47" s="306"/>
      <c r="M47" s="306"/>
      <c r="N47" s="306"/>
      <c r="O47" s="306"/>
      <c r="P47" s="164"/>
      <c r="Q47" s="164"/>
      <c r="R47" s="164"/>
      <c r="S47" s="164"/>
      <c r="T47" s="164"/>
      <c r="U47" s="164"/>
      <c r="V47" s="164"/>
      <c r="W47" s="164"/>
      <c r="X47" s="164"/>
      <c r="Y47" s="94"/>
      <c r="Z47" s="715"/>
      <c r="AA47" s="140">
        <f t="shared" si="1"/>
        <v>45411</v>
      </c>
      <c r="AB47" s="136" t="str">
        <f t="shared" si="0"/>
        <v>月</v>
      </c>
      <c r="AC47" s="136">
        <f>U$23</f>
        <v>0</v>
      </c>
      <c r="AD47" s="138">
        <f>U$24</f>
        <v>0</v>
      </c>
    </row>
    <row r="48" spans="1:30" s="46" customFormat="1" ht="12.75">
      <c r="A48" s="165"/>
      <c r="B48" s="319">
        <f>IF(+A13="","",A13)</f>
        <v>320000</v>
      </c>
      <c r="C48" s="319"/>
      <c r="D48" s="319"/>
      <c r="E48" s="319"/>
      <c r="F48" s="166"/>
      <c r="G48" s="164" t="s">
        <v>91</v>
      </c>
      <c r="H48" s="164"/>
      <c r="I48" s="164"/>
      <c r="J48" s="164" t="s">
        <v>92</v>
      </c>
      <c r="K48" s="320">
        <f>IF($B$48="","",ROUND(B48/22,-1))</f>
        <v>14550</v>
      </c>
      <c r="L48" s="320"/>
      <c r="M48" s="320"/>
      <c r="N48" s="320"/>
      <c r="O48" s="320"/>
      <c r="P48" s="164" t="s">
        <v>93</v>
      </c>
      <c r="Q48" s="164"/>
      <c r="R48" s="164"/>
      <c r="S48" s="164"/>
      <c r="T48" s="164"/>
      <c r="U48" s="164"/>
      <c r="V48" s="164"/>
      <c r="W48" s="164"/>
      <c r="X48" s="164"/>
      <c r="Y48" s="94"/>
      <c r="Z48" s="715"/>
      <c r="AA48" s="140">
        <f t="shared" si="1"/>
        <v>45412</v>
      </c>
      <c r="AB48" s="136" t="str">
        <f t="shared" si="0"/>
        <v>火</v>
      </c>
      <c r="AC48" s="136">
        <f>V$23</f>
        <v>0</v>
      </c>
      <c r="AD48" s="138">
        <f>V$24</f>
        <v>0</v>
      </c>
    </row>
    <row r="49" spans="1:60" s="46" customFormat="1" ht="12.75">
      <c r="A49" s="165"/>
      <c r="B49" s="302" t="s">
        <v>90</v>
      </c>
      <c r="C49" s="302"/>
      <c r="D49" s="302"/>
      <c r="E49" s="302"/>
      <c r="F49" s="164"/>
      <c r="G49" s="164"/>
      <c r="H49" s="164" t="s">
        <v>94</v>
      </c>
      <c r="I49" s="164"/>
      <c r="J49" s="164"/>
      <c r="K49" s="164"/>
      <c r="L49" s="164"/>
      <c r="M49" s="164"/>
      <c r="N49" s="164"/>
      <c r="O49" s="164"/>
      <c r="P49" s="164"/>
      <c r="Q49" s="164"/>
      <c r="R49" s="164"/>
      <c r="S49" s="164"/>
      <c r="T49" s="164"/>
      <c r="U49" s="164"/>
      <c r="V49" s="164"/>
      <c r="W49" s="164"/>
      <c r="X49" s="164"/>
      <c r="Y49" s="94"/>
      <c r="Z49" s="715"/>
      <c r="AA49" s="140">
        <f t="shared" si="1"/>
        <v>45413</v>
      </c>
      <c r="AB49" s="136" t="str">
        <f t="shared" si="0"/>
        <v>水</v>
      </c>
      <c r="AC49" s="136">
        <f>W$23</f>
        <v>0</v>
      </c>
      <c r="AD49" s="138">
        <f>W$24</f>
        <v>0</v>
      </c>
    </row>
    <row r="50" spans="1:60" s="46" customFormat="1" ht="13.5" thickBot="1">
      <c r="A50" s="165"/>
      <c r="B50" s="319">
        <f>IF(+K48="","",K48)</f>
        <v>14550</v>
      </c>
      <c r="C50" s="319"/>
      <c r="D50" s="319"/>
      <c r="E50" s="319"/>
      <c r="F50" s="166"/>
      <c r="G50" s="164" t="s">
        <v>95</v>
      </c>
      <c r="H50" s="164"/>
      <c r="I50" s="164"/>
      <c r="J50" s="133" t="s">
        <v>92</v>
      </c>
      <c r="K50" s="320">
        <f>IF(B50="","",ROUND(B50*2/3,0))</f>
        <v>9700</v>
      </c>
      <c r="L50" s="320"/>
      <c r="M50" s="320"/>
      <c r="N50" s="320"/>
      <c r="O50" s="320"/>
      <c r="P50" s="164" t="s">
        <v>96</v>
      </c>
      <c r="Q50" s="164"/>
      <c r="R50" s="164"/>
      <c r="S50" s="164"/>
      <c r="T50" s="164"/>
      <c r="U50" s="164"/>
      <c r="V50" s="164"/>
      <c r="W50" s="164"/>
      <c r="X50" s="164"/>
      <c r="Y50" s="94"/>
      <c r="Z50" s="716"/>
      <c r="AA50" s="141">
        <f t="shared" si="1"/>
        <v>45414</v>
      </c>
      <c r="AB50" s="142"/>
      <c r="AC50" s="143">
        <f>X$23</f>
        <v>0</v>
      </c>
      <c r="AD50" s="144">
        <f>X$24</f>
        <v>0</v>
      </c>
    </row>
    <row r="51" spans="1:60" s="46" customFormat="1" ht="9.75">
      <c r="A51" s="163" t="s">
        <v>97</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94"/>
      <c r="AA51" s="60"/>
      <c r="AB51" s="47"/>
      <c r="AC51" s="47"/>
      <c r="AD51" s="47"/>
    </row>
    <row r="52" spans="1:60" s="46" customFormat="1" ht="9.75">
      <c r="A52" s="165"/>
      <c r="B52" s="164" t="s">
        <v>98</v>
      </c>
      <c r="C52" s="164"/>
      <c r="D52" s="164"/>
      <c r="E52" s="164"/>
      <c r="F52" s="164"/>
      <c r="G52" s="164"/>
      <c r="H52" s="164"/>
      <c r="I52" s="164"/>
      <c r="J52" s="164"/>
      <c r="K52" s="164"/>
      <c r="L52" s="164"/>
      <c r="M52" s="164"/>
      <c r="N52" s="164"/>
      <c r="O52" s="164" t="s">
        <v>92</v>
      </c>
      <c r="P52" s="320">
        <f>IF(Q44&gt;=Q45,Q44,Q45)</f>
        <v>1131</v>
      </c>
      <c r="Q52" s="320"/>
      <c r="R52" s="320"/>
      <c r="S52" s="320"/>
      <c r="T52" s="164"/>
      <c r="U52" s="164"/>
      <c r="V52" s="164"/>
      <c r="W52" s="164"/>
      <c r="X52" s="164"/>
      <c r="Y52" s="94"/>
      <c r="AA52" s="60"/>
      <c r="AB52" s="47"/>
      <c r="AC52" s="47"/>
      <c r="AD52" s="47"/>
    </row>
    <row r="53" spans="1:60" s="46" customFormat="1" ht="9.75">
      <c r="A53" s="163" t="s">
        <v>99</v>
      </c>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94"/>
      <c r="AA53" s="60"/>
      <c r="AB53" s="47"/>
      <c r="AC53" s="47"/>
      <c r="AD53" s="47"/>
    </row>
    <row r="54" spans="1:60" s="46" customFormat="1" ht="9.75">
      <c r="A54" s="318" t="s">
        <v>178</v>
      </c>
      <c r="B54" s="318"/>
      <c r="C54" s="318"/>
      <c r="D54" s="318"/>
      <c r="E54" s="318"/>
      <c r="F54" s="164"/>
      <c r="G54" s="164"/>
      <c r="H54" s="164"/>
      <c r="I54" s="164"/>
      <c r="J54" s="164"/>
      <c r="K54" s="164"/>
      <c r="L54" s="164"/>
      <c r="M54" s="164"/>
      <c r="N54" s="164"/>
      <c r="O54" s="164"/>
      <c r="P54" s="164"/>
      <c r="Q54" s="164"/>
      <c r="R54" s="164"/>
      <c r="S54" s="164"/>
      <c r="T54" s="164"/>
      <c r="U54" s="164"/>
      <c r="V54" s="164"/>
      <c r="W54" s="164"/>
      <c r="X54" s="164"/>
      <c r="Y54" s="94"/>
      <c r="AA54" s="60"/>
      <c r="AB54" s="47"/>
      <c r="AC54" s="47"/>
      <c r="AD54" s="47"/>
    </row>
    <row r="55" spans="1:60" s="46" customFormat="1" ht="9.75">
      <c r="A55" s="164"/>
      <c r="B55" s="303" t="s">
        <v>100</v>
      </c>
      <c r="C55" s="302"/>
      <c r="D55" s="302"/>
      <c r="E55" s="302"/>
      <c r="F55" s="302"/>
      <c r="G55" s="164"/>
      <c r="H55" s="306" t="s">
        <v>101</v>
      </c>
      <c r="I55" s="306"/>
      <c r="J55" s="306"/>
      <c r="K55" s="306"/>
      <c r="L55" s="164"/>
      <c r="M55" s="164" t="s">
        <v>102</v>
      </c>
      <c r="N55" s="164"/>
      <c r="O55" s="164"/>
      <c r="P55" s="164"/>
      <c r="Q55" s="321" t="s">
        <v>103</v>
      </c>
      <c r="R55" s="321"/>
      <c r="S55" s="321"/>
      <c r="T55" s="321"/>
      <c r="U55" s="321"/>
      <c r="V55" s="321"/>
      <c r="W55" s="165"/>
      <c r="X55" s="165"/>
      <c r="Y55" s="54"/>
      <c r="AA55" s="60"/>
      <c r="AB55" s="47"/>
      <c r="AC55" s="47"/>
      <c r="AD55" s="47"/>
    </row>
    <row r="56" spans="1:60" s="46" customFormat="1" ht="10.5" thickBot="1">
      <c r="A56" s="134" t="s">
        <v>104</v>
      </c>
      <c r="B56" s="305">
        <f>K50</f>
        <v>9700</v>
      </c>
      <c r="C56" s="305"/>
      <c r="D56" s="305"/>
      <c r="E56" s="174"/>
      <c r="F56" s="175"/>
      <c r="G56" s="164" t="s">
        <v>105</v>
      </c>
      <c r="H56" s="307">
        <f>P52</f>
        <v>1131</v>
      </c>
      <c r="I56" s="307"/>
      <c r="J56" s="307"/>
      <c r="K56" s="307"/>
      <c r="L56" s="164" t="s">
        <v>171</v>
      </c>
      <c r="M56" s="164" t="s">
        <v>106</v>
      </c>
      <c r="N56" s="167">
        <f ca="1">IFERROR(MAX(IF(OR(A7=AA4,A7=AA5,A7=AA6),AF26-W17),AF26-AF29),"")</f>
        <v>21</v>
      </c>
      <c r="O56" s="164" t="s">
        <v>63</v>
      </c>
      <c r="P56" s="164" t="s">
        <v>92</v>
      </c>
      <c r="Q56" s="317">
        <f ca="1">IFERROR(IF($B$48="","",IF((B56-H56)*N56&lt;=0,0,(B56-H56)*N56)),"")</f>
        <v>179949</v>
      </c>
      <c r="R56" s="317"/>
      <c r="S56" s="317"/>
      <c r="T56" s="317"/>
      <c r="U56" s="317"/>
      <c r="V56" s="317"/>
      <c r="W56" s="165" t="s">
        <v>22</v>
      </c>
      <c r="X56" s="183"/>
      <c r="Y56" s="55"/>
      <c r="AA56" s="60"/>
      <c r="AB56" s="47"/>
      <c r="AC56" s="47"/>
      <c r="AD56" s="47"/>
    </row>
    <row r="57" spans="1:60" s="46" customFormat="1" ht="9.75">
      <c r="A57" s="164"/>
      <c r="B57" s="164"/>
      <c r="C57" s="164" t="s">
        <v>107</v>
      </c>
      <c r="D57" s="164"/>
      <c r="E57" s="164"/>
      <c r="F57" s="164"/>
      <c r="G57" s="164"/>
      <c r="H57" s="308">
        <f>IFERROR(B56-H56,"")</f>
        <v>8569</v>
      </c>
      <c r="I57" s="308"/>
      <c r="J57" s="308"/>
      <c r="K57" s="308"/>
      <c r="L57" s="135"/>
      <c r="M57" s="164"/>
      <c r="N57" s="168"/>
      <c r="O57" s="164"/>
      <c r="P57" s="164"/>
      <c r="Q57" s="170"/>
      <c r="R57" s="170"/>
      <c r="S57" s="170"/>
      <c r="T57" s="170"/>
      <c r="U57" s="170"/>
      <c r="V57" s="164"/>
      <c r="W57" s="171"/>
      <c r="X57" s="172"/>
      <c r="Y57" s="95"/>
      <c r="AA57" s="60"/>
      <c r="AB57" s="47"/>
      <c r="AC57" s="47"/>
      <c r="AD57" s="47"/>
    </row>
    <row r="58" spans="1:60" s="46" customFormat="1" ht="9.75">
      <c r="A58" s="318" t="s">
        <v>115</v>
      </c>
      <c r="B58" s="318"/>
      <c r="C58" s="318"/>
      <c r="D58" s="318"/>
      <c r="E58" s="318"/>
      <c r="F58" s="164"/>
      <c r="G58" s="164"/>
      <c r="H58" s="164"/>
      <c r="I58" s="164"/>
      <c r="J58" s="164"/>
      <c r="K58" s="164"/>
      <c r="L58" s="164"/>
      <c r="M58" s="164"/>
      <c r="N58" s="168"/>
      <c r="O58" s="164"/>
      <c r="P58" s="164"/>
      <c r="Q58" s="164"/>
      <c r="R58" s="164"/>
      <c r="S58" s="164"/>
      <c r="T58" s="164"/>
      <c r="U58" s="164"/>
      <c r="V58" s="164"/>
      <c r="W58" s="171"/>
      <c r="X58" s="164"/>
      <c r="Y58" s="94"/>
      <c r="AA58" s="61"/>
      <c r="AB58" s="50"/>
      <c r="AC58" s="50"/>
      <c r="AD58" s="50"/>
    </row>
    <row r="59" spans="1:60" s="46" customFormat="1" ht="9.75">
      <c r="A59" s="303"/>
      <c r="B59" s="303" t="s">
        <v>100</v>
      </c>
      <c r="C59" s="302"/>
      <c r="D59" s="302"/>
      <c r="E59" s="302"/>
      <c r="F59" s="302"/>
      <c r="G59" s="164"/>
      <c r="H59" s="306" t="s">
        <v>101</v>
      </c>
      <c r="I59" s="306"/>
      <c r="J59" s="306"/>
      <c r="K59" s="306"/>
      <c r="L59" s="164"/>
      <c r="M59" s="164" t="s">
        <v>102</v>
      </c>
      <c r="N59" s="168"/>
      <c r="O59" s="164"/>
      <c r="P59" s="164"/>
      <c r="Q59" s="164"/>
      <c r="R59" s="164"/>
      <c r="S59" s="164"/>
      <c r="T59" s="164"/>
      <c r="U59" s="164"/>
      <c r="V59" s="164"/>
      <c r="W59" s="171"/>
      <c r="X59" s="164"/>
      <c r="Y59" s="94"/>
      <c r="AA59" s="61"/>
      <c r="AB59" s="50"/>
      <c r="AC59" s="50"/>
      <c r="AD59" s="50"/>
    </row>
    <row r="60" spans="1:60" s="46" customFormat="1" ht="10.5" thickBot="1">
      <c r="A60" s="134" t="s">
        <v>104</v>
      </c>
      <c r="B60" s="305">
        <f>K50</f>
        <v>9700</v>
      </c>
      <c r="C60" s="305"/>
      <c r="D60" s="305"/>
      <c r="E60" s="174"/>
      <c r="F60" s="175"/>
      <c r="G60" s="164" t="s">
        <v>105</v>
      </c>
      <c r="H60" s="307">
        <f>IF(P52=Q45,P52,0)</f>
        <v>0</v>
      </c>
      <c r="I60" s="307"/>
      <c r="J60" s="307"/>
      <c r="K60" s="307"/>
      <c r="L60" s="164" t="s">
        <v>171</v>
      </c>
      <c r="M60" s="164" t="s">
        <v>106</v>
      </c>
      <c r="N60" s="167">
        <f>IFERROR(MAX(IF(OR(A7=AA4,A7=AA5,A7=AA6),0,AF29),0),"")</f>
        <v>0</v>
      </c>
      <c r="O60" s="164" t="s">
        <v>63</v>
      </c>
      <c r="P60" s="164" t="s">
        <v>92</v>
      </c>
      <c r="Q60" s="317">
        <f>IFERROR(IF($B$48="","",IF((B60-H60)*N60&lt;=0,0,(B60-H60)*N60)),"")</f>
        <v>0</v>
      </c>
      <c r="R60" s="317"/>
      <c r="S60" s="317"/>
      <c r="T60" s="317"/>
      <c r="U60" s="317"/>
      <c r="V60" s="317"/>
      <c r="W60" s="165" t="s">
        <v>22</v>
      </c>
      <c r="X60" s="183"/>
      <c r="Y60" s="55"/>
      <c r="AA60" s="60"/>
      <c r="AB60" s="47"/>
      <c r="AC60" s="47"/>
      <c r="AD60" s="47"/>
    </row>
    <row r="61" spans="1:60" s="48" customFormat="1" ht="7.5" customHeight="1">
      <c r="A61" s="169"/>
      <c r="B61" s="169"/>
      <c r="C61" s="164" t="s">
        <v>107</v>
      </c>
      <c r="D61" s="164"/>
      <c r="E61" s="164"/>
      <c r="F61" s="164"/>
      <c r="G61" s="164"/>
      <c r="H61" s="308">
        <f>IFERROR(B60-H60,"")</f>
        <v>9700</v>
      </c>
      <c r="I61" s="308"/>
      <c r="J61" s="308"/>
      <c r="K61" s="308"/>
      <c r="L61" s="169"/>
      <c r="M61" s="169"/>
      <c r="N61" s="169"/>
      <c r="O61" s="169"/>
      <c r="P61" s="169"/>
      <c r="Q61" s="169"/>
      <c r="R61" s="169"/>
      <c r="S61" s="169"/>
      <c r="T61" s="169"/>
      <c r="U61" s="169"/>
      <c r="V61" s="169"/>
      <c r="W61" s="173"/>
      <c r="X61" s="169"/>
      <c r="Y61" s="96"/>
      <c r="Z61" s="46"/>
      <c r="AA61" s="60"/>
      <c r="AB61" s="47"/>
      <c r="AC61" s="47"/>
      <c r="AD61" s="47"/>
    </row>
    <row r="62" spans="1:60" s="48" customFormat="1" ht="13.5" customHeight="1" thickBot="1">
      <c r="A62" s="169"/>
      <c r="B62" s="169"/>
      <c r="C62" s="169"/>
      <c r="D62" s="169"/>
      <c r="E62" s="169"/>
      <c r="F62" s="169"/>
      <c r="G62" s="169"/>
      <c r="H62" s="169"/>
      <c r="I62" s="169"/>
      <c r="J62" s="169"/>
      <c r="K62" s="169"/>
      <c r="L62" s="169"/>
      <c r="M62" s="169"/>
      <c r="N62" s="315" t="s">
        <v>184</v>
      </c>
      <c r="O62" s="315"/>
      <c r="P62" s="315"/>
      <c r="Q62" s="316">
        <f ca="1">IFERROR(Q56+Q60,"")</f>
        <v>179949</v>
      </c>
      <c r="R62" s="316"/>
      <c r="S62" s="316"/>
      <c r="T62" s="316"/>
      <c r="U62" s="316"/>
      <c r="V62" s="316"/>
      <c r="W62" s="171" t="s">
        <v>109</v>
      </c>
      <c r="Y62" s="96"/>
      <c r="AA62" s="62"/>
      <c r="AB62" s="49"/>
      <c r="AC62" s="49"/>
      <c r="AD62" s="49"/>
    </row>
    <row r="63" spans="1:60" s="48" customFormat="1" ht="12" customHeight="1">
      <c r="X63" s="288" t="s">
        <v>182</v>
      </c>
      <c r="Y63" s="283"/>
      <c r="Z63" s="283"/>
      <c r="AA63" s="284"/>
      <c r="AB63" s="285"/>
      <c r="AC63" s="285"/>
      <c r="AD63" s="285"/>
      <c r="AE63" s="283"/>
      <c r="AF63" s="283"/>
      <c r="AG63" s="283"/>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row>
    <row r="64" spans="1:60" s="48" customFormat="1" ht="18" customHeight="1">
      <c r="Y64" s="97"/>
      <c r="AA64" s="62"/>
      <c r="AB64" s="49"/>
      <c r="AC64" s="49"/>
      <c r="AD64" s="49"/>
    </row>
    <row r="65" spans="5:30" s="48" customFormat="1" ht="18" customHeight="1">
      <c r="Y65" s="97"/>
      <c r="Z65" s="48" t="s">
        <v>183</v>
      </c>
      <c r="AA65" s="62"/>
      <c r="AB65" s="49"/>
      <c r="AC65" s="49"/>
      <c r="AD65" s="49"/>
    </row>
    <row r="66" spans="5:30" s="48" customFormat="1" ht="18" customHeight="1">
      <c r="Y66" s="97"/>
    </row>
    <row r="67" spans="5:30" s="48" customFormat="1" ht="18" customHeight="1">
      <c r="Y67" s="97"/>
    </row>
    <row r="68" spans="5:30" s="48" customFormat="1" ht="18" customHeight="1">
      <c r="Y68" s="97"/>
    </row>
    <row r="69" spans="5:30" s="48" customFormat="1" ht="18" customHeight="1">
      <c r="Y69" s="97"/>
    </row>
    <row r="70" spans="5:30" s="48" customFormat="1" ht="18" customHeight="1">
      <c r="E70" s="2"/>
      <c r="F70" s="2"/>
      <c r="G70" s="2"/>
      <c r="H70" s="2"/>
      <c r="I70" s="2"/>
      <c r="J70" s="2"/>
      <c r="K70" s="2"/>
      <c r="L70" s="2"/>
      <c r="M70" s="2"/>
      <c r="N70" s="2"/>
      <c r="O70" s="2"/>
      <c r="P70" s="2"/>
      <c r="Q70" s="2"/>
      <c r="R70" s="2"/>
      <c r="S70" s="2"/>
      <c r="T70" s="2"/>
      <c r="U70" s="2"/>
      <c r="V70" s="2"/>
      <c r="W70" s="2"/>
      <c r="X70" s="2"/>
      <c r="Y70" s="98"/>
    </row>
    <row r="71" spans="5:30" ht="18" customHeight="1">
      <c r="Z71" s="48"/>
    </row>
    <row r="72" spans="5:30" ht="18" customHeight="1"/>
    <row r="73" spans="5:30" ht="18" customHeight="1"/>
    <row r="74" spans="5:30" ht="18" customHeight="1"/>
    <row r="75" spans="5:30" ht="18" customHeight="1"/>
    <row r="76" spans="5:30" ht="18" customHeight="1"/>
    <row r="77" spans="5:30" ht="18" customHeight="1"/>
    <row r="78" spans="5:30" ht="18" customHeight="1"/>
    <row r="79" spans="5:30" ht="18" customHeight="1"/>
    <row r="80" spans="5:3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password="F579" sheet="1" objects="1" scenarios="1" selectLockedCells="1" selectUnlockedCells="1"/>
  <mergeCells count="145">
    <mergeCell ref="A3:X3"/>
    <mergeCell ref="A5:M6"/>
    <mergeCell ref="R5:S5"/>
    <mergeCell ref="N6:O6"/>
    <mergeCell ref="P6:X6"/>
    <mergeCell ref="A7:M9"/>
    <mergeCell ref="N7:O7"/>
    <mergeCell ref="P7:X7"/>
    <mergeCell ref="N8:O8"/>
    <mergeCell ref="P8:X8"/>
    <mergeCell ref="N9:O9"/>
    <mergeCell ref="P9:X9"/>
    <mergeCell ref="A10:B10"/>
    <mergeCell ref="C10:D10"/>
    <mergeCell ref="F10:G10"/>
    <mergeCell ref="A11:D12"/>
    <mergeCell ref="E11:K12"/>
    <mergeCell ref="L11:O12"/>
    <mergeCell ref="P11:R12"/>
    <mergeCell ref="S11:X12"/>
    <mergeCell ref="AA12:AA13"/>
    <mergeCell ref="A13:C14"/>
    <mergeCell ref="D13:D14"/>
    <mergeCell ref="E13:P14"/>
    <mergeCell ref="Q13:X14"/>
    <mergeCell ref="A15:D16"/>
    <mergeCell ref="E15:K16"/>
    <mergeCell ref="L15:M16"/>
    <mergeCell ref="N15:N16"/>
    <mergeCell ref="O15:O16"/>
    <mergeCell ref="P15:Q16"/>
    <mergeCell ref="R15:R16"/>
    <mergeCell ref="S15:T15"/>
    <mergeCell ref="W15:X16"/>
    <mergeCell ref="S16:T16"/>
    <mergeCell ref="A17:C18"/>
    <mergeCell ref="D17:D18"/>
    <mergeCell ref="E17:V17"/>
    <mergeCell ref="E18:X18"/>
    <mergeCell ref="A25:C26"/>
    <mergeCell ref="D25:D26"/>
    <mergeCell ref="E25:N25"/>
    <mergeCell ref="O25:X25"/>
    <mergeCell ref="E26:H26"/>
    <mergeCell ref="I26:N26"/>
    <mergeCell ref="O26:R26"/>
    <mergeCell ref="S26:X26"/>
    <mergeCell ref="Z18:Z50"/>
    <mergeCell ref="A19:D20"/>
    <mergeCell ref="E19:H19"/>
    <mergeCell ref="E20:H20"/>
    <mergeCell ref="A21:D22"/>
    <mergeCell ref="E21:H21"/>
    <mergeCell ref="E22:H22"/>
    <mergeCell ref="A23:D24"/>
    <mergeCell ref="E23:H23"/>
    <mergeCell ref="E24:H24"/>
    <mergeCell ref="A27:D28"/>
    <mergeCell ref="E27:H27"/>
    <mergeCell ref="I27:N27"/>
    <mergeCell ref="O27:R27"/>
    <mergeCell ref="S27:X27"/>
    <mergeCell ref="E28:H28"/>
    <mergeCell ref="I28:N28"/>
    <mergeCell ref="O28:R28"/>
    <mergeCell ref="S28:X28"/>
    <mergeCell ref="A31:D32"/>
    <mergeCell ref="E31:H31"/>
    <mergeCell ref="O31:R31"/>
    <mergeCell ref="S31:X31"/>
    <mergeCell ref="E32:H32"/>
    <mergeCell ref="I32:N32"/>
    <mergeCell ref="O32:R32"/>
    <mergeCell ref="S32:X32"/>
    <mergeCell ref="A29:C30"/>
    <mergeCell ref="D29:D30"/>
    <mergeCell ref="E29:H29"/>
    <mergeCell ref="I29:N29"/>
    <mergeCell ref="O29:R29"/>
    <mergeCell ref="S29:X29"/>
    <mergeCell ref="E30:H30"/>
    <mergeCell ref="I30:N30"/>
    <mergeCell ref="O30:R30"/>
    <mergeCell ref="S30:X30"/>
    <mergeCell ref="A33:C34"/>
    <mergeCell ref="D33:D34"/>
    <mergeCell ref="E33:H33"/>
    <mergeCell ref="I33:N33"/>
    <mergeCell ref="O33:X33"/>
    <mergeCell ref="E34:H34"/>
    <mergeCell ref="I34:M34"/>
    <mergeCell ref="O34:R34"/>
    <mergeCell ref="S34:W34"/>
    <mergeCell ref="A37:C38"/>
    <mergeCell ref="D37:D38"/>
    <mergeCell ref="E37:X37"/>
    <mergeCell ref="E38:X38"/>
    <mergeCell ref="A39:X39"/>
    <mergeCell ref="A40:X40"/>
    <mergeCell ref="A35:D36"/>
    <mergeCell ref="E35:G36"/>
    <mergeCell ref="H35:L35"/>
    <mergeCell ref="M35:O35"/>
    <mergeCell ref="P35:S35"/>
    <mergeCell ref="T35:X35"/>
    <mergeCell ref="H36:L36"/>
    <mergeCell ref="M36:O36"/>
    <mergeCell ref="Q36:S36"/>
    <mergeCell ref="T36:X36"/>
    <mergeCell ref="A41:X41"/>
    <mergeCell ref="A42:G44"/>
    <mergeCell ref="H42:L42"/>
    <mergeCell ref="M42:P42"/>
    <mergeCell ref="Q42:T42"/>
    <mergeCell ref="H43:L43"/>
    <mergeCell ref="M43:P43"/>
    <mergeCell ref="Q43:T43"/>
    <mergeCell ref="H44:L44"/>
    <mergeCell ref="M44:P44"/>
    <mergeCell ref="B48:E48"/>
    <mergeCell ref="K48:O48"/>
    <mergeCell ref="B50:E50"/>
    <mergeCell ref="K50:O50"/>
    <mergeCell ref="P52:S52"/>
    <mergeCell ref="A54:E54"/>
    <mergeCell ref="Q44:T44"/>
    <mergeCell ref="A45:G45"/>
    <mergeCell ref="H45:L45"/>
    <mergeCell ref="M45:P45"/>
    <mergeCell ref="Q45:T45"/>
    <mergeCell ref="K47:O47"/>
    <mergeCell ref="A58:E58"/>
    <mergeCell ref="Q60:V60"/>
    <mergeCell ref="N62:P62"/>
    <mergeCell ref="Q62:V62"/>
    <mergeCell ref="H55:K55"/>
    <mergeCell ref="Q55:V55"/>
    <mergeCell ref="B56:D56"/>
    <mergeCell ref="H56:K56"/>
    <mergeCell ref="Q56:V56"/>
    <mergeCell ref="H57:K57"/>
    <mergeCell ref="H59:K59"/>
    <mergeCell ref="B60:D60"/>
    <mergeCell ref="H60:K60"/>
    <mergeCell ref="H61:K61"/>
  </mergeCells>
  <phoneticPr fontId="3"/>
  <conditionalFormatting sqref="E37:Y37 E35:M35 P35:Y35 E18:Y34 Y38 E36:S36 Y36">
    <cfRule type="expression" priority="17">
      <formula>"$Q$15="</formula>
    </cfRule>
  </conditionalFormatting>
  <conditionalFormatting sqref="E25:Y34 E37:Y37 E35:M35 P35:Y35 Y38 E36:S36 Y36">
    <cfRule type="expression" dxfId="87" priority="18">
      <formula>$A$23="無"</formula>
    </cfRule>
  </conditionalFormatting>
  <conditionalFormatting sqref="I10">
    <cfRule type="expression" dxfId="86" priority="19">
      <formula>$A$23="有"</formula>
    </cfRule>
  </conditionalFormatting>
  <conditionalFormatting sqref="A10:Y10 N5:O5 W17:Y17 A17:E17 Y5 N6:N9 A18:Y35 A11:D16 Y11:Y16 A39:Y40 A38:D38 Y38 A37:Y37 A36:S36 Y36">
    <cfRule type="expression" dxfId="85" priority="20">
      <formula>$A$7="（種別を選択してください）"</formula>
    </cfRule>
  </conditionalFormatting>
  <conditionalFormatting sqref="D25 A37 D37 A19 A21 A27 A23 A25 A29 D29 A35 A31:A33 D31:D33 W17:Y17 E17 E18:Y24">
    <cfRule type="expression" dxfId="84" priority="21">
      <formula>$A$7=$AA$4</formula>
    </cfRule>
  </conditionalFormatting>
  <conditionalFormatting sqref="D25 A37 P35:Y35 A19 A21 A27 A23 A25 E35:M35 D37:Y37 A29 D29 A35 A31:A33 D31:D33 E18:Y34 Y38 E36:S36 Y36">
    <cfRule type="expression" dxfId="83" priority="24">
      <formula>$Q$13="無"</formula>
    </cfRule>
  </conditionalFormatting>
  <conditionalFormatting sqref="E25:N34">
    <cfRule type="expression" dxfId="82" priority="14">
      <formula>$A$21=$AG$16</formula>
    </cfRule>
    <cfRule type="expression" dxfId="81" priority="16">
      <formula>$A$21=$AG$15</formula>
    </cfRule>
  </conditionalFormatting>
  <conditionalFormatting sqref="E27:H27">
    <cfRule type="expression" dxfId="80" priority="15">
      <formula>$A$21=OR($AG$15,$AG$16)</formula>
    </cfRule>
  </conditionalFormatting>
  <conditionalFormatting sqref="P5:R5 P6:P9 T5 X5 V5">
    <cfRule type="expression" dxfId="79" priority="13">
      <formula>$A$7="（種別を選択してください）"</formula>
    </cfRule>
  </conditionalFormatting>
  <conditionalFormatting sqref="W5">
    <cfRule type="expression" dxfId="78" priority="12">
      <formula>$A$7="（種別を選択してください）"</formula>
    </cfRule>
  </conditionalFormatting>
  <conditionalFormatting sqref="U5">
    <cfRule type="expression" dxfId="77" priority="11">
      <formula>$A$7="（種別を選択してください）"</formula>
    </cfRule>
  </conditionalFormatting>
  <conditionalFormatting sqref="E13:X16 E11:K12">
    <cfRule type="expression" dxfId="76" priority="10">
      <formula>$A$7="（種別を選択してください）"</formula>
    </cfRule>
  </conditionalFormatting>
  <conditionalFormatting sqref="L11:X12">
    <cfRule type="expression" dxfId="75" priority="9">
      <formula>$A$7="（種別を選択してください）"</formula>
    </cfRule>
  </conditionalFormatting>
  <conditionalFormatting sqref="A37 D37 A19 A21 A35 A31:A33 D31:D33 E18:Y24">
    <cfRule type="expression" dxfId="74" priority="22">
      <formula>$A$7=$AA$6</formula>
    </cfRule>
    <cfRule type="expression" dxfId="73" priority="23">
      <formula>$A$7=$AA$5</formula>
    </cfRule>
  </conditionalFormatting>
  <conditionalFormatting sqref="E38:X38">
    <cfRule type="expression" priority="5">
      <formula>"$Q$15="</formula>
    </cfRule>
  </conditionalFormatting>
  <conditionalFormatting sqref="E38:X38">
    <cfRule type="expression" dxfId="72" priority="6">
      <formula>$A$23="無"</formula>
    </cfRule>
  </conditionalFormatting>
  <conditionalFormatting sqref="E38:X38">
    <cfRule type="expression" dxfId="71" priority="7">
      <formula>$A$7="（種別を選択してください）"</formula>
    </cfRule>
  </conditionalFormatting>
  <conditionalFormatting sqref="E38:X38">
    <cfRule type="expression" dxfId="70" priority="8">
      <formula>$Q$13="無"</formula>
    </cfRule>
  </conditionalFormatting>
  <conditionalFormatting sqref="T36:X36">
    <cfRule type="expression" priority="1">
      <formula>"$Q$15="</formula>
    </cfRule>
  </conditionalFormatting>
  <conditionalFormatting sqref="T36:X36">
    <cfRule type="expression" dxfId="69" priority="2">
      <formula>$A$23="無"</formula>
    </cfRule>
  </conditionalFormatting>
  <conditionalFormatting sqref="T36:X36">
    <cfRule type="expression" dxfId="68" priority="3">
      <formula>$A$7="（種別を選択してください）"</formula>
    </cfRule>
  </conditionalFormatting>
  <conditionalFormatting sqref="T36:X36">
    <cfRule type="expression" dxfId="67" priority="4">
      <formula>$Q$13="無"</formula>
    </cfRule>
  </conditionalFormatting>
  <dataValidations count="6">
    <dataValidation type="list" allowBlank="1" showInputMessage="1" showErrorMessage="1" sqref="I23:Y24 I20:Y21 T36" xr:uid="{00000000-0002-0000-0400-000000000000}">
      <formula1>$AE$17:$AE$18</formula1>
    </dataValidation>
    <dataValidation type="list" allowBlank="1" showInputMessage="1" showErrorMessage="1" sqref="E38" xr:uid="{00000000-0002-0000-0400-000001000000}">
      <formula1>$AF$17:$AF$18</formula1>
    </dataValidation>
    <dataValidation type="whole" allowBlank="1" showInputMessage="1" showErrorMessage="1" sqref="P36" xr:uid="{00000000-0002-0000-0400-000002000000}">
      <formula1>1</formula1>
      <formula2>12</formula2>
    </dataValidation>
    <dataValidation type="list" allowBlank="1" showInputMessage="1" showErrorMessage="1" sqref="Q13" xr:uid="{00000000-0002-0000-0400-000003000000}">
      <formula1>$Z$12:$Z$13</formula1>
    </dataValidation>
    <dataValidation type="list" allowBlank="1" showInputMessage="1" showErrorMessage="1" sqref="A21" xr:uid="{00000000-0002-0000-0400-000004000000}">
      <formula1>$AG$14:$AG$18</formula1>
    </dataValidation>
    <dataValidation type="list" allowBlank="1" showInputMessage="1" showErrorMessage="1" sqref="A7" xr:uid="{00000000-0002-0000-0400-000005000000}">
      <formula1>$AA$3:$AA$7</formula1>
    </dataValidation>
  </dataValidations>
  <printOptions horizontalCentered="1"/>
  <pageMargins left="0.31496062992125984" right="0.31496062992125984" top="0.35433070866141736" bottom="0.35433070866141736" header="0.11811023622047245" footer="0.11811023622047245"/>
  <pageSetup paperSize="9" scale="87" orientation="portrait" r:id="rId1"/>
  <headerFooter>
    <oddHeader xml:space="preserve">&amp;R
</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H94"/>
  <sheetViews>
    <sheetView view="pageBreakPreview" topLeftCell="A20" zoomScale="130" zoomScaleNormal="100" zoomScaleSheetLayoutView="130" workbookViewId="0">
      <selection activeCell="L19" sqref="L19"/>
    </sheetView>
  </sheetViews>
  <sheetFormatPr defaultColWidth="9" defaultRowHeight="18.75"/>
  <cols>
    <col min="1" max="4" width="3" style="2" customWidth="1"/>
    <col min="5" max="24" width="3.75" style="2" customWidth="1"/>
    <col min="25" max="25" width="1.875" style="193" hidden="1" customWidth="1"/>
    <col min="26" max="26" width="7.875" style="193" hidden="1" customWidth="1"/>
    <col min="27" max="27" width="14.625" style="193" hidden="1" customWidth="1"/>
    <col min="28" max="28" width="4.625" style="193" hidden="1" customWidth="1"/>
    <col min="29" max="30" width="8.875" style="193" hidden="1" customWidth="1"/>
    <col min="31" max="31" width="25.5" style="193" hidden="1" customWidth="1"/>
    <col min="32" max="32" width="25" style="193" hidden="1" customWidth="1"/>
    <col min="33" max="33" width="5.5" style="193" hidden="1" customWidth="1"/>
    <col min="34" max="59" width="3" style="2" customWidth="1"/>
    <col min="60" max="16384" width="9" style="2"/>
  </cols>
  <sheetData>
    <row r="1" spans="1:59" ht="18" customHeight="1">
      <c r="A1" s="1"/>
      <c r="B1" s="1"/>
      <c r="C1" s="1"/>
      <c r="D1" s="1"/>
      <c r="E1" s="1"/>
      <c r="F1" s="1"/>
      <c r="G1" s="1"/>
      <c r="H1" s="1"/>
      <c r="I1" s="1"/>
      <c r="J1" s="1"/>
      <c r="K1" s="1"/>
      <c r="L1" s="1"/>
      <c r="M1" s="1"/>
      <c r="N1" s="1"/>
      <c r="O1" s="1"/>
      <c r="P1" s="1"/>
      <c r="Q1" s="1"/>
      <c r="R1" s="1"/>
      <c r="S1" s="1"/>
      <c r="T1" s="1"/>
      <c r="U1" s="1"/>
      <c r="V1" s="1"/>
      <c r="X1" s="3" t="s">
        <v>0</v>
      </c>
      <c r="Y1" s="192"/>
      <c r="AA1" s="194" t="s">
        <v>1</v>
      </c>
      <c r="AB1" s="195"/>
      <c r="AC1" s="195"/>
      <c r="AD1" s="195"/>
      <c r="AE1" s="196"/>
      <c r="AH1" s="6"/>
      <c r="AI1" s="6"/>
      <c r="AJ1" s="6"/>
      <c r="AK1" s="6"/>
      <c r="AL1" s="6"/>
      <c r="AM1" s="6"/>
      <c r="AN1" s="6"/>
      <c r="AO1" s="6"/>
      <c r="AP1" s="6"/>
      <c r="AQ1" s="6"/>
      <c r="AR1" s="6"/>
      <c r="AS1" s="6"/>
      <c r="AT1" s="6"/>
      <c r="AU1" s="6"/>
      <c r="AV1" s="6"/>
      <c r="AW1" s="6"/>
      <c r="AX1" s="6"/>
      <c r="AY1" s="6"/>
      <c r="AZ1" s="6"/>
      <c r="BA1" s="6"/>
      <c r="BB1" s="6"/>
      <c r="BC1" s="6"/>
      <c r="BD1" s="6"/>
      <c r="BE1" s="6"/>
      <c r="BF1" s="6"/>
      <c r="BG1" s="6"/>
    </row>
    <row r="2" spans="1:59" ht="5.25" customHeight="1">
      <c r="B2" s="7"/>
      <c r="C2" s="7"/>
      <c r="D2" s="7"/>
      <c r="E2" s="7"/>
      <c r="F2" s="7"/>
      <c r="G2" s="7"/>
      <c r="H2" s="7"/>
      <c r="I2" s="7"/>
      <c r="J2" s="7"/>
      <c r="K2" s="7"/>
      <c r="L2" s="7"/>
      <c r="M2" s="7"/>
      <c r="N2" s="7"/>
      <c r="O2" s="7"/>
      <c r="P2" s="7"/>
      <c r="Q2" s="7"/>
      <c r="R2" s="7"/>
      <c r="S2" s="7"/>
      <c r="T2" s="7"/>
      <c r="U2" s="7"/>
      <c r="V2" s="7"/>
      <c r="W2" s="7"/>
      <c r="X2" s="7"/>
      <c r="Y2" s="197"/>
      <c r="AA2" s="198"/>
      <c r="AB2" s="199"/>
      <c r="AC2" s="199"/>
      <c r="AD2" s="199"/>
      <c r="AE2" s="200"/>
    </row>
    <row r="3" spans="1:59" ht="18" customHeight="1" thickBot="1">
      <c r="A3" s="679" t="s">
        <v>2</v>
      </c>
      <c r="B3" s="679"/>
      <c r="C3" s="679"/>
      <c r="D3" s="679"/>
      <c r="E3" s="679"/>
      <c r="F3" s="679"/>
      <c r="G3" s="679"/>
      <c r="H3" s="679"/>
      <c r="I3" s="679"/>
      <c r="J3" s="679"/>
      <c r="K3" s="679"/>
      <c r="L3" s="679"/>
      <c r="M3" s="679"/>
      <c r="N3" s="679"/>
      <c r="O3" s="679"/>
      <c r="P3" s="679"/>
      <c r="Q3" s="679"/>
      <c r="R3" s="679"/>
      <c r="S3" s="679"/>
      <c r="T3" s="679"/>
      <c r="U3" s="679"/>
      <c r="V3" s="679"/>
      <c r="W3" s="679"/>
      <c r="X3" s="679"/>
      <c r="Y3" s="201"/>
      <c r="AA3" s="198" t="s">
        <v>3</v>
      </c>
      <c r="AB3" s="199"/>
      <c r="AC3" s="199"/>
      <c r="AD3" s="199"/>
      <c r="AE3" s="200"/>
    </row>
    <row r="4" spans="1:59" s="10" customFormat="1" ht="16.5" customHeight="1" thickBot="1">
      <c r="B4" s="11"/>
      <c r="C4" s="11"/>
      <c r="D4" s="11"/>
      <c r="E4" s="11"/>
      <c r="F4" s="11"/>
      <c r="G4" s="11"/>
      <c r="H4" s="11"/>
      <c r="I4" s="11"/>
      <c r="J4" s="11"/>
      <c r="K4" s="11"/>
      <c r="L4" s="11"/>
      <c r="M4" s="11"/>
      <c r="N4" s="11"/>
      <c r="O4" s="11"/>
      <c r="P4" s="11"/>
      <c r="Q4" s="11"/>
      <c r="R4" s="11"/>
      <c r="S4" s="11"/>
      <c r="T4" s="11"/>
      <c r="U4" s="11"/>
      <c r="V4" s="11"/>
      <c r="W4" s="11"/>
      <c r="X4" s="11"/>
      <c r="Y4" s="202"/>
      <c r="Z4" s="203"/>
      <c r="AA4" s="198" t="s">
        <v>4</v>
      </c>
      <c r="AB4" s="199"/>
      <c r="AC4" s="199"/>
      <c r="AD4" s="199"/>
      <c r="AE4" s="204"/>
      <c r="AF4" s="205" t="s">
        <v>118</v>
      </c>
      <c r="AG4" s="206"/>
    </row>
    <row r="5" spans="1:59" s="10" customFormat="1" ht="16.5" customHeight="1" thickBot="1">
      <c r="A5" s="680" t="s">
        <v>5</v>
      </c>
      <c r="B5" s="681"/>
      <c r="C5" s="681"/>
      <c r="D5" s="681"/>
      <c r="E5" s="681"/>
      <c r="F5" s="681"/>
      <c r="G5" s="681"/>
      <c r="H5" s="681"/>
      <c r="I5" s="681"/>
      <c r="J5" s="681"/>
      <c r="K5" s="681"/>
      <c r="L5" s="681"/>
      <c r="M5" s="682"/>
      <c r="Q5" s="10" t="s">
        <v>6</v>
      </c>
      <c r="R5" s="686">
        <v>6</v>
      </c>
      <c r="S5" s="686"/>
      <c r="T5" s="10" t="s">
        <v>7</v>
      </c>
      <c r="U5" s="116">
        <v>5</v>
      </c>
      <c r="V5" s="10" t="s">
        <v>8</v>
      </c>
      <c r="W5" s="116">
        <v>16</v>
      </c>
      <c r="X5" s="10" t="s">
        <v>9</v>
      </c>
      <c r="Y5" s="206"/>
      <c r="Z5" s="206"/>
      <c r="AA5" s="198" t="s">
        <v>10</v>
      </c>
      <c r="AB5" s="199"/>
      <c r="AC5" s="199"/>
      <c r="AD5" s="199"/>
      <c r="AE5" s="204"/>
      <c r="AF5" s="207">
        <v>2018</v>
      </c>
      <c r="AG5" s="206"/>
    </row>
    <row r="6" spans="1:59" s="10" customFormat="1" ht="16.5" customHeight="1">
      <c r="A6" s="683"/>
      <c r="B6" s="684"/>
      <c r="C6" s="684"/>
      <c r="D6" s="684"/>
      <c r="E6" s="684"/>
      <c r="F6" s="684"/>
      <c r="G6" s="684"/>
      <c r="H6" s="684"/>
      <c r="I6" s="684"/>
      <c r="J6" s="684"/>
      <c r="K6" s="684"/>
      <c r="L6" s="684"/>
      <c r="M6" s="685"/>
      <c r="N6" s="14" t="s">
        <v>11</v>
      </c>
      <c r="O6" s="15"/>
      <c r="P6" s="687" t="s">
        <v>122</v>
      </c>
      <c r="Q6" s="687"/>
      <c r="R6" s="687"/>
      <c r="S6" s="687"/>
      <c r="T6" s="687"/>
      <c r="U6" s="687"/>
      <c r="V6" s="687"/>
      <c r="W6" s="687"/>
      <c r="X6" s="687"/>
      <c r="Y6" s="208"/>
      <c r="Z6" s="209"/>
      <c r="AA6" s="198" t="s">
        <v>12</v>
      </c>
      <c r="AB6" s="199"/>
      <c r="AC6" s="199"/>
      <c r="AD6" s="199"/>
      <c r="AE6" s="210"/>
      <c r="AF6" s="209"/>
      <c r="AG6" s="209"/>
      <c r="AH6" s="19"/>
      <c r="AI6" s="19"/>
    </row>
    <row r="7" spans="1:59" s="10" customFormat="1" ht="16.5" customHeight="1" thickBot="1">
      <c r="A7" s="688" t="s">
        <v>13</v>
      </c>
      <c r="B7" s="689"/>
      <c r="C7" s="689"/>
      <c r="D7" s="689"/>
      <c r="E7" s="689"/>
      <c r="F7" s="689"/>
      <c r="G7" s="689"/>
      <c r="H7" s="689"/>
      <c r="I7" s="689"/>
      <c r="J7" s="689"/>
      <c r="K7" s="689"/>
      <c r="L7" s="689"/>
      <c r="M7" s="690"/>
      <c r="N7" s="14" t="s">
        <v>14</v>
      </c>
      <c r="O7" s="15"/>
      <c r="P7" s="687" t="s">
        <v>123</v>
      </c>
      <c r="Q7" s="687"/>
      <c r="R7" s="687"/>
      <c r="S7" s="687"/>
      <c r="T7" s="687"/>
      <c r="U7" s="687"/>
      <c r="V7" s="687"/>
      <c r="W7" s="687"/>
      <c r="X7" s="687"/>
      <c r="Y7" s="208"/>
      <c r="Z7" s="209"/>
      <c r="AA7" s="211" t="s">
        <v>13</v>
      </c>
      <c r="AB7" s="212"/>
      <c r="AC7" s="212"/>
      <c r="AD7" s="212"/>
      <c r="AE7" s="213"/>
      <c r="AF7" s="209"/>
      <c r="AG7" s="209"/>
      <c r="AH7" s="19"/>
      <c r="AI7" s="19"/>
    </row>
    <row r="8" spans="1:59" s="10" customFormat="1" ht="16.5" customHeight="1">
      <c r="A8" s="691"/>
      <c r="B8" s="692"/>
      <c r="C8" s="692"/>
      <c r="D8" s="692"/>
      <c r="E8" s="692"/>
      <c r="F8" s="692"/>
      <c r="G8" s="692"/>
      <c r="H8" s="692"/>
      <c r="I8" s="692"/>
      <c r="J8" s="692"/>
      <c r="K8" s="692"/>
      <c r="L8" s="692"/>
      <c r="M8" s="693"/>
      <c r="N8" s="14" t="s">
        <v>15</v>
      </c>
      <c r="O8" s="15"/>
      <c r="P8" s="687" t="s">
        <v>124</v>
      </c>
      <c r="Q8" s="687"/>
      <c r="R8" s="687"/>
      <c r="S8" s="687"/>
      <c r="T8" s="687"/>
      <c r="U8" s="687"/>
      <c r="V8" s="687"/>
      <c r="W8" s="687"/>
      <c r="X8" s="687"/>
      <c r="Y8" s="208"/>
      <c r="Z8" s="209"/>
      <c r="AA8" s="209"/>
      <c r="AB8" s="209"/>
      <c r="AC8" s="209"/>
      <c r="AD8" s="209"/>
      <c r="AE8" s="209"/>
      <c r="AF8" s="206"/>
      <c r="AG8" s="206"/>
    </row>
    <row r="9" spans="1:59" s="10" customFormat="1" ht="16.5" customHeight="1" thickBot="1">
      <c r="A9" s="694"/>
      <c r="B9" s="695"/>
      <c r="C9" s="695"/>
      <c r="D9" s="695"/>
      <c r="E9" s="695"/>
      <c r="F9" s="695"/>
      <c r="G9" s="695"/>
      <c r="H9" s="695"/>
      <c r="I9" s="695"/>
      <c r="J9" s="695"/>
      <c r="K9" s="695"/>
      <c r="L9" s="695"/>
      <c r="M9" s="696"/>
      <c r="N9" s="697" t="s">
        <v>16</v>
      </c>
      <c r="O9" s="697"/>
      <c r="P9" s="698" t="s">
        <v>125</v>
      </c>
      <c r="Q9" s="698"/>
      <c r="R9" s="698"/>
      <c r="S9" s="698"/>
      <c r="T9" s="698"/>
      <c r="U9" s="698"/>
      <c r="V9" s="698"/>
      <c r="W9" s="698"/>
      <c r="X9" s="698"/>
      <c r="Y9" s="214"/>
      <c r="Z9" s="215"/>
      <c r="AA9" s="215"/>
      <c r="AB9" s="215"/>
      <c r="AC9" s="215"/>
      <c r="AD9" s="215"/>
      <c r="AE9" s="215"/>
      <c r="AF9" s="215"/>
      <c r="AG9" s="215"/>
      <c r="AH9" s="24"/>
      <c r="AI9" s="24"/>
    </row>
    <row r="10" spans="1:59" s="10" customFormat="1" ht="16.5" customHeight="1" thickBot="1">
      <c r="A10" s="665" t="s">
        <v>6</v>
      </c>
      <c r="B10" s="665"/>
      <c r="C10" s="666">
        <v>6</v>
      </c>
      <c r="D10" s="666"/>
      <c r="E10" s="25" t="s">
        <v>7</v>
      </c>
      <c r="F10" s="666">
        <v>4</v>
      </c>
      <c r="G10" s="666"/>
      <c r="H10" s="26" t="s">
        <v>8</v>
      </c>
      <c r="I10" s="26" t="str">
        <f>IF(Q13="有","の報酬について、下記のとおり証明します。","の報酬はありません。")</f>
        <v>の報酬について、下記のとおり証明します。</v>
      </c>
      <c r="J10" s="26"/>
      <c r="K10" s="26"/>
      <c r="L10" s="26"/>
      <c r="M10" s="26"/>
      <c r="N10" s="26"/>
      <c r="O10" s="26"/>
      <c r="P10" s="26"/>
      <c r="Q10" s="26"/>
      <c r="R10" s="26"/>
      <c r="S10" s="26"/>
      <c r="T10" s="26"/>
      <c r="U10" s="26"/>
      <c r="V10" s="26"/>
      <c r="W10" s="26"/>
      <c r="X10" s="26"/>
      <c r="Y10" s="216"/>
      <c r="Z10" s="206"/>
      <c r="AA10" s="206"/>
      <c r="AB10" s="206"/>
      <c r="AC10" s="206"/>
      <c r="AD10" s="206"/>
      <c r="AE10" s="206"/>
      <c r="AF10" s="206"/>
      <c r="AG10" s="206"/>
    </row>
    <row r="11" spans="1:59" s="10" customFormat="1" ht="16.5" customHeight="1">
      <c r="A11" s="667" t="s">
        <v>17</v>
      </c>
      <c r="B11" s="668"/>
      <c r="C11" s="668"/>
      <c r="D11" s="669"/>
      <c r="E11" s="511" t="s">
        <v>18</v>
      </c>
      <c r="F11" s="512"/>
      <c r="G11" s="512"/>
      <c r="H11" s="512"/>
      <c r="I11" s="512"/>
      <c r="J11" s="512"/>
      <c r="K11" s="519"/>
      <c r="L11" s="673" t="s">
        <v>121</v>
      </c>
      <c r="M11" s="674"/>
      <c r="N11" s="674"/>
      <c r="O11" s="675"/>
      <c r="P11" s="512" t="s">
        <v>19</v>
      </c>
      <c r="Q11" s="512"/>
      <c r="R11" s="519"/>
      <c r="S11" s="655" t="s">
        <v>120</v>
      </c>
      <c r="T11" s="655"/>
      <c r="U11" s="655"/>
      <c r="V11" s="655"/>
      <c r="W11" s="655"/>
      <c r="X11" s="656"/>
      <c r="Y11" s="217"/>
      <c r="Z11" s="205" t="s">
        <v>20</v>
      </c>
      <c r="AA11" s="206"/>
      <c r="AB11" s="206"/>
      <c r="AC11" s="206"/>
      <c r="AD11" s="206"/>
      <c r="AE11" s="206"/>
      <c r="AF11" s="206" t="str">
        <f ca="1">OFFSET($A$2,0,0,COUNTA($A:$A)-1,1)</f>
        <v>平均標準報酬月額</v>
      </c>
      <c r="AG11" s="206"/>
    </row>
    <row r="12" spans="1:59" s="10" customFormat="1" ht="16.5" customHeight="1" thickBot="1">
      <c r="A12" s="670"/>
      <c r="B12" s="671"/>
      <c r="C12" s="671"/>
      <c r="D12" s="672"/>
      <c r="E12" s="513"/>
      <c r="F12" s="514"/>
      <c r="G12" s="514"/>
      <c r="H12" s="514"/>
      <c r="I12" s="514"/>
      <c r="J12" s="514"/>
      <c r="K12" s="520"/>
      <c r="L12" s="676"/>
      <c r="M12" s="677"/>
      <c r="N12" s="677"/>
      <c r="O12" s="678"/>
      <c r="P12" s="514"/>
      <c r="Q12" s="514"/>
      <c r="R12" s="520"/>
      <c r="S12" s="657"/>
      <c r="T12" s="657"/>
      <c r="U12" s="657"/>
      <c r="V12" s="657"/>
      <c r="W12" s="657"/>
      <c r="X12" s="658"/>
      <c r="Y12" s="217"/>
      <c r="Z12" s="218" t="s">
        <v>21</v>
      </c>
      <c r="AA12" s="525"/>
      <c r="AB12" s="301"/>
      <c r="AC12" s="301"/>
      <c r="AD12" s="301"/>
      <c r="AE12" s="206"/>
      <c r="AF12" s="206"/>
      <c r="AG12" s="206"/>
    </row>
    <row r="13" spans="1:59" s="10" customFormat="1" ht="16.5" customHeight="1" thickBot="1">
      <c r="A13" s="659">
        <v>200000</v>
      </c>
      <c r="B13" s="660"/>
      <c r="C13" s="660"/>
      <c r="D13" s="498" t="s">
        <v>22</v>
      </c>
      <c r="E13" s="511" t="s">
        <v>23</v>
      </c>
      <c r="F13" s="512"/>
      <c r="G13" s="512"/>
      <c r="H13" s="512"/>
      <c r="I13" s="512"/>
      <c r="J13" s="512"/>
      <c r="K13" s="512"/>
      <c r="L13" s="512"/>
      <c r="M13" s="512"/>
      <c r="N13" s="512"/>
      <c r="O13" s="512"/>
      <c r="P13" s="512"/>
      <c r="Q13" s="661" t="s">
        <v>21</v>
      </c>
      <c r="R13" s="661"/>
      <c r="S13" s="661"/>
      <c r="T13" s="661"/>
      <c r="U13" s="661"/>
      <c r="V13" s="661"/>
      <c r="W13" s="661"/>
      <c r="X13" s="662"/>
      <c r="Y13" s="219"/>
      <c r="Z13" s="218" t="s">
        <v>24</v>
      </c>
      <c r="AA13" s="525"/>
      <c r="AB13" s="301"/>
      <c r="AC13" s="301"/>
      <c r="AD13" s="301"/>
      <c r="AE13" s="203">
        <f>DAY(AA14)</f>
        <v>1</v>
      </c>
      <c r="AF13" s="206"/>
      <c r="AG13" s="206"/>
    </row>
    <row r="14" spans="1:59" s="10" customFormat="1" ht="16.5" customHeight="1" thickBot="1">
      <c r="A14" s="605"/>
      <c r="B14" s="606"/>
      <c r="C14" s="606"/>
      <c r="D14" s="431"/>
      <c r="E14" s="513"/>
      <c r="F14" s="514"/>
      <c r="G14" s="514"/>
      <c r="H14" s="514"/>
      <c r="I14" s="514"/>
      <c r="J14" s="514"/>
      <c r="K14" s="514"/>
      <c r="L14" s="514"/>
      <c r="M14" s="514"/>
      <c r="N14" s="514"/>
      <c r="O14" s="514"/>
      <c r="P14" s="514"/>
      <c r="Q14" s="663"/>
      <c r="R14" s="663"/>
      <c r="S14" s="663"/>
      <c r="T14" s="663"/>
      <c r="U14" s="663"/>
      <c r="V14" s="663"/>
      <c r="W14" s="663"/>
      <c r="X14" s="664"/>
      <c r="Y14" s="219"/>
      <c r="Z14" s="220" t="s">
        <v>25</v>
      </c>
      <c r="AA14" s="286">
        <f>DATE(AF5+N15,P15,1)</f>
        <v>45383</v>
      </c>
      <c r="AB14" s="221"/>
      <c r="AC14" s="221"/>
      <c r="AD14" s="221"/>
      <c r="AE14" s="222"/>
      <c r="AF14" s="206"/>
      <c r="AG14" s="205" t="s">
        <v>26</v>
      </c>
    </row>
    <row r="15" spans="1:59" s="10" customFormat="1" ht="16.5" customHeight="1">
      <c r="A15" s="505" t="s">
        <v>27</v>
      </c>
      <c r="B15" s="506"/>
      <c r="C15" s="506"/>
      <c r="D15" s="507"/>
      <c r="E15" s="511" t="s">
        <v>28</v>
      </c>
      <c r="F15" s="512"/>
      <c r="G15" s="512"/>
      <c r="H15" s="512"/>
      <c r="I15" s="512"/>
      <c r="J15" s="512"/>
      <c r="K15" s="512"/>
      <c r="L15" s="515" t="s">
        <v>29</v>
      </c>
      <c r="M15" s="486"/>
      <c r="N15" s="517">
        <f>IF(F10="","",C10)</f>
        <v>6</v>
      </c>
      <c r="O15" s="486" t="s">
        <v>30</v>
      </c>
      <c r="P15" s="517">
        <f>F10</f>
        <v>4</v>
      </c>
      <c r="Q15" s="517"/>
      <c r="R15" s="486" t="s">
        <v>31</v>
      </c>
      <c r="S15" s="645">
        <v>6</v>
      </c>
      <c r="T15" s="645"/>
      <c r="U15" s="15" t="s">
        <v>9</v>
      </c>
      <c r="V15" s="29" t="s">
        <v>32</v>
      </c>
      <c r="W15" s="646"/>
      <c r="X15" s="647"/>
      <c r="Y15" s="223"/>
      <c r="Z15" s="224"/>
      <c r="AA15" s="225"/>
      <c r="AB15" s="221"/>
      <c r="AC15" s="221"/>
      <c r="AD15" s="221"/>
      <c r="AE15" s="222"/>
      <c r="AF15" s="206"/>
      <c r="AG15" s="226" t="s">
        <v>33</v>
      </c>
    </row>
    <row r="16" spans="1:59" s="10" customFormat="1" ht="16.5" customHeight="1" thickBot="1">
      <c r="A16" s="508"/>
      <c r="B16" s="509"/>
      <c r="C16" s="509"/>
      <c r="D16" s="510"/>
      <c r="E16" s="513"/>
      <c r="F16" s="514"/>
      <c r="G16" s="514"/>
      <c r="H16" s="514"/>
      <c r="I16" s="514"/>
      <c r="J16" s="514"/>
      <c r="K16" s="514"/>
      <c r="L16" s="516"/>
      <c r="M16" s="487"/>
      <c r="N16" s="518"/>
      <c r="O16" s="487"/>
      <c r="P16" s="518"/>
      <c r="Q16" s="518"/>
      <c r="R16" s="487"/>
      <c r="S16" s="650">
        <v>30</v>
      </c>
      <c r="T16" s="650"/>
      <c r="U16" s="15" t="s">
        <v>9</v>
      </c>
      <c r="V16" s="30" t="s">
        <v>34</v>
      </c>
      <c r="W16" s="648"/>
      <c r="X16" s="649"/>
      <c r="Y16" s="223"/>
      <c r="Z16" s="227" t="s">
        <v>35</v>
      </c>
      <c r="AA16" s="228">
        <f>EOMONTH(AA14,0)</f>
        <v>45412</v>
      </c>
      <c r="AB16" s="229"/>
      <c r="AC16" s="229"/>
      <c r="AD16" s="229"/>
      <c r="AE16" s="206"/>
      <c r="AF16" s="206"/>
      <c r="AG16" s="230" t="s">
        <v>36</v>
      </c>
    </row>
    <row r="17" spans="1:33" s="10" customFormat="1" ht="16.5" customHeight="1" thickBot="1">
      <c r="A17" s="651">
        <v>0</v>
      </c>
      <c r="B17" s="652"/>
      <c r="C17" s="652"/>
      <c r="D17" s="498" t="s">
        <v>22</v>
      </c>
      <c r="E17" s="499" t="s">
        <v>108</v>
      </c>
      <c r="F17" s="500"/>
      <c r="G17" s="500"/>
      <c r="H17" s="500"/>
      <c r="I17" s="500"/>
      <c r="J17" s="500"/>
      <c r="K17" s="500"/>
      <c r="L17" s="500"/>
      <c r="M17" s="500"/>
      <c r="N17" s="500"/>
      <c r="O17" s="500"/>
      <c r="P17" s="500"/>
      <c r="Q17" s="500"/>
      <c r="R17" s="500"/>
      <c r="S17" s="500"/>
      <c r="T17" s="500"/>
      <c r="U17" s="500"/>
      <c r="V17" s="501"/>
      <c r="W17" s="33">
        <v>1</v>
      </c>
      <c r="X17" s="111" t="s">
        <v>37</v>
      </c>
      <c r="Y17" s="231"/>
      <c r="Z17" s="220" t="s">
        <v>38</v>
      </c>
      <c r="AA17" s="232">
        <f>NETWORKDAYS(AA14,AA16)</f>
        <v>22</v>
      </c>
      <c r="AB17" s="233"/>
      <c r="AC17" s="206"/>
      <c r="AD17" s="206"/>
      <c r="AE17" s="206" t="s">
        <v>39</v>
      </c>
      <c r="AF17" s="234" t="s">
        <v>40</v>
      </c>
      <c r="AG17" s="206"/>
    </row>
    <row r="18" spans="1:33" s="10" customFormat="1" ht="16.5" customHeight="1" thickBot="1">
      <c r="A18" s="653"/>
      <c r="B18" s="654"/>
      <c r="C18" s="654"/>
      <c r="D18" s="431"/>
      <c r="E18" s="502" t="s">
        <v>173</v>
      </c>
      <c r="F18" s="503"/>
      <c r="G18" s="503"/>
      <c r="H18" s="503"/>
      <c r="I18" s="503"/>
      <c r="J18" s="503"/>
      <c r="K18" s="503"/>
      <c r="L18" s="503"/>
      <c r="M18" s="503"/>
      <c r="N18" s="503"/>
      <c r="O18" s="503"/>
      <c r="P18" s="503"/>
      <c r="Q18" s="503"/>
      <c r="R18" s="503"/>
      <c r="S18" s="503"/>
      <c r="T18" s="503"/>
      <c r="U18" s="503"/>
      <c r="V18" s="503"/>
      <c r="W18" s="503"/>
      <c r="X18" s="504"/>
      <c r="Y18" s="235"/>
      <c r="Z18" s="309" t="s">
        <v>43</v>
      </c>
      <c r="AA18" s="236" t="s">
        <v>116</v>
      </c>
      <c r="AB18" s="237" t="s">
        <v>117</v>
      </c>
      <c r="AC18" s="237" t="s">
        <v>110</v>
      </c>
      <c r="AD18" s="238" t="s">
        <v>162</v>
      </c>
      <c r="AE18" s="206"/>
      <c r="AF18" s="230" t="s">
        <v>41</v>
      </c>
      <c r="AG18" s="239"/>
    </row>
    <row r="19" spans="1:33" s="10" customFormat="1" ht="16.5" customHeight="1">
      <c r="A19" s="618" t="s">
        <v>42</v>
      </c>
      <c r="B19" s="619"/>
      <c r="C19" s="619"/>
      <c r="D19" s="620"/>
      <c r="E19" s="624"/>
      <c r="F19" s="625"/>
      <c r="G19" s="625"/>
      <c r="H19" s="626"/>
      <c r="I19" s="35">
        <v>1</v>
      </c>
      <c r="J19" s="35">
        <v>2</v>
      </c>
      <c r="K19" s="35">
        <v>3</v>
      </c>
      <c r="L19" s="35">
        <v>4</v>
      </c>
      <c r="M19" s="35">
        <v>5</v>
      </c>
      <c r="N19" s="35">
        <v>6</v>
      </c>
      <c r="O19" s="35">
        <v>7</v>
      </c>
      <c r="P19" s="35">
        <v>8</v>
      </c>
      <c r="Q19" s="35">
        <v>9</v>
      </c>
      <c r="R19" s="35">
        <v>10</v>
      </c>
      <c r="S19" s="35">
        <v>11</v>
      </c>
      <c r="T19" s="35">
        <v>12</v>
      </c>
      <c r="U19" s="35">
        <v>13</v>
      </c>
      <c r="V19" s="35">
        <v>14</v>
      </c>
      <c r="W19" s="35">
        <v>15</v>
      </c>
      <c r="X19" s="36">
        <v>16</v>
      </c>
      <c r="Y19" s="240"/>
      <c r="Z19" s="310"/>
      <c r="AA19" s="241">
        <f>AA14</f>
        <v>45383</v>
      </c>
      <c r="AB19" s="242" t="str">
        <f>TEXT(AA19,"aaa")</f>
        <v>月</v>
      </c>
      <c r="AC19" s="242" t="str">
        <f>I$20</f>
        <v>〇</v>
      </c>
      <c r="AD19" s="243" t="str">
        <f>I$21</f>
        <v>〇</v>
      </c>
      <c r="AE19" s="244">
        <f>AE20</f>
        <v>45388</v>
      </c>
      <c r="AF19" s="206"/>
      <c r="AG19" s="206"/>
    </row>
    <row r="20" spans="1:33" s="10" customFormat="1" ht="16.5" customHeight="1">
      <c r="A20" s="621"/>
      <c r="B20" s="622"/>
      <c r="C20" s="622"/>
      <c r="D20" s="623"/>
      <c r="E20" s="627" t="s">
        <v>44</v>
      </c>
      <c r="F20" s="628"/>
      <c r="G20" s="628"/>
      <c r="H20" s="628"/>
      <c r="I20" s="37" t="s">
        <v>127</v>
      </c>
      <c r="J20" s="37" t="s">
        <v>126</v>
      </c>
      <c r="K20" s="37"/>
      <c r="L20" s="37" t="s">
        <v>127</v>
      </c>
      <c r="M20" s="37" t="s">
        <v>126</v>
      </c>
      <c r="N20" s="37"/>
      <c r="O20" s="37"/>
      <c r="P20" s="37" t="s">
        <v>127</v>
      </c>
      <c r="Q20" s="37" t="s">
        <v>126</v>
      </c>
      <c r="R20" s="37"/>
      <c r="S20" s="37" t="s">
        <v>127</v>
      </c>
      <c r="T20" s="37" t="s">
        <v>126</v>
      </c>
      <c r="U20" s="37"/>
      <c r="V20" s="37"/>
      <c r="W20" s="37" t="s">
        <v>127</v>
      </c>
      <c r="X20" s="37" t="s">
        <v>126</v>
      </c>
      <c r="Y20" s="245"/>
      <c r="Z20" s="310"/>
      <c r="AA20" s="246">
        <f>AA14+1</f>
        <v>45384</v>
      </c>
      <c r="AB20" s="242" t="str">
        <f>TEXT(AA20,"aaa")</f>
        <v>火</v>
      </c>
      <c r="AC20" s="242" t="str">
        <f>J$20</f>
        <v>〇</v>
      </c>
      <c r="AD20" s="243" t="str">
        <f>J$21</f>
        <v>〇</v>
      </c>
      <c r="AE20" s="244">
        <f>DATE(AF5+$N$15,$P$15,S15)</f>
        <v>45388</v>
      </c>
      <c r="AF20" s="206">
        <f ca="1">COUNTIF(OFFSET(AC19,MATCH(AE20,AA19:AA49,0)-1,0,MATCH(AE21,AA19:AA49,0)-MATCH(AE20,AA19:AA49,0)+1,1),0)</f>
        <v>14</v>
      </c>
      <c r="AG20" s="206"/>
    </row>
    <row r="21" spans="1:33" s="10" customFormat="1" ht="16.5" customHeight="1">
      <c r="A21" s="629" t="s">
        <v>26</v>
      </c>
      <c r="B21" s="630"/>
      <c r="C21" s="630"/>
      <c r="D21" s="631"/>
      <c r="E21" s="635" t="s">
        <v>129</v>
      </c>
      <c r="F21" s="628"/>
      <c r="G21" s="628"/>
      <c r="H21" s="628"/>
      <c r="I21" s="37" t="s">
        <v>127</v>
      </c>
      <c r="J21" s="37" t="s">
        <v>126</v>
      </c>
      <c r="K21" s="37"/>
      <c r="L21" s="37" t="s">
        <v>127</v>
      </c>
      <c r="M21" s="37" t="s">
        <v>126</v>
      </c>
      <c r="N21" s="37"/>
      <c r="O21" s="37"/>
      <c r="P21" s="37"/>
      <c r="Q21" s="37"/>
      <c r="R21" s="37"/>
      <c r="S21" s="37"/>
      <c r="T21" s="37"/>
      <c r="U21" s="37"/>
      <c r="V21" s="37"/>
      <c r="W21" s="37"/>
      <c r="X21" s="39"/>
      <c r="Y21" s="247"/>
      <c r="Z21" s="310"/>
      <c r="AA21" s="246">
        <f>AA20+1</f>
        <v>45385</v>
      </c>
      <c r="AB21" s="242" t="str">
        <f t="shared" ref="AB21:AB49" si="0">TEXT(AA21,"aaa")</f>
        <v>水</v>
      </c>
      <c r="AC21" s="242">
        <f>K$20</f>
        <v>0</v>
      </c>
      <c r="AD21" s="243">
        <f>K$21</f>
        <v>0</v>
      </c>
      <c r="AE21" s="244">
        <f>DATE(AF5+$N$15,$P$15,S16)</f>
        <v>45412</v>
      </c>
      <c r="AF21" s="206"/>
      <c r="AG21" s="206"/>
    </row>
    <row r="22" spans="1:33" s="10" customFormat="1" ht="16.5" customHeight="1" thickBot="1">
      <c r="A22" s="632"/>
      <c r="B22" s="633"/>
      <c r="C22" s="633"/>
      <c r="D22" s="634"/>
      <c r="E22" s="636"/>
      <c r="F22" s="637"/>
      <c r="G22" s="637"/>
      <c r="H22" s="638"/>
      <c r="I22" s="112">
        <v>17</v>
      </c>
      <c r="J22" s="112">
        <v>18</v>
      </c>
      <c r="K22" s="112">
        <v>19</v>
      </c>
      <c r="L22" s="112">
        <v>20</v>
      </c>
      <c r="M22" s="112">
        <v>21</v>
      </c>
      <c r="N22" s="112">
        <v>22</v>
      </c>
      <c r="O22" s="112">
        <v>23</v>
      </c>
      <c r="P22" s="112">
        <v>24</v>
      </c>
      <c r="Q22" s="112">
        <v>25</v>
      </c>
      <c r="R22" s="112">
        <v>26</v>
      </c>
      <c r="S22" s="112">
        <v>27</v>
      </c>
      <c r="T22" s="112">
        <v>28</v>
      </c>
      <c r="U22" s="112">
        <f>IF(DAY(AA47)=29,DAY(AA47),"")</f>
        <v>29</v>
      </c>
      <c r="V22" s="112">
        <f>IF(DAY(AA48)=30,DAY(AA48),"")</f>
        <v>30</v>
      </c>
      <c r="W22" s="112" t="str">
        <f>IF(DAY(AA49)=31,DAY(AA49),"")</f>
        <v/>
      </c>
      <c r="X22" s="113"/>
      <c r="Y22" s="247"/>
      <c r="Z22" s="310"/>
      <c r="AA22" s="246">
        <f t="shared" ref="AA22:AA50" si="1">AA21+1</f>
        <v>45386</v>
      </c>
      <c r="AB22" s="242" t="str">
        <f t="shared" si="0"/>
        <v>木</v>
      </c>
      <c r="AC22" s="242" t="str">
        <f>L$20</f>
        <v>〇</v>
      </c>
      <c r="AD22" s="243" t="str">
        <f>L$21</f>
        <v>〇</v>
      </c>
      <c r="AE22" s="206">
        <f>NETWORKDAYS(AE20,AE21)</f>
        <v>17</v>
      </c>
      <c r="AF22" s="206"/>
      <c r="AG22" s="206"/>
    </row>
    <row r="23" spans="1:33" s="10" customFormat="1" ht="16.5" customHeight="1">
      <c r="A23" s="618" t="s">
        <v>45</v>
      </c>
      <c r="B23" s="619"/>
      <c r="C23" s="619"/>
      <c r="D23" s="620"/>
      <c r="E23" s="627" t="s">
        <v>44</v>
      </c>
      <c r="F23" s="628"/>
      <c r="G23" s="628"/>
      <c r="H23" s="628"/>
      <c r="I23" s="37"/>
      <c r="J23" s="37" t="s">
        <v>127</v>
      </c>
      <c r="K23" s="37" t="s">
        <v>126</v>
      </c>
      <c r="L23" s="37"/>
      <c r="M23" s="37"/>
      <c r="N23" s="37" t="s">
        <v>127</v>
      </c>
      <c r="O23" s="37" t="s">
        <v>126</v>
      </c>
      <c r="P23" s="37"/>
      <c r="Q23" s="37" t="s">
        <v>127</v>
      </c>
      <c r="R23" s="37"/>
      <c r="S23" s="37"/>
      <c r="T23" s="37"/>
      <c r="U23" s="37"/>
      <c r="V23" s="37"/>
      <c r="W23" s="37"/>
      <c r="X23" s="38"/>
      <c r="Y23" s="245"/>
      <c r="Z23" s="310"/>
      <c r="AA23" s="246">
        <f t="shared" si="1"/>
        <v>45387</v>
      </c>
      <c r="AB23" s="242" t="str">
        <f t="shared" si="0"/>
        <v>金</v>
      </c>
      <c r="AC23" s="242" t="str">
        <f>M$20</f>
        <v>〇</v>
      </c>
      <c r="AD23" s="243" t="str">
        <f>M$21</f>
        <v>〇</v>
      </c>
      <c r="AE23" s="206"/>
      <c r="AF23" s="206"/>
      <c r="AG23" s="206"/>
    </row>
    <row r="24" spans="1:33" s="10" customFormat="1" ht="16.5" customHeight="1" thickBot="1">
      <c r="A24" s="621"/>
      <c r="B24" s="622"/>
      <c r="C24" s="622"/>
      <c r="D24" s="623"/>
      <c r="E24" s="729" t="s">
        <v>130</v>
      </c>
      <c r="F24" s="730"/>
      <c r="G24" s="730"/>
      <c r="H24" s="730"/>
      <c r="I24" s="40"/>
      <c r="J24" s="40"/>
      <c r="K24" s="40"/>
      <c r="L24" s="40"/>
      <c r="M24" s="40"/>
      <c r="N24" s="40"/>
      <c r="O24" s="40"/>
      <c r="P24" s="40"/>
      <c r="Q24" s="40"/>
      <c r="R24" s="40"/>
      <c r="S24" s="40"/>
      <c r="T24" s="40"/>
      <c r="U24" s="40"/>
      <c r="V24" s="40"/>
      <c r="W24" s="40"/>
      <c r="X24" s="41"/>
      <c r="Y24" s="247"/>
      <c r="Z24" s="310"/>
      <c r="AA24" s="246">
        <f t="shared" si="1"/>
        <v>45388</v>
      </c>
      <c r="AB24" s="242" t="str">
        <f t="shared" si="0"/>
        <v>土</v>
      </c>
      <c r="AC24" s="242">
        <f>N$20</f>
        <v>0</v>
      </c>
      <c r="AD24" s="243">
        <f>N$21</f>
        <v>0</v>
      </c>
      <c r="AE24" s="206">
        <f>MATCH(AE20,AA19:AA49,1)</f>
        <v>6</v>
      </c>
      <c r="AF24" s="206">
        <f>MATCH(AE20,AA19:AA50,0)</f>
        <v>6</v>
      </c>
      <c r="AG24" s="206"/>
    </row>
    <row r="25" spans="1:33" s="10" customFormat="1" ht="16.5" customHeight="1" thickBot="1">
      <c r="A25" s="612">
        <v>7.75</v>
      </c>
      <c r="B25" s="613"/>
      <c r="C25" s="613"/>
      <c r="D25" s="616" t="s">
        <v>46</v>
      </c>
      <c r="E25" s="440" t="s">
        <v>47</v>
      </c>
      <c r="F25" s="441"/>
      <c r="G25" s="441"/>
      <c r="H25" s="441"/>
      <c r="I25" s="441"/>
      <c r="J25" s="441"/>
      <c r="K25" s="441"/>
      <c r="L25" s="441"/>
      <c r="M25" s="441"/>
      <c r="N25" s="442"/>
      <c r="O25" s="440" t="s">
        <v>48</v>
      </c>
      <c r="P25" s="441"/>
      <c r="Q25" s="441"/>
      <c r="R25" s="441"/>
      <c r="S25" s="441"/>
      <c r="T25" s="441"/>
      <c r="U25" s="441"/>
      <c r="V25" s="441"/>
      <c r="W25" s="441"/>
      <c r="X25" s="442"/>
      <c r="Y25" s="248"/>
      <c r="Z25" s="310"/>
      <c r="AA25" s="246">
        <f t="shared" si="1"/>
        <v>45389</v>
      </c>
      <c r="AB25" s="242" t="str">
        <f t="shared" si="0"/>
        <v>日</v>
      </c>
      <c r="AC25" s="242">
        <f>O$20</f>
        <v>0</v>
      </c>
      <c r="AD25" s="243">
        <f>O$21</f>
        <v>0</v>
      </c>
      <c r="AE25" s="206">
        <f>MATCH(AE20,AA19:AA49,0)</f>
        <v>6</v>
      </c>
      <c r="AF25" s="206">
        <f>MATCH(AE21,AA19:AA49,0)</f>
        <v>30</v>
      </c>
      <c r="AG25" s="206"/>
    </row>
    <row r="26" spans="1:33" s="10" customFormat="1" ht="16.5" customHeight="1" thickBot="1">
      <c r="A26" s="614"/>
      <c r="B26" s="615"/>
      <c r="C26" s="615"/>
      <c r="D26" s="617"/>
      <c r="E26" s="443" t="s">
        <v>49</v>
      </c>
      <c r="F26" s="444"/>
      <c r="G26" s="444"/>
      <c r="H26" s="445"/>
      <c r="I26" s="446" t="s">
        <v>50</v>
      </c>
      <c r="J26" s="402"/>
      <c r="K26" s="402"/>
      <c r="L26" s="402"/>
      <c r="M26" s="402"/>
      <c r="N26" s="447"/>
      <c r="O26" s="443" t="s">
        <v>49</v>
      </c>
      <c r="P26" s="444"/>
      <c r="Q26" s="444"/>
      <c r="R26" s="445"/>
      <c r="S26" s="446" t="s">
        <v>50</v>
      </c>
      <c r="T26" s="402"/>
      <c r="U26" s="402"/>
      <c r="V26" s="402"/>
      <c r="W26" s="402"/>
      <c r="X26" s="447"/>
      <c r="Y26" s="249"/>
      <c r="Z26" s="310"/>
      <c r="AA26" s="246">
        <f>AA25+1</f>
        <v>45390</v>
      </c>
      <c r="AB26" s="242" t="str">
        <f t="shared" si="0"/>
        <v>月</v>
      </c>
      <c r="AC26" s="242" t="str">
        <f>P$20</f>
        <v>〇</v>
      </c>
      <c r="AD26" s="250">
        <f>P$21</f>
        <v>0</v>
      </c>
      <c r="AE26" s="251" t="s">
        <v>111</v>
      </c>
      <c r="AF26" s="252">
        <f>NETWORKDAYS($AE$20,$AE$21)</f>
        <v>17</v>
      </c>
      <c r="AG26" s="206"/>
    </row>
    <row r="27" spans="1:33" s="10" customFormat="1" ht="16.5" customHeight="1">
      <c r="A27" s="639" t="s">
        <v>51</v>
      </c>
      <c r="B27" s="640"/>
      <c r="C27" s="640"/>
      <c r="D27" s="641"/>
      <c r="E27" s="401" t="s">
        <v>52</v>
      </c>
      <c r="F27" s="402"/>
      <c r="G27" s="402"/>
      <c r="H27" s="403"/>
      <c r="I27" s="595">
        <v>194800</v>
      </c>
      <c r="J27" s="595"/>
      <c r="K27" s="595"/>
      <c r="L27" s="595"/>
      <c r="M27" s="595"/>
      <c r="N27" s="596"/>
      <c r="O27" s="401" t="s">
        <v>53</v>
      </c>
      <c r="P27" s="402"/>
      <c r="Q27" s="402"/>
      <c r="R27" s="403"/>
      <c r="S27" s="597"/>
      <c r="T27" s="595"/>
      <c r="U27" s="595"/>
      <c r="V27" s="595"/>
      <c r="W27" s="595"/>
      <c r="X27" s="596"/>
      <c r="Y27" s="253"/>
      <c r="Z27" s="310"/>
      <c r="AA27" s="246">
        <f t="shared" si="1"/>
        <v>45391</v>
      </c>
      <c r="AB27" s="242" t="str">
        <f t="shared" si="0"/>
        <v>火</v>
      </c>
      <c r="AC27" s="242" t="str">
        <f>Q$20</f>
        <v>〇</v>
      </c>
      <c r="AD27" s="250">
        <f>Q$21</f>
        <v>0</v>
      </c>
      <c r="AE27" s="254" t="s">
        <v>112</v>
      </c>
      <c r="AF27" s="243">
        <f>NETWORKDAYS.INTL($AE$20,$AE$21,"1111100")</f>
        <v>8</v>
      </c>
      <c r="AG27" s="206"/>
    </row>
    <row r="28" spans="1:33" s="10" customFormat="1" ht="16.5" customHeight="1">
      <c r="A28" s="642"/>
      <c r="B28" s="643"/>
      <c r="C28" s="643"/>
      <c r="D28" s="644"/>
      <c r="E28" s="401" t="s">
        <v>54</v>
      </c>
      <c r="F28" s="402"/>
      <c r="G28" s="402"/>
      <c r="H28" s="403"/>
      <c r="I28" s="595"/>
      <c r="J28" s="595"/>
      <c r="K28" s="595"/>
      <c r="L28" s="595"/>
      <c r="M28" s="595"/>
      <c r="N28" s="596"/>
      <c r="O28" s="401" t="s">
        <v>55</v>
      </c>
      <c r="P28" s="402"/>
      <c r="Q28" s="402"/>
      <c r="R28" s="403"/>
      <c r="S28" s="597"/>
      <c r="T28" s="595"/>
      <c r="U28" s="595"/>
      <c r="V28" s="595"/>
      <c r="W28" s="595"/>
      <c r="X28" s="596"/>
      <c r="Y28" s="253"/>
      <c r="Z28" s="310"/>
      <c r="AA28" s="246">
        <f t="shared" si="1"/>
        <v>45392</v>
      </c>
      <c r="AB28" s="242" t="str">
        <f t="shared" si="0"/>
        <v>水</v>
      </c>
      <c r="AC28" s="242">
        <f>R$20</f>
        <v>0</v>
      </c>
      <c r="AD28" s="250">
        <f>R$21</f>
        <v>0</v>
      </c>
      <c r="AE28" s="254" t="s">
        <v>113</v>
      </c>
      <c r="AF28" s="243">
        <f ca="1">COUNTIF(OFFSET($AC$19,MATCH($AE$20,$AA$19:$AA$49,0)-1,0,MATCH($AE$21,$AA$19:$AA$49,0)-MATCH($AE$20,$AA$19:$AA$49,0)+1,1),$AE$17)</f>
        <v>11</v>
      </c>
      <c r="AG28" s="206"/>
    </row>
    <row r="29" spans="1:33" s="10" customFormat="1" ht="16.5" customHeight="1">
      <c r="A29" s="603">
        <v>1571</v>
      </c>
      <c r="B29" s="604"/>
      <c r="C29" s="604"/>
      <c r="D29" s="430" t="s">
        <v>22</v>
      </c>
      <c r="E29" s="401" t="s">
        <v>56</v>
      </c>
      <c r="F29" s="402"/>
      <c r="G29" s="402"/>
      <c r="H29" s="403"/>
      <c r="I29" s="607"/>
      <c r="J29" s="607"/>
      <c r="K29" s="607"/>
      <c r="L29" s="607"/>
      <c r="M29" s="607"/>
      <c r="N29" s="608"/>
      <c r="O29" s="401" t="s">
        <v>57</v>
      </c>
      <c r="P29" s="402"/>
      <c r="Q29" s="402"/>
      <c r="R29" s="403"/>
      <c r="S29" s="609"/>
      <c r="T29" s="607"/>
      <c r="U29" s="607"/>
      <c r="V29" s="607"/>
      <c r="W29" s="607"/>
      <c r="X29" s="608"/>
      <c r="Y29" s="253"/>
      <c r="Z29" s="310"/>
      <c r="AA29" s="246">
        <f t="shared" si="1"/>
        <v>45393</v>
      </c>
      <c r="AB29" s="242" t="str">
        <f t="shared" si="0"/>
        <v>木</v>
      </c>
      <c r="AC29" s="242" t="str">
        <f>S$20</f>
        <v>〇</v>
      </c>
      <c r="AD29" s="250">
        <f>S$21</f>
        <v>0</v>
      </c>
      <c r="AE29" s="254" t="s">
        <v>114</v>
      </c>
      <c r="AF29" s="243">
        <f ca="1">COUNTIF(OFFSET(AC19,MATCH(AE20,AA19:AA49,0)-1,0,MATCH(AE21,AA19:AA49,0)-MATCH(AE20,AA19:AA49,0)+1,1),0)-AF27</f>
        <v>6</v>
      </c>
      <c r="AG29" s="206"/>
    </row>
    <row r="30" spans="1:33" s="10" customFormat="1" ht="16.5" customHeight="1" thickBot="1">
      <c r="A30" s="605"/>
      <c r="B30" s="606"/>
      <c r="C30" s="606"/>
      <c r="D30" s="431"/>
      <c r="E30" s="401" t="s">
        <v>58</v>
      </c>
      <c r="F30" s="402"/>
      <c r="G30" s="402"/>
      <c r="H30" s="403"/>
      <c r="I30" s="610"/>
      <c r="J30" s="610"/>
      <c r="K30" s="610"/>
      <c r="L30" s="610"/>
      <c r="M30" s="610"/>
      <c r="N30" s="611"/>
      <c r="O30" s="401" t="s">
        <v>59</v>
      </c>
      <c r="P30" s="402"/>
      <c r="Q30" s="402"/>
      <c r="R30" s="403"/>
      <c r="S30" s="437">
        <f>IF(AND(T36="〇",E38="１月分満額支給"),H36/P36,0)</f>
        <v>9020</v>
      </c>
      <c r="T30" s="438"/>
      <c r="U30" s="438"/>
      <c r="V30" s="438"/>
      <c r="W30" s="438"/>
      <c r="X30" s="439"/>
      <c r="Y30" s="253"/>
      <c r="Z30" s="310"/>
      <c r="AA30" s="246">
        <f t="shared" si="1"/>
        <v>45394</v>
      </c>
      <c r="AB30" s="242" t="str">
        <f t="shared" si="0"/>
        <v>金</v>
      </c>
      <c r="AC30" s="242" t="str">
        <f>T$20</f>
        <v>〇</v>
      </c>
      <c r="AD30" s="250">
        <f>T$21</f>
        <v>0</v>
      </c>
      <c r="AE30" s="255" t="s">
        <v>163</v>
      </c>
      <c r="AF30" s="256">
        <f ca="1">COUNTIF(OFFSET($AD$19,MATCH($AE$20,$AA$19:$AA$49,0)-1,0,MATCH($AE$21,$AA$19:$AA$49,0)-MATCH($AE$20,$AA$19:$AA$49,0)+1,1),$AE$17)</f>
        <v>0</v>
      </c>
      <c r="AG30" s="206"/>
    </row>
    <row r="31" spans="1:33" s="10" customFormat="1" ht="16.5" customHeight="1">
      <c r="A31" s="389" t="s">
        <v>60</v>
      </c>
      <c r="B31" s="390"/>
      <c r="C31" s="390"/>
      <c r="D31" s="391"/>
      <c r="E31" s="401"/>
      <c r="F31" s="402"/>
      <c r="G31" s="402"/>
      <c r="H31" s="403"/>
      <c r="I31" s="42"/>
      <c r="J31" s="42"/>
      <c r="K31" s="42"/>
      <c r="L31" s="42"/>
      <c r="M31" s="42"/>
      <c r="N31" s="43"/>
      <c r="O31" s="401"/>
      <c r="P31" s="402"/>
      <c r="Q31" s="402"/>
      <c r="R31" s="403"/>
      <c r="S31" s="598"/>
      <c r="T31" s="599"/>
      <c r="U31" s="599"/>
      <c r="V31" s="599"/>
      <c r="W31" s="599"/>
      <c r="X31" s="600"/>
      <c r="Y31" s="257"/>
      <c r="Z31" s="310"/>
      <c r="AA31" s="246">
        <f t="shared" si="1"/>
        <v>45395</v>
      </c>
      <c r="AB31" s="242" t="str">
        <f t="shared" si="0"/>
        <v>土</v>
      </c>
      <c r="AC31" s="242">
        <f>U$20</f>
        <v>0</v>
      </c>
      <c r="AD31" s="243">
        <f>U$21</f>
        <v>0</v>
      </c>
      <c r="AE31" s="206"/>
      <c r="AF31" s="206"/>
      <c r="AG31" s="206"/>
    </row>
    <row r="32" spans="1:33" s="10" customFormat="1" ht="16.5" customHeight="1">
      <c r="A32" s="392"/>
      <c r="B32" s="393"/>
      <c r="C32" s="393"/>
      <c r="D32" s="394"/>
      <c r="E32" s="401" t="s">
        <v>61</v>
      </c>
      <c r="F32" s="402"/>
      <c r="G32" s="402"/>
      <c r="H32" s="403"/>
      <c r="I32" s="601">
        <f>IFERROR(ROUNDDOWN(SUM(I27,I28,I29,I30)/A37,2),"0")</f>
        <v>12986.66</v>
      </c>
      <c r="J32" s="601"/>
      <c r="K32" s="601"/>
      <c r="L32" s="601"/>
      <c r="M32" s="601"/>
      <c r="N32" s="602"/>
      <c r="O32" s="401" t="s">
        <v>62</v>
      </c>
      <c r="P32" s="402"/>
      <c r="Q32" s="402"/>
      <c r="R32" s="402"/>
      <c r="S32" s="406">
        <f>IF(A13="","",SUM(S27:X31))</f>
        <v>9020</v>
      </c>
      <c r="T32" s="407"/>
      <c r="U32" s="407"/>
      <c r="V32" s="407"/>
      <c r="W32" s="407"/>
      <c r="X32" s="408"/>
      <c r="Y32" s="258"/>
      <c r="Z32" s="310"/>
      <c r="AA32" s="246">
        <f t="shared" si="1"/>
        <v>45396</v>
      </c>
      <c r="AB32" s="242" t="str">
        <f t="shared" si="0"/>
        <v>日</v>
      </c>
      <c r="AC32" s="242">
        <f>V$20</f>
        <v>0</v>
      </c>
      <c r="AD32" s="243">
        <f>V$21</f>
        <v>0</v>
      </c>
      <c r="AE32" s="206"/>
      <c r="AF32" s="206"/>
      <c r="AG32" s="206"/>
    </row>
    <row r="33" spans="1:33" s="10" customFormat="1" ht="19.5" customHeight="1">
      <c r="A33" s="707">
        <f>AA17</f>
        <v>22</v>
      </c>
      <c r="B33" s="708"/>
      <c r="C33" s="708"/>
      <c r="D33" s="409" t="s">
        <v>63</v>
      </c>
      <c r="E33" s="401" t="s">
        <v>64</v>
      </c>
      <c r="F33" s="402"/>
      <c r="G33" s="402"/>
      <c r="H33" s="403"/>
      <c r="I33" s="590">
        <f>A29*A25</f>
        <v>12175.25</v>
      </c>
      <c r="J33" s="590"/>
      <c r="K33" s="590"/>
      <c r="L33" s="590"/>
      <c r="M33" s="590"/>
      <c r="N33" s="591"/>
      <c r="O33" s="592" t="s">
        <v>65</v>
      </c>
      <c r="P33" s="593"/>
      <c r="Q33" s="593"/>
      <c r="R33" s="593"/>
      <c r="S33" s="593"/>
      <c r="T33" s="593"/>
      <c r="U33" s="593"/>
      <c r="V33" s="593"/>
      <c r="W33" s="593"/>
      <c r="X33" s="594"/>
      <c r="Y33" s="245"/>
      <c r="Z33" s="310"/>
      <c r="AA33" s="246">
        <f>AA32+1</f>
        <v>45397</v>
      </c>
      <c r="AB33" s="242" t="str">
        <f t="shared" si="0"/>
        <v>月</v>
      </c>
      <c r="AC33" s="242" t="str">
        <f>W$20</f>
        <v>〇</v>
      </c>
      <c r="AD33" s="243">
        <f>W$21</f>
        <v>0</v>
      </c>
      <c r="AE33" s="206"/>
      <c r="AF33" s="206"/>
      <c r="AG33" s="206"/>
    </row>
    <row r="34" spans="1:33" s="10" customFormat="1" ht="16.5" customHeight="1" thickBot="1">
      <c r="A34" s="709"/>
      <c r="B34" s="710"/>
      <c r="C34" s="710"/>
      <c r="D34" s="410"/>
      <c r="E34" s="416" t="s">
        <v>66</v>
      </c>
      <c r="F34" s="417"/>
      <c r="G34" s="417"/>
      <c r="H34" s="417"/>
      <c r="I34" s="418">
        <f>IFERROR(IF(I32-I33&lt;0,"0.00",I32-I33),"")</f>
        <v>811.40999999999985</v>
      </c>
      <c r="J34" s="419"/>
      <c r="K34" s="419"/>
      <c r="L34" s="419"/>
      <c r="M34" s="419"/>
      <c r="N34" s="44" t="s">
        <v>67</v>
      </c>
      <c r="O34" s="420" t="s">
        <v>68</v>
      </c>
      <c r="P34" s="421"/>
      <c r="Q34" s="421"/>
      <c r="R34" s="422"/>
      <c r="S34" s="363">
        <f>IFERROR(ROUNDDOWN(S32/22,2),"")</f>
        <v>410</v>
      </c>
      <c r="T34" s="364"/>
      <c r="U34" s="364"/>
      <c r="V34" s="364"/>
      <c r="W34" s="364"/>
      <c r="X34" s="44" t="s">
        <v>67</v>
      </c>
      <c r="Y34" s="259"/>
      <c r="Z34" s="310"/>
      <c r="AA34" s="246">
        <f t="shared" si="1"/>
        <v>45398</v>
      </c>
      <c r="AB34" s="242" t="str">
        <f t="shared" si="0"/>
        <v>火</v>
      </c>
      <c r="AC34" s="242" t="str">
        <f>X$20</f>
        <v>〇</v>
      </c>
      <c r="AD34" s="243">
        <f>X$21</f>
        <v>0</v>
      </c>
      <c r="AE34" s="206"/>
      <c r="AF34" s="206"/>
      <c r="AG34" s="206"/>
    </row>
    <row r="35" spans="1:33" s="10" customFormat="1" ht="16.5" customHeight="1">
      <c r="A35" s="723" t="s">
        <v>69</v>
      </c>
      <c r="B35" s="724"/>
      <c r="C35" s="724"/>
      <c r="D35" s="725"/>
      <c r="E35" s="371" t="s">
        <v>70</v>
      </c>
      <c r="F35" s="372"/>
      <c r="G35" s="372"/>
      <c r="H35" s="375" t="s">
        <v>71</v>
      </c>
      <c r="I35" s="376"/>
      <c r="J35" s="376"/>
      <c r="K35" s="376"/>
      <c r="L35" s="377"/>
      <c r="M35" s="375" t="s">
        <v>72</v>
      </c>
      <c r="N35" s="376"/>
      <c r="O35" s="377"/>
      <c r="P35" s="378" t="s">
        <v>73</v>
      </c>
      <c r="Q35" s="378"/>
      <c r="R35" s="378"/>
      <c r="S35" s="378"/>
      <c r="T35" s="379" t="s">
        <v>74</v>
      </c>
      <c r="U35" s="380"/>
      <c r="V35" s="380"/>
      <c r="W35" s="380"/>
      <c r="X35" s="381"/>
      <c r="Y35" s="260"/>
      <c r="Z35" s="310"/>
      <c r="AA35" s="246">
        <f t="shared" si="1"/>
        <v>45399</v>
      </c>
      <c r="AB35" s="242" t="str">
        <f t="shared" si="0"/>
        <v>水</v>
      </c>
      <c r="AC35" s="242">
        <f>I$23</f>
        <v>0</v>
      </c>
      <c r="AD35" s="243">
        <f>I$24</f>
        <v>0</v>
      </c>
      <c r="AE35" s="206"/>
      <c r="AF35" s="206"/>
      <c r="AG35" s="206"/>
    </row>
    <row r="36" spans="1:33" s="10" customFormat="1" ht="16.5" customHeight="1">
      <c r="A36" s="726"/>
      <c r="B36" s="727"/>
      <c r="C36" s="727"/>
      <c r="D36" s="728"/>
      <c r="E36" s="373"/>
      <c r="F36" s="374"/>
      <c r="G36" s="374"/>
      <c r="H36" s="581">
        <v>54120</v>
      </c>
      <c r="I36" s="582"/>
      <c r="J36" s="582"/>
      <c r="K36" s="582"/>
      <c r="L36" s="583"/>
      <c r="M36" s="584" t="s">
        <v>128</v>
      </c>
      <c r="N36" s="585"/>
      <c r="O36" s="586"/>
      <c r="P36" s="45">
        <v>6</v>
      </c>
      <c r="Q36" s="388" t="s">
        <v>75</v>
      </c>
      <c r="R36" s="374"/>
      <c r="S36" s="374"/>
      <c r="T36" s="587" t="s">
        <v>126</v>
      </c>
      <c r="U36" s="588"/>
      <c r="V36" s="588"/>
      <c r="W36" s="588"/>
      <c r="X36" s="589"/>
      <c r="Y36" s="261"/>
      <c r="Z36" s="310"/>
      <c r="AA36" s="246">
        <f t="shared" si="1"/>
        <v>45400</v>
      </c>
      <c r="AB36" s="242" t="str">
        <f t="shared" si="0"/>
        <v>木</v>
      </c>
      <c r="AC36" s="242" t="str">
        <f>J$23</f>
        <v>〇</v>
      </c>
      <c r="AD36" s="243">
        <f>J$24</f>
        <v>0</v>
      </c>
      <c r="AE36" s="206"/>
      <c r="AF36" s="206"/>
      <c r="AG36" s="206"/>
    </row>
    <row r="37" spans="1:33" s="10" customFormat="1" ht="16.5" customHeight="1">
      <c r="A37" s="719">
        <v>15</v>
      </c>
      <c r="B37" s="720"/>
      <c r="C37" s="720"/>
      <c r="D37" s="352" t="s">
        <v>63</v>
      </c>
      <c r="E37" s="569" t="s">
        <v>76</v>
      </c>
      <c r="F37" s="570"/>
      <c r="G37" s="570"/>
      <c r="H37" s="570"/>
      <c r="I37" s="570"/>
      <c r="J37" s="570"/>
      <c r="K37" s="570"/>
      <c r="L37" s="570"/>
      <c r="M37" s="570"/>
      <c r="N37" s="570"/>
      <c r="O37" s="570"/>
      <c r="P37" s="570"/>
      <c r="Q37" s="570"/>
      <c r="R37" s="570"/>
      <c r="S37" s="570"/>
      <c r="T37" s="570"/>
      <c r="U37" s="570"/>
      <c r="V37" s="570"/>
      <c r="W37" s="570"/>
      <c r="X37" s="571"/>
      <c r="Y37" s="262"/>
      <c r="Z37" s="310"/>
      <c r="AA37" s="246">
        <f t="shared" si="1"/>
        <v>45401</v>
      </c>
      <c r="AB37" s="242" t="str">
        <f t="shared" si="0"/>
        <v>金</v>
      </c>
      <c r="AC37" s="242" t="str">
        <f>K$23</f>
        <v>〇</v>
      </c>
      <c r="AD37" s="243">
        <f>K$24</f>
        <v>0</v>
      </c>
      <c r="AE37" s="206"/>
      <c r="AF37" s="206"/>
      <c r="AG37" s="206"/>
    </row>
    <row r="38" spans="1:33" s="10" customFormat="1" ht="16.5" customHeight="1" thickBot="1">
      <c r="A38" s="721"/>
      <c r="B38" s="722"/>
      <c r="C38" s="722"/>
      <c r="D38" s="353"/>
      <c r="E38" s="711" t="s">
        <v>41</v>
      </c>
      <c r="F38" s="712"/>
      <c r="G38" s="712"/>
      <c r="H38" s="712"/>
      <c r="I38" s="712"/>
      <c r="J38" s="712"/>
      <c r="K38" s="712"/>
      <c r="L38" s="712"/>
      <c r="M38" s="712"/>
      <c r="N38" s="712"/>
      <c r="O38" s="712"/>
      <c r="P38" s="712"/>
      <c r="Q38" s="712"/>
      <c r="R38" s="712"/>
      <c r="S38" s="712"/>
      <c r="T38" s="712"/>
      <c r="U38" s="712"/>
      <c r="V38" s="712"/>
      <c r="W38" s="712"/>
      <c r="X38" s="713"/>
      <c r="Y38" s="263"/>
      <c r="Z38" s="310"/>
      <c r="AA38" s="246">
        <f t="shared" si="1"/>
        <v>45402</v>
      </c>
      <c r="AB38" s="242" t="str">
        <f t="shared" si="0"/>
        <v>土</v>
      </c>
      <c r="AC38" s="242">
        <f>L$23</f>
        <v>0</v>
      </c>
      <c r="AD38" s="243">
        <f>L$24</f>
        <v>0</v>
      </c>
      <c r="AE38" s="206"/>
      <c r="AF38" s="206"/>
      <c r="AG38" s="206"/>
    </row>
    <row r="39" spans="1:33" s="10" customFormat="1" ht="12.75" customHeight="1">
      <c r="A39" s="575" t="s">
        <v>77</v>
      </c>
      <c r="B39" s="576"/>
      <c r="C39" s="576"/>
      <c r="D39" s="576"/>
      <c r="E39" s="576"/>
      <c r="F39" s="576"/>
      <c r="G39" s="576"/>
      <c r="H39" s="576"/>
      <c r="I39" s="576"/>
      <c r="J39" s="576"/>
      <c r="K39" s="576"/>
      <c r="L39" s="576"/>
      <c r="M39" s="576"/>
      <c r="N39" s="576"/>
      <c r="O39" s="576"/>
      <c r="P39" s="576"/>
      <c r="Q39" s="576"/>
      <c r="R39" s="576"/>
      <c r="S39" s="576"/>
      <c r="T39" s="576"/>
      <c r="U39" s="576"/>
      <c r="V39" s="576"/>
      <c r="W39" s="576"/>
      <c r="X39" s="577"/>
      <c r="Y39" s="264"/>
      <c r="Z39" s="310"/>
      <c r="AA39" s="246">
        <f t="shared" si="1"/>
        <v>45403</v>
      </c>
      <c r="AB39" s="242" t="str">
        <f t="shared" si="0"/>
        <v>日</v>
      </c>
      <c r="AC39" s="242">
        <f>M$23</f>
        <v>0</v>
      </c>
      <c r="AD39" s="243">
        <f>M$24</f>
        <v>0</v>
      </c>
      <c r="AE39" s="206"/>
      <c r="AF39" s="206"/>
      <c r="AG39" s="206"/>
    </row>
    <row r="40" spans="1:33" s="10" customFormat="1" ht="29.25" customHeight="1" thickBot="1">
      <c r="A40" s="578"/>
      <c r="B40" s="579"/>
      <c r="C40" s="579"/>
      <c r="D40" s="579"/>
      <c r="E40" s="579"/>
      <c r="F40" s="579"/>
      <c r="G40" s="579"/>
      <c r="H40" s="579"/>
      <c r="I40" s="579"/>
      <c r="J40" s="579"/>
      <c r="K40" s="579"/>
      <c r="L40" s="579"/>
      <c r="M40" s="579"/>
      <c r="N40" s="579"/>
      <c r="O40" s="579"/>
      <c r="P40" s="579"/>
      <c r="Q40" s="579"/>
      <c r="R40" s="579"/>
      <c r="S40" s="579"/>
      <c r="T40" s="579"/>
      <c r="U40" s="579"/>
      <c r="V40" s="579"/>
      <c r="W40" s="579"/>
      <c r="X40" s="580"/>
      <c r="Y40" s="265"/>
      <c r="Z40" s="310"/>
      <c r="AA40" s="246">
        <f>AA39+1</f>
        <v>45404</v>
      </c>
      <c r="AB40" s="242" t="str">
        <f t="shared" si="0"/>
        <v>月</v>
      </c>
      <c r="AC40" s="242" t="str">
        <f>N$23</f>
        <v>〇</v>
      </c>
      <c r="AD40" s="243">
        <f>N$24</f>
        <v>0</v>
      </c>
      <c r="AE40" s="206"/>
      <c r="AF40" s="206"/>
      <c r="AG40" s="206"/>
    </row>
    <row r="41" spans="1:33" s="46" customFormat="1" ht="13.5" customHeight="1">
      <c r="A41" s="332" t="s">
        <v>181</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266"/>
      <c r="Z41" s="310"/>
      <c r="AA41" s="246">
        <f>AA40+1</f>
        <v>45405</v>
      </c>
      <c r="AB41" s="242" t="str">
        <f t="shared" si="0"/>
        <v>火</v>
      </c>
      <c r="AC41" s="242" t="str">
        <f>O$23</f>
        <v>〇</v>
      </c>
      <c r="AD41" s="243">
        <f>O$24</f>
        <v>0</v>
      </c>
      <c r="AE41" s="267"/>
      <c r="AF41" s="267"/>
      <c r="AG41" s="267"/>
    </row>
    <row r="42" spans="1:33" s="46" customFormat="1" ht="12.75">
      <c r="A42" s="333" t="s">
        <v>78</v>
      </c>
      <c r="B42" s="334"/>
      <c r="C42" s="334"/>
      <c r="D42" s="334"/>
      <c r="E42" s="334"/>
      <c r="F42" s="334"/>
      <c r="G42" s="335"/>
      <c r="H42" s="342" t="s">
        <v>79</v>
      </c>
      <c r="I42" s="322"/>
      <c r="J42" s="322"/>
      <c r="K42" s="322"/>
      <c r="L42" s="322"/>
      <c r="M42" s="322" t="s">
        <v>80</v>
      </c>
      <c r="N42" s="322"/>
      <c r="O42" s="322"/>
      <c r="P42" s="718"/>
      <c r="Q42" s="323">
        <f>I34</f>
        <v>811.40999999999985</v>
      </c>
      <c r="R42" s="324"/>
      <c r="S42" s="324"/>
      <c r="T42" s="324"/>
      <c r="U42" s="130" t="s">
        <v>67</v>
      </c>
      <c r="V42" s="180"/>
      <c r="W42" s="180"/>
      <c r="X42" s="180"/>
      <c r="Y42" s="268"/>
      <c r="Z42" s="310"/>
      <c r="AA42" s="269">
        <f t="shared" si="1"/>
        <v>45406</v>
      </c>
      <c r="AB42" s="242" t="str">
        <f t="shared" si="0"/>
        <v>水</v>
      </c>
      <c r="AC42" s="242">
        <f>P$23</f>
        <v>0</v>
      </c>
      <c r="AD42" s="243">
        <f>P$24</f>
        <v>0</v>
      </c>
      <c r="AE42" s="267"/>
      <c r="AF42" s="267"/>
      <c r="AG42" s="267"/>
    </row>
    <row r="43" spans="1:33" s="46" customFormat="1" ht="12.75">
      <c r="A43" s="336"/>
      <c r="B43" s="337"/>
      <c r="C43" s="337"/>
      <c r="D43" s="337"/>
      <c r="E43" s="337"/>
      <c r="F43" s="337"/>
      <c r="G43" s="338"/>
      <c r="H43" s="342" t="s">
        <v>68</v>
      </c>
      <c r="I43" s="322"/>
      <c r="J43" s="322"/>
      <c r="K43" s="322"/>
      <c r="L43" s="322"/>
      <c r="M43" s="322" t="s">
        <v>81</v>
      </c>
      <c r="N43" s="322"/>
      <c r="O43" s="322"/>
      <c r="P43" s="718"/>
      <c r="Q43" s="343">
        <f>S34</f>
        <v>410</v>
      </c>
      <c r="R43" s="344"/>
      <c r="S43" s="344"/>
      <c r="T43" s="344"/>
      <c r="U43" s="131" t="s">
        <v>67</v>
      </c>
      <c r="V43" s="180"/>
      <c r="W43" s="180"/>
      <c r="X43" s="180"/>
      <c r="Y43" s="268"/>
      <c r="Z43" s="310"/>
      <c r="AA43" s="269">
        <f t="shared" si="1"/>
        <v>45407</v>
      </c>
      <c r="AB43" s="242" t="str">
        <f t="shared" si="0"/>
        <v>木</v>
      </c>
      <c r="AC43" s="242" t="str">
        <f>Q$23</f>
        <v>〇</v>
      </c>
      <c r="AD43" s="243">
        <f>Q$24</f>
        <v>0</v>
      </c>
      <c r="AE43" s="267"/>
      <c r="AF43" s="267"/>
      <c r="AG43" s="267"/>
    </row>
    <row r="44" spans="1:33" s="46" customFormat="1" ht="12.75">
      <c r="A44" s="339"/>
      <c r="B44" s="340"/>
      <c r="C44" s="340"/>
      <c r="D44" s="340"/>
      <c r="E44" s="340"/>
      <c r="F44" s="340"/>
      <c r="G44" s="341"/>
      <c r="H44" s="342" t="s">
        <v>82</v>
      </c>
      <c r="I44" s="322"/>
      <c r="J44" s="322"/>
      <c r="K44" s="322"/>
      <c r="L44" s="322"/>
      <c r="M44" s="322" t="s">
        <v>83</v>
      </c>
      <c r="N44" s="322"/>
      <c r="O44" s="322"/>
      <c r="P44" s="718"/>
      <c r="Q44" s="323">
        <f>IFERROR(ROUNDDOWN(Q42+Q43,0),"")</f>
        <v>1221</v>
      </c>
      <c r="R44" s="324"/>
      <c r="S44" s="324"/>
      <c r="T44" s="324"/>
      <c r="U44" s="131" t="s">
        <v>67</v>
      </c>
      <c r="V44" s="181" t="s">
        <v>84</v>
      </c>
      <c r="W44" s="181"/>
      <c r="X44" s="181"/>
      <c r="Y44" s="270"/>
      <c r="Z44" s="310"/>
      <c r="AA44" s="269">
        <f t="shared" si="1"/>
        <v>45408</v>
      </c>
      <c r="AB44" s="242" t="str">
        <f t="shared" si="0"/>
        <v>金</v>
      </c>
      <c r="AC44" s="242">
        <f>R$23</f>
        <v>0</v>
      </c>
      <c r="AD44" s="243">
        <f>R$24</f>
        <v>0</v>
      </c>
      <c r="AE44" s="267"/>
      <c r="AF44" s="267"/>
      <c r="AG44" s="267"/>
    </row>
    <row r="45" spans="1:33" s="46" customFormat="1" ht="12.75">
      <c r="A45" s="312" t="s">
        <v>85</v>
      </c>
      <c r="B45" s="313"/>
      <c r="C45" s="313"/>
      <c r="D45" s="313"/>
      <c r="E45" s="313"/>
      <c r="F45" s="313"/>
      <c r="G45" s="314"/>
      <c r="H45" s="325" t="s">
        <v>86</v>
      </c>
      <c r="I45" s="326"/>
      <c r="J45" s="326"/>
      <c r="K45" s="326"/>
      <c r="L45" s="326"/>
      <c r="M45" s="322" t="s">
        <v>87</v>
      </c>
      <c r="N45" s="322"/>
      <c r="O45" s="322"/>
      <c r="P45" s="718"/>
      <c r="Q45" s="323">
        <f>IF(A17="",0,ROUNDDOWN(A17/264,0))</f>
        <v>0</v>
      </c>
      <c r="R45" s="324"/>
      <c r="S45" s="324"/>
      <c r="T45" s="324"/>
      <c r="U45" s="132" t="s">
        <v>67</v>
      </c>
      <c r="V45" s="181" t="s">
        <v>84</v>
      </c>
      <c r="W45" s="182"/>
      <c r="X45" s="182"/>
      <c r="Y45" s="271"/>
      <c r="Z45" s="310"/>
      <c r="AA45" s="269">
        <f t="shared" si="1"/>
        <v>45409</v>
      </c>
      <c r="AB45" s="242" t="str">
        <f t="shared" si="0"/>
        <v>土</v>
      </c>
      <c r="AC45" s="242">
        <f>S$23</f>
        <v>0</v>
      </c>
      <c r="AD45" s="243">
        <f>S$24</f>
        <v>0</v>
      </c>
      <c r="AE45" s="267"/>
      <c r="AF45" s="267"/>
      <c r="AG45" s="267"/>
    </row>
    <row r="46" spans="1:33" s="46" customFormat="1" ht="12.75">
      <c r="A46" s="163" t="s">
        <v>88</v>
      </c>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267"/>
      <c r="Z46" s="310"/>
      <c r="AA46" s="269">
        <f t="shared" si="1"/>
        <v>45410</v>
      </c>
      <c r="AB46" s="242" t="str">
        <f t="shared" si="0"/>
        <v>日</v>
      </c>
      <c r="AC46" s="242">
        <f>T$23</f>
        <v>0</v>
      </c>
      <c r="AD46" s="243">
        <f>T$24</f>
        <v>0</v>
      </c>
      <c r="AE46" s="267"/>
      <c r="AF46" s="267"/>
      <c r="AG46" s="267"/>
    </row>
    <row r="47" spans="1:33" s="46" customFormat="1" ht="12.75">
      <c r="A47" s="165"/>
      <c r="B47" s="302" t="s">
        <v>89</v>
      </c>
      <c r="C47" s="302"/>
      <c r="D47" s="302"/>
      <c r="E47" s="302"/>
      <c r="F47" s="164"/>
      <c r="G47" s="164"/>
      <c r="H47" s="164"/>
      <c r="I47" s="164"/>
      <c r="J47" s="164"/>
      <c r="K47" s="306" t="s">
        <v>90</v>
      </c>
      <c r="L47" s="306"/>
      <c r="M47" s="306"/>
      <c r="N47" s="306"/>
      <c r="O47" s="306"/>
      <c r="P47" s="164"/>
      <c r="Q47" s="164"/>
      <c r="R47" s="164"/>
      <c r="S47" s="164"/>
      <c r="T47" s="164"/>
      <c r="U47" s="164"/>
      <c r="V47" s="164"/>
      <c r="W47" s="164"/>
      <c r="X47" s="164"/>
      <c r="Y47" s="267"/>
      <c r="Z47" s="310"/>
      <c r="AA47" s="269">
        <f t="shared" si="1"/>
        <v>45411</v>
      </c>
      <c r="AB47" s="242" t="str">
        <f t="shared" si="0"/>
        <v>月</v>
      </c>
      <c r="AC47" s="242">
        <f>U$23</f>
        <v>0</v>
      </c>
      <c r="AD47" s="243">
        <f>U$24</f>
        <v>0</v>
      </c>
      <c r="AE47" s="267"/>
      <c r="AF47" s="267"/>
      <c r="AG47" s="267"/>
    </row>
    <row r="48" spans="1:33" s="46" customFormat="1" ht="12.75">
      <c r="A48" s="165"/>
      <c r="B48" s="319">
        <f>IF(+A13="","",A13)</f>
        <v>200000</v>
      </c>
      <c r="C48" s="319"/>
      <c r="D48" s="319"/>
      <c r="E48" s="319"/>
      <c r="F48" s="166"/>
      <c r="G48" s="164" t="s">
        <v>91</v>
      </c>
      <c r="H48" s="164"/>
      <c r="I48" s="164"/>
      <c r="J48" s="164" t="s">
        <v>92</v>
      </c>
      <c r="K48" s="320">
        <f>IF($B$48="","",ROUND(B48/22,-1))</f>
        <v>9090</v>
      </c>
      <c r="L48" s="320"/>
      <c r="M48" s="320"/>
      <c r="N48" s="320"/>
      <c r="O48" s="320"/>
      <c r="P48" s="164" t="s">
        <v>93</v>
      </c>
      <c r="Q48" s="164"/>
      <c r="R48" s="164"/>
      <c r="S48" s="164"/>
      <c r="T48" s="164"/>
      <c r="U48" s="164"/>
      <c r="V48" s="164"/>
      <c r="W48" s="164"/>
      <c r="X48" s="164"/>
      <c r="Y48" s="267"/>
      <c r="Z48" s="310"/>
      <c r="AA48" s="269">
        <f t="shared" si="1"/>
        <v>45412</v>
      </c>
      <c r="AB48" s="242" t="str">
        <f t="shared" si="0"/>
        <v>火</v>
      </c>
      <c r="AC48" s="242">
        <f>V$23</f>
        <v>0</v>
      </c>
      <c r="AD48" s="243">
        <f>V$24</f>
        <v>0</v>
      </c>
      <c r="AE48" s="267"/>
      <c r="AF48" s="267"/>
      <c r="AG48" s="267"/>
    </row>
    <row r="49" spans="1:60" s="46" customFormat="1" ht="12.75">
      <c r="A49" s="165"/>
      <c r="B49" s="302" t="s">
        <v>90</v>
      </c>
      <c r="C49" s="302"/>
      <c r="D49" s="302"/>
      <c r="E49" s="302"/>
      <c r="F49" s="164"/>
      <c r="G49" s="164"/>
      <c r="H49" s="164" t="s">
        <v>94</v>
      </c>
      <c r="I49" s="164"/>
      <c r="J49" s="164"/>
      <c r="K49" s="164"/>
      <c r="L49" s="164"/>
      <c r="M49" s="164"/>
      <c r="N49" s="164"/>
      <c r="O49" s="164"/>
      <c r="P49" s="164"/>
      <c r="Q49" s="164"/>
      <c r="R49" s="164"/>
      <c r="S49" s="164"/>
      <c r="T49" s="164"/>
      <c r="U49" s="164"/>
      <c r="V49" s="164"/>
      <c r="W49" s="164"/>
      <c r="X49" s="164"/>
      <c r="Y49" s="267"/>
      <c r="Z49" s="310"/>
      <c r="AA49" s="269">
        <f t="shared" si="1"/>
        <v>45413</v>
      </c>
      <c r="AB49" s="242" t="str">
        <f t="shared" si="0"/>
        <v>水</v>
      </c>
      <c r="AC49" s="242">
        <f>W$23</f>
        <v>0</v>
      </c>
      <c r="AD49" s="243">
        <f>W$24</f>
        <v>0</v>
      </c>
      <c r="AE49" s="267"/>
      <c r="AF49" s="267"/>
      <c r="AG49" s="267"/>
    </row>
    <row r="50" spans="1:60" s="46" customFormat="1" ht="13.5" thickBot="1">
      <c r="A50" s="165"/>
      <c r="B50" s="319">
        <f>IF(+K48="","",K48)</f>
        <v>9090</v>
      </c>
      <c r="C50" s="319"/>
      <c r="D50" s="319"/>
      <c r="E50" s="319"/>
      <c r="F50" s="166"/>
      <c r="G50" s="164" t="s">
        <v>95</v>
      </c>
      <c r="H50" s="164"/>
      <c r="I50" s="164"/>
      <c r="J50" s="133" t="s">
        <v>92</v>
      </c>
      <c r="K50" s="320">
        <f>IF(B50="","",ROUND(B50*2/3,0))</f>
        <v>6060</v>
      </c>
      <c r="L50" s="320"/>
      <c r="M50" s="320"/>
      <c r="N50" s="320"/>
      <c r="O50" s="320"/>
      <c r="P50" s="164" t="s">
        <v>96</v>
      </c>
      <c r="Q50" s="164"/>
      <c r="R50" s="164"/>
      <c r="S50" s="164"/>
      <c r="T50" s="164"/>
      <c r="U50" s="164"/>
      <c r="V50" s="164"/>
      <c r="W50" s="164"/>
      <c r="X50" s="164"/>
      <c r="Y50" s="267"/>
      <c r="Z50" s="311"/>
      <c r="AA50" s="272">
        <f t="shared" si="1"/>
        <v>45414</v>
      </c>
      <c r="AB50" s="273"/>
      <c r="AC50" s="274">
        <f>X$23</f>
        <v>0</v>
      </c>
      <c r="AD50" s="256">
        <f>X$24</f>
        <v>0</v>
      </c>
      <c r="AE50" s="267"/>
      <c r="AF50" s="267"/>
      <c r="AG50" s="267"/>
    </row>
    <row r="51" spans="1:60" s="46" customFormat="1" ht="9.75">
      <c r="A51" s="163" t="s">
        <v>97</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267"/>
      <c r="Z51" s="267"/>
      <c r="AA51" s="275"/>
      <c r="AB51" s="276"/>
      <c r="AC51" s="276"/>
      <c r="AD51" s="276"/>
      <c r="AE51" s="267"/>
      <c r="AF51" s="267"/>
      <c r="AG51" s="267"/>
    </row>
    <row r="52" spans="1:60" s="46" customFormat="1" ht="9.75">
      <c r="A52" s="165"/>
      <c r="B52" s="164" t="s">
        <v>98</v>
      </c>
      <c r="C52" s="164"/>
      <c r="D52" s="164"/>
      <c r="E52" s="164"/>
      <c r="F52" s="164"/>
      <c r="G52" s="164"/>
      <c r="H52" s="164"/>
      <c r="I52" s="164"/>
      <c r="J52" s="164"/>
      <c r="K52" s="164"/>
      <c r="L52" s="164"/>
      <c r="M52" s="164"/>
      <c r="N52" s="164"/>
      <c r="O52" s="164" t="s">
        <v>92</v>
      </c>
      <c r="P52" s="320">
        <f>IF(Q44&gt;=Q45,Q44,Q45)</f>
        <v>1221</v>
      </c>
      <c r="Q52" s="320"/>
      <c r="R52" s="320"/>
      <c r="S52" s="320"/>
      <c r="T52" s="164"/>
      <c r="U52" s="164"/>
      <c r="V52" s="164"/>
      <c r="W52" s="164"/>
      <c r="X52" s="164"/>
      <c r="Y52" s="267"/>
      <c r="Z52" s="267"/>
      <c r="AA52" s="275"/>
      <c r="AB52" s="276"/>
      <c r="AC52" s="276"/>
      <c r="AD52" s="276"/>
      <c r="AE52" s="267"/>
      <c r="AF52" s="267"/>
      <c r="AG52" s="267"/>
    </row>
    <row r="53" spans="1:60" s="46" customFormat="1" ht="9.75">
      <c r="A53" s="163" t="s">
        <v>99</v>
      </c>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267"/>
      <c r="Z53" s="267"/>
      <c r="AA53" s="275"/>
      <c r="AB53" s="276"/>
      <c r="AC53" s="276"/>
      <c r="AD53" s="276"/>
      <c r="AE53" s="267"/>
      <c r="AF53" s="267"/>
      <c r="AG53" s="267"/>
    </row>
    <row r="54" spans="1:60" s="46" customFormat="1" ht="9.75">
      <c r="A54" s="318" t="s">
        <v>178</v>
      </c>
      <c r="B54" s="318"/>
      <c r="C54" s="318"/>
      <c r="D54" s="318"/>
      <c r="E54" s="318"/>
      <c r="F54" s="164"/>
      <c r="G54" s="164"/>
      <c r="H54" s="164"/>
      <c r="I54" s="164"/>
      <c r="J54" s="164"/>
      <c r="K54" s="164"/>
      <c r="L54" s="164"/>
      <c r="M54" s="164"/>
      <c r="N54" s="164"/>
      <c r="O54" s="164"/>
      <c r="P54" s="164"/>
      <c r="Q54" s="164"/>
      <c r="R54" s="164"/>
      <c r="S54" s="164"/>
      <c r="T54" s="164"/>
      <c r="U54" s="164"/>
      <c r="V54" s="164"/>
      <c r="W54" s="164"/>
      <c r="X54" s="164"/>
      <c r="Y54" s="267"/>
      <c r="Z54" s="267"/>
      <c r="AA54" s="275"/>
      <c r="AB54" s="276"/>
      <c r="AC54" s="276"/>
      <c r="AD54" s="276"/>
      <c r="AE54" s="267"/>
      <c r="AF54" s="267"/>
      <c r="AG54" s="267"/>
    </row>
    <row r="55" spans="1:60" s="46" customFormat="1" ht="9.75">
      <c r="A55" s="164"/>
      <c r="B55" s="303" t="s">
        <v>100</v>
      </c>
      <c r="C55" s="302"/>
      <c r="D55" s="302"/>
      <c r="E55" s="302"/>
      <c r="F55" s="302"/>
      <c r="G55" s="164"/>
      <c r="H55" s="306" t="s">
        <v>101</v>
      </c>
      <c r="I55" s="306"/>
      <c r="J55" s="306"/>
      <c r="K55" s="306"/>
      <c r="L55" s="164"/>
      <c r="M55" s="164" t="s">
        <v>102</v>
      </c>
      <c r="N55" s="164"/>
      <c r="O55" s="164"/>
      <c r="P55" s="164"/>
      <c r="Q55" s="321" t="s">
        <v>103</v>
      </c>
      <c r="R55" s="321"/>
      <c r="S55" s="321"/>
      <c r="T55" s="321"/>
      <c r="U55" s="321"/>
      <c r="V55" s="321"/>
      <c r="W55" s="165"/>
      <c r="X55" s="165"/>
      <c r="Y55" s="277"/>
      <c r="Z55" s="267"/>
      <c r="AA55" s="275"/>
      <c r="AB55" s="276"/>
      <c r="AC55" s="276"/>
      <c r="AD55" s="276"/>
      <c r="AE55" s="267"/>
      <c r="AF55" s="267"/>
      <c r="AG55" s="267"/>
    </row>
    <row r="56" spans="1:60" s="46" customFormat="1" ht="10.5" thickBot="1">
      <c r="A56" s="134" t="s">
        <v>104</v>
      </c>
      <c r="B56" s="305">
        <f>K50</f>
        <v>6060</v>
      </c>
      <c r="C56" s="305"/>
      <c r="D56" s="305"/>
      <c r="E56" s="174"/>
      <c r="F56" s="175"/>
      <c r="G56" s="164" t="s">
        <v>105</v>
      </c>
      <c r="H56" s="307">
        <f>P52</f>
        <v>1221</v>
      </c>
      <c r="I56" s="307"/>
      <c r="J56" s="307"/>
      <c r="K56" s="307"/>
      <c r="L56" s="164" t="s">
        <v>171</v>
      </c>
      <c r="M56" s="164" t="s">
        <v>106</v>
      </c>
      <c r="N56" s="167">
        <f ca="1">IFERROR(MAX(IF(OR(A7=AA4,A7=AA5,A7=AA6),AF26-W17),AF26-AF29),"")</f>
        <v>11</v>
      </c>
      <c r="O56" s="164" t="s">
        <v>63</v>
      </c>
      <c r="P56" s="164" t="s">
        <v>92</v>
      </c>
      <c r="Q56" s="317">
        <f ca="1">IFERROR(IF($B$48="","",IF((B56-H56)*N56&lt;=0,0,(B56-H56)*N56)),"")</f>
        <v>53229</v>
      </c>
      <c r="R56" s="317"/>
      <c r="S56" s="317"/>
      <c r="T56" s="317"/>
      <c r="U56" s="317"/>
      <c r="V56" s="317"/>
      <c r="W56" s="165" t="s">
        <v>22</v>
      </c>
      <c r="X56" s="183"/>
      <c r="Y56" s="278"/>
      <c r="Z56" s="267"/>
      <c r="AA56" s="275"/>
      <c r="AB56" s="276"/>
      <c r="AC56" s="276"/>
      <c r="AD56" s="276"/>
      <c r="AE56" s="267"/>
      <c r="AF56" s="267"/>
      <c r="AG56" s="267"/>
    </row>
    <row r="57" spans="1:60" s="46" customFormat="1" ht="9.75">
      <c r="A57" s="164"/>
      <c r="B57" s="164"/>
      <c r="C57" s="164" t="s">
        <v>107</v>
      </c>
      <c r="D57" s="164"/>
      <c r="E57" s="164"/>
      <c r="F57" s="164"/>
      <c r="G57" s="164"/>
      <c r="H57" s="308">
        <f>IFERROR(B56-H56,"")</f>
        <v>4839</v>
      </c>
      <c r="I57" s="308"/>
      <c r="J57" s="308"/>
      <c r="K57" s="308"/>
      <c r="L57" s="135"/>
      <c r="M57" s="164"/>
      <c r="N57" s="168"/>
      <c r="O57" s="164"/>
      <c r="P57" s="164"/>
      <c r="Q57" s="170"/>
      <c r="R57" s="170"/>
      <c r="S57" s="170"/>
      <c r="T57" s="170"/>
      <c r="U57" s="170"/>
      <c r="V57" s="164"/>
      <c r="W57" s="171"/>
      <c r="X57" s="172"/>
      <c r="Y57" s="279"/>
      <c r="Z57" s="267"/>
      <c r="AA57" s="287"/>
      <c r="AB57" s="276"/>
      <c r="AC57" s="276"/>
      <c r="AD57" s="276"/>
      <c r="AE57" s="267"/>
      <c r="AF57" s="267"/>
      <c r="AG57" s="267"/>
    </row>
    <row r="58" spans="1:60" s="46" customFormat="1" ht="9.75">
      <c r="A58" s="318" t="s">
        <v>115</v>
      </c>
      <c r="B58" s="318"/>
      <c r="C58" s="318"/>
      <c r="D58" s="318"/>
      <c r="E58" s="318"/>
      <c r="F58" s="164"/>
      <c r="G58" s="164"/>
      <c r="H58" s="164"/>
      <c r="I58" s="164"/>
      <c r="J58" s="164"/>
      <c r="K58" s="164"/>
      <c r="L58" s="164"/>
      <c r="M58" s="164"/>
      <c r="N58" s="168"/>
      <c r="O58" s="164"/>
      <c r="P58" s="164"/>
      <c r="Q58" s="164"/>
      <c r="R58" s="164"/>
      <c r="S58" s="164"/>
      <c r="T58" s="164"/>
      <c r="U58" s="164"/>
      <c r="V58" s="164"/>
      <c r="W58" s="171"/>
      <c r="X58" s="164"/>
      <c r="Y58" s="267"/>
      <c r="Z58" s="267"/>
      <c r="AA58" s="280"/>
      <c r="AB58" s="281"/>
      <c r="AC58" s="281"/>
      <c r="AD58" s="281"/>
      <c r="AE58" s="267"/>
      <c r="AF58" s="267"/>
      <c r="AG58" s="267"/>
    </row>
    <row r="59" spans="1:60" s="46" customFormat="1" ht="9.75">
      <c r="A59" s="303"/>
      <c r="B59" s="303" t="s">
        <v>100</v>
      </c>
      <c r="C59" s="302"/>
      <c r="D59" s="302"/>
      <c r="E59" s="302"/>
      <c r="F59" s="302"/>
      <c r="G59" s="164"/>
      <c r="H59" s="306" t="s">
        <v>101</v>
      </c>
      <c r="I59" s="306"/>
      <c r="J59" s="306"/>
      <c r="K59" s="306"/>
      <c r="L59" s="164"/>
      <c r="M59" s="164" t="s">
        <v>102</v>
      </c>
      <c r="N59" s="168"/>
      <c r="O59" s="164"/>
      <c r="P59" s="164"/>
      <c r="Q59" s="164"/>
      <c r="R59" s="164"/>
      <c r="S59" s="164"/>
      <c r="T59" s="164"/>
      <c r="U59" s="164"/>
      <c r="V59" s="164"/>
      <c r="W59" s="171"/>
      <c r="X59" s="164"/>
      <c r="Y59" s="267"/>
      <c r="Z59" s="267"/>
      <c r="AA59" s="280"/>
      <c r="AB59" s="281"/>
      <c r="AC59" s="281"/>
      <c r="AD59" s="281"/>
      <c r="AE59" s="267"/>
      <c r="AF59" s="267"/>
      <c r="AG59" s="267"/>
    </row>
    <row r="60" spans="1:60" s="46" customFormat="1" ht="10.5" thickBot="1">
      <c r="A60" s="134" t="s">
        <v>104</v>
      </c>
      <c r="B60" s="305">
        <f>K50</f>
        <v>6060</v>
      </c>
      <c r="C60" s="305"/>
      <c r="D60" s="305"/>
      <c r="E60" s="174"/>
      <c r="F60" s="175"/>
      <c r="G60" s="164" t="s">
        <v>105</v>
      </c>
      <c r="H60" s="307">
        <f>IF(P52=Q45,P52,0)</f>
        <v>0</v>
      </c>
      <c r="I60" s="307"/>
      <c r="J60" s="307"/>
      <c r="K60" s="307"/>
      <c r="L60" s="164" t="s">
        <v>171</v>
      </c>
      <c r="M60" s="164" t="s">
        <v>106</v>
      </c>
      <c r="N60" s="167">
        <f ca="1">IFERROR(MAX(IF(OR(A7=AA4,A7=AA5,A7=AA6),0,AF29),0),"")</f>
        <v>6</v>
      </c>
      <c r="O60" s="164" t="s">
        <v>63</v>
      </c>
      <c r="P60" s="164" t="s">
        <v>92</v>
      </c>
      <c r="Q60" s="317">
        <f ca="1">IFERROR(IF($B$48="","",IF((B60-H60)*N60&lt;=0,0,(B60-H60)*N60)),"")</f>
        <v>36360</v>
      </c>
      <c r="R60" s="317"/>
      <c r="S60" s="317"/>
      <c r="T60" s="317"/>
      <c r="U60" s="317"/>
      <c r="V60" s="317"/>
      <c r="W60" s="165" t="s">
        <v>22</v>
      </c>
      <c r="X60" s="183"/>
      <c r="Y60" s="278"/>
      <c r="Z60" s="267"/>
      <c r="AA60" s="275"/>
      <c r="AB60" s="276"/>
      <c r="AC60" s="276"/>
      <c r="AD60" s="276"/>
      <c r="AE60" s="267"/>
      <c r="AF60" s="267"/>
      <c r="AG60" s="267"/>
    </row>
    <row r="61" spans="1:60" s="48" customFormat="1" ht="7.5" customHeight="1">
      <c r="A61" s="169"/>
      <c r="B61" s="169"/>
      <c r="C61" s="164" t="s">
        <v>107</v>
      </c>
      <c r="D61" s="164"/>
      <c r="E61" s="164"/>
      <c r="F61" s="164"/>
      <c r="G61" s="164"/>
      <c r="H61" s="308">
        <f>IFERROR(B60-H60,"")</f>
        <v>6060</v>
      </c>
      <c r="I61" s="308"/>
      <c r="J61" s="308"/>
      <c r="K61" s="308"/>
      <c r="L61" s="169"/>
      <c r="M61" s="169"/>
      <c r="N61" s="169"/>
      <c r="O61" s="169"/>
      <c r="P61" s="169"/>
      <c r="Q61" s="169"/>
      <c r="R61" s="169"/>
      <c r="S61" s="169"/>
      <c r="T61" s="169"/>
      <c r="U61" s="169"/>
      <c r="V61" s="169"/>
      <c r="W61" s="173"/>
      <c r="X61" s="169"/>
      <c r="Y61" s="282"/>
      <c r="Z61" s="267"/>
      <c r="AA61" s="275"/>
      <c r="AB61" s="276"/>
      <c r="AC61" s="276"/>
      <c r="AD61" s="276"/>
      <c r="AE61" s="283"/>
      <c r="AF61" s="283"/>
      <c r="AG61" s="283"/>
    </row>
    <row r="62" spans="1:60" s="48" customFormat="1" ht="13.5" customHeight="1" thickBot="1">
      <c r="A62" s="169"/>
      <c r="B62" s="169"/>
      <c r="C62" s="169"/>
      <c r="D62" s="169"/>
      <c r="E62" s="169"/>
      <c r="F62" s="169"/>
      <c r="G62" s="169"/>
      <c r="H62" s="169"/>
      <c r="I62" s="169"/>
      <c r="J62" s="169"/>
      <c r="K62" s="169"/>
      <c r="L62" s="169"/>
      <c r="M62" s="169"/>
      <c r="N62" s="315" t="s">
        <v>184</v>
      </c>
      <c r="O62" s="315"/>
      <c r="P62" s="315"/>
      <c r="Q62" s="316">
        <f ca="1">IFERROR(Q56+Q60,"")</f>
        <v>89589</v>
      </c>
      <c r="R62" s="316"/>
      <c r="S62" s="316"/>
      <c r="T62" s="316"/>
      <c r="U62" s="316"/>
      <c r="V62" s="316"/>
      <c r="W62" s="171" t="s">
        <v>109</v>
      </c>
      <c r="Y62" s="282"/>
      <c r="Z62" s="283"/>
      <c r="AA62" s="284"/>
      <c r="AB62" s="285"/>
      <c r="AC62" s="285"/>
      <c r="AD62" s="285"/>
      <c r="AE62" s="283"/>
      <c r="AF62" s="283"/>
      <c r="AG62" s="283"/>
    </row>
    <row r="63" spans="1:60" s="48" customFormat="1" ht="12" customHeight="1">
      <c r="X63" s="288" t="s">
        <v>182</v>
      </c>
      <c r="Y63" s="283"/>
      <c r="Z63" s="283"/>
      <c r="AA63" s="284"/>
      <c r="AB63" s="285"/>
      <c r="AC63" s="285"/>
      <c r="AD63" s="285"/>
      <c r="AE63" s="283"/>
      <c r="AF63" s="283"/>
      <c r="AG63" s="283"/>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row>
    <row r="64" spans="1:60" s="48" customFormat="1" ht="18" customHeight="1">
      <c r="Y64" s="283"/>
      <c r="Z64" s="283"/>
      <c r="AA64" s="284"/>
      <c r="AB64" s="285"/>
      <c r="AC64" s="285"/>
      <c r="AD64" s="285"/>
      <c r="AE64" s="283"/>
      <c r="AF64" s="283"/>
      <c r="AG64" s="283"/>
    </row>
    <row r="65" spans="5:33" s="48" customFormat="1" ht="18" customHeight="1">
      <c r="Y65" s="283"/>
      <c r="Z65" s="283"/>
      <c r="AA65" s="283"/>
      <c r="AB65" s="283"/>
      <c r="AC65" s="283"/>
      <c r="AD65" s="283"/>
      <c r="AE65" s="283"/>
      <c r="AF65" s="283"/>
      <c r="AG65" s="283"/>
    </row>
    <row r="66" spans="5:33" s="48" customFormat="1" ht="18" customHeight="1">
      <c r="Y66" s="283"/>
      <c r="Z66" s="283"/>
      <c r="AA66" s="283"/>
      <c r="AB66" s="283"/>
      <c r="AC66" s="283"/>
      <c r="AD66" s="283"/>
      <c r="AE66" s="283"/>
      <c r="AF66" s="283"/>
      <c r="AG66" s="283"/>
    </row>
    <row r="67" spans="5:33" s="48" customFormat="1" ht="18" customHeight="1">
      <c r="Y67" s="283"/>
      <c r="Z67" s="283"/>
      <c r="AA67" s="283"/>
      <c r="AB67" s="283"/>
      <c r="AC67" s="283"/>
      <c r="AD67" s="283"/>
      <c r="AE67" s="283"/>
      <c r="AF67" s="283"/>
      <c r="AG67" s="283"/>
    </row>
    <row r="68" spans="5:33" s="48" customFormat="1" ht="18" customHeight="1">
      <c r="Y68" s="283"/>
      <c r="Z68" s="283"/>
      <c r="AA68" s="283"/>
      <c r="AB68" s="283"/>
      <c r="AC68" s="283"/>
      <c r="AD68" s="283"/>
      <c r="AE68" s="283"/>
      <c r="AF68" s="283"/>
      <c r="AG68" s="283"/>
    </row>
    <row r="69" spans="5:33" s="48" customFormat="1" ht="18" customHeight="1">
      <c r="Y69" s="193"/>
      <c r="Z69" s="283"/>
      <c r="AA69" s="283"/>
      <c r="AB69" s="283"/>
      <c r="AC69" s="283"/>
      <c r="AD69" s="283"/>
      <c r="AE69" s="283"/>
      <c r="AF69" s="283"/>
      <c r="AG69" s="283"/>
    </row>
    <row r="70" spans="5:33" s="48" customFormat="1" ht="18" customHeight="1">
      <c r="E70" s="2"/>
      <c r="F70" s="2"/>
      <c r="G70" s="2"/>
      <c r="H70" s="2"/>
      <c r="I70" s="2"/>
      <c r="J70" s="2"/>
      <c r="K70" s="2"/>
      <c r="L70" s="2"/>
      <c r="M70" s="2"/>
      <c r="N70" s="2"/>
      <c r="O70" s="2"/>
      <c r="P70" s="2"/>
      <c r="Q70" s="2"/>
      <c r="R70" s="2"/>
      <c r="S70" s="2"/>
      <c r="T70" s="2"/>
      <c r="U70" s="2"/>
      <c r="V70" s="2"/>
      <c r="W70" s="2"/>
      <c r="X70" s="2"/>
      <c r="Y70" s="193"/>
      <c r="Z70" s="283"/>
      <c r="AA70" s="193"/>
      <c r="AB70" s="193"/>
      <c r="AC70" s="193"/>
      <c r="AD70" s="193"/>
      <c r="AE70" s="193"/>
      <c r="AF70" s="193"/>
      <c r="AG70" s="193"/>
    </row>
    <row r="71" spans="5:33" ht="18" customHeight="1"/>
    <row r="72" spans="5:33" ht="18" customHeight="1"/>
    <row r="73" spans="5:33" ht="18" customHeight="1"/>
    <row r="74" spans="5:33" ht="18" customHeight="1"/>
    <row r="75" spans="5:33" ht="18" customHeight="1"/>
    <row r="76" spans="5:33" ht="18" customHeight="1"/>
    <row r="77" spans="5:33" ht="18" customHeight="1"/>
    <row r="78" spans="5:33" ht="18" customHeight="1"/>
    <row r="79" spans="5:33" ht="18" customHeight="1"/>
    <row r="80" spans="5:3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password="F579" sheet="1" objects="1" scenarios="1" selectLockedCells="1" selectUnlockedCells="1"/>
  <mergeCells count="142">
    <mergeCell ref="A3:X3"/>
    <mergeCell ref="A5:M6"/>
    <mergeCell ref="R5:S5"/>
    <mergeCell ref="P6:X6"/>
    <mergeCell ref="A7:M9"/>
    <mergeCell ref="P7:X7"/>
    <mergeCell ref="P8:X8"/>
    <mergeCell ref="N9:O9"/>
    <mergeCell ref="P9:X9"/>
    <mergeCell ref="P11:R12"/>
    <mergeCell ref="S11:X12"/>
    <mergeCell ref="AA12:AA13"/>
    <mergeCell ref="A13:C14"/>
    <mergeCell ref="D13:D14"/>
    <mergeCell ref="E13:P14"/>
    <mergeCell ref="Q13:X14"/>
    <mergeCell ref="A10:B10"/>
    <mergeCell ref="C10:D10"/>
    <mergeCell ref="F10:G10"/>
    <mergeCell ref="A11:D12"/>
    <mergeCell ref="E11:K12"/>
    <mergeCell ref="L11:O12"/>
    <mergeCell ref="R15:R16"/>
    <mergeCell ref="S15:T15"/>
    <mergeCell ref="W15:X16"/>
    <mergeCell ref="S16:T16"/>
    <mergeCell ref="A17:C18"/>
    <mergeCell ref="D17:D18"/>
    <mergeCell ref="E17:V17"/>
    <mergeCell ref="E18:X18"/>
    <mergeCell ref="A15:D16"/>
    <mergeCell ref="E15:K16"/>
    <mergeCell ref="L15:M16"/>
    <mergeCell ref="N15:N16"/>
    <mergeCell ref="O15:O16"/>
    <mergeCell ref="P15:Q16"/>
    <mergeCell ref="A25:C26"/>
    <mergeCell ref="D25:D26"/>
    <mergeCell ref="E25:N25"/>
    <mergeCell ref="O25:X25"/>
    <mergeCell ref="E26:H26"/>
    <mergeCell ref="I26:N26"/>
    <mergeCell ref="O26:R26"/>
    <mergeCell ref="S26:X26"/>
    <mergeCell ref="Z18:Z50"/>
    <mergeCell ref="A19:D20"/>
    <mergeCell ref="E19:H19"/>
    <mergeCell ref="E20:H20"/>
    <mergeCell ref="A21:D22"/>
    <mergeCell ref="E21:H21"/>
    <mergeCell ref="E22:H22"/>
    <mergeCell ref="A23:D24"/>
    <mergeCell ref="E23:H23"/>
    <mergeCell ref="E24:H24"/>
    <mergeCell ref="A27:D28"/>
    <mergeCell ref="E27:H27"/>
    <mergeCell ref="I27:N27"/>
    <mergeCell ref="O27:R27"/>
    <mergeCell ref="S27:X27"/>
    <mergeCell ref="E28:H28"/>
    <mergeCell ref="I28:N28"/>
    <mergeCell ref="O28:R28"/>
    <mergeCell ref="S28:X28"/>
    <mergeCell ref="A31:D32"/>
    <mergeCell ref="E31:H31"/>
    <mergeCell ref="O31:R31"/>
    <mergeCell ref="S31:X31"/>
    <mergeCell ref="E32:H32"/>
    <mergeCell ref="I32:N32"/>
    <mergeCell ref="O32:R32"/>
    <mergeCell ref="S32:X32"/>
    <mergeCell ref="A29:C30"/>
    <mergeCell ref="D29:D30"/>
    <mergeCell ref="E29:H29"/>
    <mergeCell ref="I29:N29"/>
    <mergeCell ref="O29:R29"/>
    <mergeCell ref="S29:X29"/>
    <mergeCell ref="E30:H30"/>
    <mergeCell ref="I30:N30"/>
    <mergeCell ref="O30:R30"/>
    <mergeCell ref="S30:X30"/>
    <mergeCell ref="A33:C34"/>
    <mergeCell ref="D33:D34"/>
    <mergeCell ref="E33:H33"/>
    <mergeCell ref="I33:N33"/>
    <mergeCell ref="O33:X33"/>
    <mergeCell ref="E34:H34"/>
    <mergeCell ref="I34:M34"/>
    <mergeCell ref="O34:R34"/>
    <mergeCell ref="S34:W34"/>
    <mergeCell ref="A37:C38"/>
    <mergeCell ref="D37:D38"/>
    <mergeCell ref="E37:X37"/>
    <mergeCell ref="E38:X38"/>
    <mergeCell ref="A39:X39"/>
    <mergeCell ref="A40:X40"/>
    <mergeCell ref="A35:D36"/>
    <mergeCell ref="E35:G36"/>
    <mergeCell ref="H35:L35"/>
    <mergeCell ref="M35:O35"/>
    <mergeCell ref="P35:S35"/>
    <mergeCell ref="T35:X35"/>
    <mergeCell ref="H36:L36"/>
    <mergeCell ref="M36:O36"/>
    <mergeCell ref="Q36:S36"/>
    <mergeCell ref="T36:X36"/>
    <mergeCell ref="A41:X41"/>
    <mergeCell ref="A42:G44"/>
    <mergeCell ref="H42:L42"/>
    <mergeCell ref="M42:P42"/>
    <mergeCell ref="Q42:T42"/>
    <mergeCell ref="H43:L43"/>
    <mergeCell ref="M43:P43"/>
    <mergeCell ref="Q43:T43"/>
    <mergeCell ref="H44:L44"/>
    <mergeCell ref="M44:P44"/>
    <mergeCell ref="B48:E48"/>
    <mergeCell ref="K48:O48"/>
    <mergeCell ref="B50:E50"/>
    <mergeCell ref="K50:O50"/>
    <mergeCell ref="P52:S52"/>
    <mergeCell ref="A54:E54"/>
    <mergeCell ref="Q44:T44"/>
    <mergeCell ref="A45:G45"/>
    <mergeCell ref="H45:L45"/>
    <mergeCell ref="M45:P45"/>
    <mergeCell ref="Q45:T45"/>
    <mergeCell ref="K47:O47"/>
    <mergeCell ref="A58:E58"/>
    <mergeCell ref="Q60:V60"/>
    <mergeCell ref="N62:P62"/>
    <mergeCell ref="Q62:V62"/>
    <mergeCell ref="H55:K55"/>
    <mergeCell ref="Q55:V55"/>
    <mergeCell ref="B56:D56"/>
    <mergeCell ref="H56:K56"/>
    <mergeCell ref="Q56:V56"/>
    <mergeCell ref="H57:K57"/>
    <mergeCell ref="H59:K59"/>
    <mergeCell ref="B60:D60"/>
    <mergeCell ref="H60:K60"/>
    <mergeCell ref="H61:K61"/>
  </mergeCells>
  <phoneticPr fontId="3"/>
  <conditionalFormatting sqref="E37:X37 E35:M35 P35:X35 E18:X34 E36:S36">
    <cfRule type="expression" priority="18">
      <formula>"$Q$15="</formula>
    </cfRule>
  </conditionalFormatting>
  <conditionalFormatting sqref="E25:X34 E37:X37 E35:M35 P35:X35 E36:S36">
    <cfRule type="expression" dxfId="66" priority="19">
      <formula>$A$23="無"</formula>
    </cfRule>
  </conditionalFormatting>
  <conditionalFormatting sqref="I10">
    <cfRule type="expression" dxfId="65" priority="20">
      <formula>$A$23="有"</formula>
    </cfRule>
  </conditionalFormatting>
  <conditionalFormatting sqref="A10:X16 N5:R5 W17:X17 A17:E17 N6:P9 T5 A18:X35 X5 V5 A37:X37 A36:S36 A39:X40 A38:D38">
    <cfRule type="expression" dxfId="64" priority="21">
      <formula>$A$7="（種別を選択してください）"</formula>
    </cfRule>
  </conditionalFormatting>
  <conditionalFormatting sqref="D25 A37 D37 A19 A21 A27 A23 A25 A29 D29 A35 A31:A33 D31:D33 W17:X17 E17 E18:X24">
    <cfRule type="expression" dxfId="63" priority="22">
      <formula>$A$7=$AA$4</formula>
    </cfRule>
  </conditionalFormatting>
  <conditionalFormatting sqref="D25 A37 D37 A19 A21 A27 A23 A25 A29 D29 A35 A31:A33 D31:D33 E18:X24">
    <cfRule type="expression" dxfId="62" priority="23">
      <formula>$A$7=$AA$6</formula>
    </cfRule>
    <cfRule type="expression" dxfId="61" priority="24">
      <formula>$A$7=$AA$5</formula>
    </cfRule>
  </conditionalFormatting>
  <conditionalFormatting sqref="D25 A37 P35:X35 A19 A21 A27 A23 A25 E35:M35 D37:X37 A29 D29 A35 A31:A33 D31:D33 E18:X34 E36:S36">
    <cfRule type="expression" dxfId="60" priority="25">
      <formula>$Q$13="無"</formula>
    </cfRule>
  </conditionalFormatting>
  <conditionalFormatting sqref="W5">
    <cfRule type="expression" dxfId="59" priority="17">
      <formula>$A$7="（種別を選択してください）"</formula>
    </cfRule>
  </conditionalFormatting>
  <conditionalFormatting sqref="U5">
    <cfRule type="expression" dxfId="58" priority="16">
      <formula>$A$7="（種別を選択してください）"</formula>
    </cfRule>
  </conditionalFormatting>
  <conditionalFormatting sqref="Y18:Y38">
    <cfRule type="expression" priority="9">
      <formula>"$Q$15="</formula>
    </cfRule>
  </conditionalFormatting>
  <conditionalFormatting sqref="Y25:Y38">
    <cfRule type="expression" dxfId="57" priority="10">
      <formula>$A$23="無"</formula>
    </cfRule>
  </conditionalFormatting>
  <conditionalFormatting sqref="Y5 Y10:Y40">
    <cfRule type="expression" dxfId="56" priority="11">
      <formula>$A$7="（種別を選択してください）"</formula>
    </cfRule>
  </conditionalFormatting>
  <conditionalFormatting sqref="Y17:Y24">
    <cfRule type="expression" dxfId="55" priority="12">
      <formula>$A$7=$AA$4</formula>
    </cfRule>
  </conditionalFormatting>
  <conditionalFormatting sqref="Y18:Y38">
    <cfRule type="expression" dxfId="54" priority="15">
      <formula>$Q$13="無"</formula>
    </cfRule>
  </conditionalFormatting>
  <conditionalFormatting sqref="Y18:Y24">
    <cfRule type="expression" dxfId="53" priority="13">
      <formula>$A$7=$AA$6</formula>
    </cfRule>
    <cfRule type="expression" dxfId="52" priority="14">
      <formula>$A$7=$AA$5</formula>
    </cfRule>
  </conditionalFormatting>
  <conditionalFormatting sqref="T36:X36">
    <cfRule type="expression" priority="5">
      <formula>"$Q$15="</formula>
    </cfRule>
  </conditionalFormatting>
  <conditionalFormatting sqref="T36:X36">
    <cfRule type="expression" dxfId="51" priority="6">
      <formula>$A$23="無"</formula>
    </cfRule>
  </conditionalFormatting>
  <conditionalFormatting sqref="T36:X36">
    <cfRule type="expression" dxfId="50" priority="7">
      <formula>$A$7="（種別を選択してください）"</formula>
    </cfRule>
  </conditionalFormatting>
  <conditionalFormatting sqref="T36:X36">
    <cfRule type="expression" dxfId="49" priority="8">
      <formula>$Q$13="無"</formula>
    </cfRule>
  </conditionalFormatting>
  <conditionalFormatting sqref="E38:X38">
    <cfRule type="expression" priority="1">
      <formula>"$Q$15="</formula>
    </cfRule>
  </conditionalFormatting>
  <conditionalFormatting sqref="E38:X38">
    <cfRule type="expression" dxfId="48" priority="2">
      <formula>$A$23="無"</formula>
    </cfRule>
  </conditionalFormatting>
  <conditionalFormatting sqref="E38:X38">
    <cfRule type="expression" dxfId="47" priority="3">
      <formula>$A$7="（種別を選択してください）"</formula>
    </cfRule>
  </conditionalFormatting>
  <conditionalFormatting sqref="E38:X38">
    <cfRule type="expression" dxfId="46" priority="4">
      <formula>$Q$13="無"</formula>
    </cfRule>
  </conditionalFormatting>
  <dataValidations count="7">
    <dataValidation type="list" allowBlank="1" showInputMessage="1" showErrorMessage="1" sqref="A7" xr:uid="{00000000-0002-0000-0500-000000000000}">
      <formula1>$AA$3:$AA$7</formula1>
    </dataValidation>
    <dataValidation type="list" allowBlank="1" showInputMessage="1" showErrorMessage="1" sqref="A21" xr:uid="{00000000-0002-0000-0500-000001000000}">
      <formula1>$AF$14:$AF$18</formula1>
    </dataValidation>
    <dataValidation type="list" allowBlank="1" showInputMessage="1" showErrorMessage="1" sqref="Q13" xr:uid="{00000000-0002-0000-0500-000002000000}">
      <formula1>$Z$12:$Z$13</formula1>
    </dataValidation>
    <dataValidation type="whole" allowBlank="1" showInputMessage="1" showErrorMessage="1" sqref="P36" xr:uid="{00000000-0002-0000-0500-000003000000}">
      <formula1>1</formula1>
      <formula2>12</formula2>
    </dataValidation>
    <dataValidation type="list" allowBlank="1" showInputMessage="1" showErrorMessage="1" sqref="T36 Y23:Y24 Y20:Y21" xr:uid="{00000000-0002-0000-0500-000004000000}">
      <formula1>$AE$17:$AE$18</formula1>
    </dataValidation>
    <dataValidation type="list" allowBlank="1" showInputMessage="1" showErrorMessage="1" sqref="I23:X24 I20:X21" xr:uid="{00000000-0002-0000-0500-000005000000}">
      <formula1>$AD$17:$AD$18</formula1>
    </dataValidation>
    <dataValidation type="list" allowBlank="1" showInputMessage="1" showErrorMessage="1" sqref="E38" xr:uid="{00000000-0002-0000-0500-000006000000}">
      <formula1>$AF$17:$AF$18</formula1>
    </dataValidation>
  </dataValidations>
  <printOptions horizontalCentered="1"/>
  <pageMargins left="0.31496062992125984" right="0.31496062992125984" top="0.35433070866141736" bottom="0.35433070866141736" header="0.11811023622047245" footer="0.11811023622047245"/>
  <pageSetup paperSize="9" scale="87" orientation="portrait" r:id="rId1"/>
  <headerFooter>
    <oddHeader xml:space="preserve">&amp;R
</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BH94"/>
  <sheetViews>
    <sheetView view="pageBreakPreview" topLeftCell="A16" zoomScale="160" zoomScaleNormal="80" zoomScaleSheetLayoutView="160" workbookViewId="0">
      <selection activeCell="L19" sqref="L19"/>
    </sheetView>
  </sheetViews>
  <sheetFormatPr defaultColWidth="9" defaultRowHeight="18.75"/>
  <cols>
    <col min="1" max="4" width="3" style="2" customWidth="1"/>
    <col min="5" max="24" width="3.75" style="2" customWidth="1"/>
    <col min="25" max="25" width="1.875" style="193" hidden="1" customWidth="1"/>
    <col min="26" max="26" width="7.875" style="193" hidden="1" customWidth="1"/>
    <col min="27" max="27" width="14.625" style="193" hidden="1" customWidth="1"/>
    <col min="28" max="28" width="4.625" style="193" hidden="1" customWidth="1"/>
    <col min="29" max="30" width="8.875" style="193" hidden="1" customWidth="1"/>
    <col min="31" max="31" width="25.5" style="193" hidden="1" customWidth="1"/>
    <col min="32" max="32" width="25" style="193" hidden="1" customWidth="1"/>
    <col min="33" max="33" width="5.5" style="193" hidden="1" customWidth="1"/>
    <col min="34" max="36" width="3" style="2" hidden="1" customWidth="1"/>
    <col min="37" max="60" width="3" style="2" customWidth="1"/>
    <col min="61" max="16384" width="9" style="2"/>
  </cols>
  <sheetData>
    <row r="1" spans="1:60" ht="18" customHeight="1">
      <c r="A1" s="117"/>
      <c r="B1" s="117"/>
      <c r="C1" s="117"/>
      <c r="D1" s="117"/>
      <c r="E1" s="117"/>
      <c r="F1" s="117"/>
      <c r="G1" s="117"/>
      <c r="H1" s="117"/>
      <c r="I1" s="117"/>
      <c r="J1" s="117"/>
      <c r="K1" s="117"/>
      <c r="L1" s="117"/>
      <c r="M1" s="117"/>
      <c r="N1" s="117"/>
      <c r="O1" s="117"/>
      <c r="P1" s="117"/>
      <c r="Q1" s="117"/>
      <c r="R1" s="117"/>
      <c r="S1" s="117"/>
      <c r="T1" s="117"/>
      <c r="U1" s="117"/>
      <c r="V1" s="117"/>
      <c r="W1" s="117"/>
      <c r="X1" s="118" t="s">
        <v>0</v>
      </c>
      <c r="Y1" s="192"/>
      <c r="AA1" s="194" t="s">
        <v>1</v>
      </c>
      <c r="AB1" s="195"/>
      <c r="AC1" s="195"/>
      <c r="AD1" s="195"/>
      <c r="AE1" s="196"/>
      <c r="AH1" s="6"/>
      <c r="AI1" s="6"/>
      <c r="AJ1" s="6"/>
      <c r="AK1" s="6"/>
      <c r="AL1" s="6"/>
      <c r="AM1" s="6"/>
      <c r="AN1" s="6"/>
      <c r="AO1" s="6"/>
      <c r="AP1" s="6"/>
      <c r="AQ1" s="6"/>
      <c r="AR1" s="6"/>
      <c r="AS1" s="6"/>
      <c r="AT1" s="6"/>
      <c r="AU1" s="6"/>
      <c r="AV1" s="6"/>
      <c r="AW1" s="6"/>
      <c r="AX1" s="6"/>
      <c r="AY1" s="6"/>
      <c r="AZ1" s="6"/>
      <c r="BA1" s="6"/>
      <c r="BB1" s="6"/>
      <c r="BC1" s="6"/>
      <c r="BD1" s="6"/>
      <c r="BE1" s="6"/>
      <c r="BF1" s="6"/>
      <c r="BG1" s="6"/>
      <c r="BH1" s="6"/>
    </row>
    <row r="2" spans="1:60" ht="5.25" customHeight="1">
      <c r="A2" s="158"/>
      <c r="B2" s="159"/>
      <c r="C2" s="159"/>
      <c r="D2" s="159"/>
      <c r="E2" s="159"/>
      <c r="F2" s="159"/>
      <c r="G2" s="159"/>
      <c r="H2" s="159"/>
      <c r="I2" s="159"/>
      <c r="J2" s="159"/>
      <c r="K2" s="159"/>
      <c r="L2" s="159"/>
      <c r="M2" s="159"/>
      <c r="N2" s="159"/>
      <c r="O2" s="159"/>
      <c r="P2" s="159"/>
      <c r="Q2" s="159"/>
      <c r="R2" s="159"/>
      <c r="S2" s="159"/>
      <c r="T2" s="159"/>
      <c r="U2" s="159"/>
      <c r="V2" s="159"/>
      <c r="W2" s="159"/>
      <c r="X2" s="159"/>
      <c r="Y2" s="197"/>
      <c r="AA2" s="198"/>
      <c r="AB2" s="199"/>
      <c r="AC2" s="199"/>
      <c r="AD2" s="199"/>
      <c r="AE2" s="200"/>
    </row>
    <row r="3" spans="1:60" ht="18" customHeight="1" thickBot="1">
      <c r="A3" s="546" t="s">
        <v>2</v>
      </c>
      <c r="B3" s="546"/>
      <c r="C3" s="546"/>
      <c r="D3" s="546"/>
      <c r="E3" s="546"/>
      <c r="F3" s="546"/>
      <c r="G3" s="546"/>
      <c r="H3" s="546"/>
      <c r="I3" s="546"/>
      <c r="J3" s="546"/>
      <c r="K3" s="546"/>
      <c r="L3" s="546"/>
      <c r="M3" s="546"/>
      <c r="N3" s="546"/>
      <c r="O3" s="546"/>
      <c r="P3" s="546"/>
      <c r="Q3" s="546"/>
      <c r="R3" s="546"/>
      <c r="S3" s="546"/>
      <c r="T3" s="546"/>
      <c r="U3" s="546"/>
      <c r="V3" s="546"/>
      <c r="W3" s="546"/>
      <c r="X3" s="546"/>
      <c r="Y3" s="201"/>
      <c r="AA3" s="198" t="s">
        <v>3</v>
      </c>
      <c r="AB3" s="199"/>
      <c r="AC3" s="199"/>
      <c r="AD3" s="199"/>
      <c r="AE3" s="200"/>
    </row>
    <row r="4" spans="1:60" s="10" customFormat="1" ht="16.5" customHeight="1" thickBot="1">
      <c r="A4" s="160"/>
      <c r="B4" s="161"/>
      <c r="C4" s="161"/>
      <c r="D4" s="161"/>
      <c r="E4" s="161"/>
      <c r="F4" s="161"/>
      <c r="G4" s="161"/>
      <c r="H4" s="161"/>
      <c r="I4" s="161"/>
      <c r="J4" s="161"/>
      <c r="K4" s="161"/>
      <c r="L4" s="161"/>
      <c r="M4" s="161"/>
      <c r="N4" s="161"/>
      <c r="O4" s="161"/>
      <c r="P4" s="161"/>
      <c r="Q4" s="161"/>
      <c r="R4" s="161"/>
      <c r="S4" s="161"/>
      <c r="T4" s="161"/>
      <c r="U4" s="161"/>
      <c r="V4" s="161"/>
      <c r="W4" s="161"/>
      <c r="X4" s="161"/>
      <c r="Y4" s="202"/>
      <c r="Z4" s="203"/>
      <c r="AA4" s="198" t="s">
        <v>4</v>
      </c>
      <c r="AB4" s="199"/>
      <c r="AC4" s="199"/>
      <c r="AD4" s="199"/>
      <c r="AE4" s="204"/>
      <c r="AF4" s="205" t="s">
        <v>118</v>
      </c>
      <c r="AG4" s="206"/>
    </row>
    <row r="5" spans="1:60" s="10" customFormat="1" ht="16.5" customHeight="1" thickBot="1">
      <c r="A5" s="547" t="s">
        <v>5</v>
      </c>
      <c r="B5" s="548"/>
      <c r="C5" s="548"/>
      <c r="D5" s="548"/>
      <c r="E5" s="548"/>
      <c r="F5" s="548"/>
      <c r="G5" s="548"/>
      <c r="H5" s="548"/>
      <c r="I5" s="548"/>
      <c r="J5" s="548"/>
      <c r="K5" s="548"/>
      <c r="L5" s="548"/>
      <c r="M5" s="549"/>
      <c r="Q5" s="10" t="s">
        <v>6</v>
      </c>
      <c r="R5" s="686">
        <v>6</v>
      </c>
      <c r="S5" s="686"/>
      <c r="T5" s="10" t="s">
        <v>7</v>
      </c>
      <c r="U5" s="116">
        <v>5</v>
      </c>
      <c r="V5" s="10" t="s">
        <v>8</v>
      </c>
      <c r="W5" s="116">
        <v>16</v>
      </c>
      <c r="X5" s="10" t="s">
        <v>9</v>
      </c>
      <c r="Y5" s="206"/>
      <c r="Z5" s="206"/>
      <c r="AA5" s="198" t="s">
        <v>10</v>
      </c>
      <c r="AB5" s="199"/>
      <c r="AC5" s="199"/>
      <c r="AD5" s="199"/>
      <c r="AE5" s="204"/>
      <c r="AF5" s="207">
        <v>2018</v>
      </c>
      <c r="AG5" s="206"/>
    </row>
    <row r="6" spans="1:60" s="10" customFormat="1" ht="16.5" customHeight="1">
      <c r="A6" s="550"/>
      <c r="B6" s="551"/>
      <c r="C6" s="551"/>
      <c r="D6" s="551"/>
      <c r="E6" s="551"/>
      <c r="F6" s="551"/>
      <c r="G6" s="551"/>
      <c r="H6" s="551"/>
      <c r="I6" s="551"/>
      <c r="J6" s="551"/>
      <c r="K6" s="551"/>
      <c r="L6" s="551"/>
      <c r="M6" s="552"/>
      <c r="N6" s="14" t="s">
        <v>11</v>
      </c>
      <c r="O6" s="15"/>
      <c r="P6" s="687" t="s">
        <v>122</v>
      </c>
      <c r="Q6" s="687"/>
      <c r="R6" s="687"/>
      <c r="S6" s="687"/>
      <c r="T6" s="687"/>
      <c r="U6" s="687"/>
      <c r="V6" s="687"/>
      <c r="W6" s="687"/>
      <c r="X6" s="687"/>
      <c r="Y6" s="208"/>
      <c r="Z6" s="209"/>
      <c r="AA6" s="198" t="s">
        <v>12</v>
      </c>
      <c r="AB6" s="199"/>
      <c r="AC6" s="199"/>
      <c r="AD6" s="199"/>
      <c r="AE6" s="210"/>
      <c r="AF6" s="209"/>
      <c r="AG6" s="209"/>
      <c r="AH6" s="19"/>
      <c r="AI6" s="19"/>
      <c r="AJ6" s="19"/>
    </row>
    <row r="7" spans="1:60" s="10" customFormat="1" ht="16.5" customHeight="1" thickBot="1">
      <c r="A7" s="688" t="s">
        <v>13</v>
      </c>
      <c r="B7" s="689"/>
      <c r="C7" s="689"/>
      <c r="D7" s="689"/>
      <c r="E7" s="689"/>
      <c r="F7" s="689"/>
      <c r="G7" s="689"/>
      <c r="H7" s="689"/>
      <c r="I7" s="689"/>
      <c r="J7" s="689"/>
      <c r="K7" s="689"/>
      <c r="L7" s="689"/>
      <c r="M7" s="690"/>
      <c r="N7" s="14" t="s">
        <v>14</v>
      </c>
      <c r="O7" s="15"/>
      <c r="P7" s="687" t="s">
        <v>123</v>
      </c>
      <c r="Q7" s="687"/>
      <c r="R7" s="687"/>
      <c r="S7" s="687"/>
      <c r="T7" s="687"/>
      <c r="U7" s="687"/>
      <c r="V7" s="687"/>
      <c r="W7" s="687"/>
      <c r="X7" s="687"/>
      <c r="Y7" s="208"/>
      <c r="Z7" s="209"/>
      <c r="AA7" s="211" t="s">
        <v>13</v>
      </c>
      <c r="AB7" s="212"/>
      <c r="AC7" s="212"/>
      <c r="AD7" s="212"/>
      <c r="AE7" s="213"/>
      <c r="AF7" s="209"/>
      <c r="AG7" s="209"/>
      <c r="AH7" s="19"/>
      <c r="AI7" s="19"/>
      <c r="AJ7" s="19"/>
    </row>
    <row r="8" spans="1:60" s="10" customFormat="1" ht="16.5" customHeight="1">
      <c r="A8" s="691"/>
      <c r="B8" s="692"/>
      <c r="C8" s="692"/>
      <c r="D8" s="692"/>
      <c r="E8" s="692"/>
      <c r="F8" s="692"/>
      <c r="G8" s="692"/>
      <c r="H8" s="692"/>
      <c r="I8" s="692"/>
      <c r="J8" s="692"/>
      <c r="K8" s="692"/>
      <c r="L8" s="692"/>
      <c r="M8" s="693"/>
      <c r="N8" s="14" t="s">
        <v>15</v>
      </c>
      <c r="O8" s="15"/>
      <c r="P8" s="687" t="s">
        <v>124</v>
      </c>
      <c r="Q8" s="687"/>
      <c r="R8" s="687"/>
      <c r="S8" s="687"/>
      <c r="T8" s="687"/>
      <c r="U8" s="687"/>
      <c r="V8" s="687"/>
      <c r="W8" s="687"/>
      <c r="X8" s="687"/>
      <c r="Y8" s="208"/>
      <c r="Z8" s="209"/>
      <c r="AA8" s="209"/>
      <c r="AB8" s="209"/>
      <c r="AC8" s="209"/>
      <c r="AD8" s="209"/>
      <c r="AE8" s="209"/>
      <c r="AF8" s="206"/>
      <c r="AG8" s="206"/>
    </row>
    <row r="9" spans="1:60" s="10" customFormat="1" ht="16.5" customHeight="1" thickBot="1">
      <c r="A9" s="694"/>
      <c r="B9" s="695"/>
      <c r="C9" s="695"/>
      <c r="D9" s="695"/>
      <c r="E9" s="695"/>
      <c r="F9" s="695"/>
      <c r="G9" s="695"/>
      <c r="H9" s="695"/>
      <c r="I9" s="695"/>
      <c r="J9" s="695"/>
      <c r="K9" s="695"/>
      <c r="L9" s="695"/>
      <c r="M9" s="696"/>
      <c r="N9" s="697" t="s">
        <v>16</v>
      </c>
      <c r="O9" s="697"/>
      <c r="P9" s="698" t="s">
        <v>125</v>
      </c>
      <c r="Q9" s="698"/>
      <c r="R9" s="698"/>
      <c r="S9" s="698"/>
      <c r="T9" s="698"/>
      <c r="U9" s="698"/>
      <c r="V9" s="698"/>
      <c r="W9" s="698"/>
      <c r="X9" s="698"/>
      <c r="Y9" s="214"/>
      <c r="Z9" s="215"/>
      <c r="AA9" s="215"/>
      <c r="AB9" s="215"/>
      <c r="AC9" s="215"/>
      <c r="AD9" s="215"/>
      <c r="AE9" s="215"/>
      <c r="AF9" s="215"/>
      <c r="AG9" s="215"/>
      <c r="AH9" s="24"/>
      <c r="AI9" s="24"/>
      <c r="AJ9" s="24"/>
    </row>
    <row r="10" spans="1:60" s="10" customFormat="1" ht="16.5" customHeight="1" thickBot="1">
      <c r="A10" s="532" t="s">
        <v>6</v>
      </c>
      <c r="B10" s="532"/>
      <c r="C10" s="699">
        <v>6</v>
      </c>
      <c r="D10" s="699"/>
      <c r="E10" s="119" t="s">
        <v>7</v>
      </c>
      <c r="F10" s="699">
        <v>4</v>
      </c>
      <c r="G10" s="699"/>
      <c r="H10" s="162" t="s">
        <v>8</v>
      </c>
      <c r="I10" s="162" t="str">
        <f>IF(Q13="有","の報酬について、下記のとおり証明します。","の報酬はありません。")</f>
        <v>の報酬について、下記のとおり証明します。</v>
      </c>
      <c r="J10" s="162"/>
      <c r="K10" s="162"/>
      <c r="L10" s="162"/>
      <c r="M10" s="162"/>
      <c r="N10" s="162"/>
      <c r="O10" s="162"/>
      <c r="P10" s="162"/>
      <c r="Q10" s="162"/>
      <c r="R10" s="162"/>
      <c r="S10" s="162"/>
      <c r="T10" s="162"/>
      <c r="U10" s="162"/>
      <c r="V10" s="162"/>
      <c r="W10" s="162"/>
      <c r="X10" s="162"/>
      <c r="Y10" s="216"/>
      <c r="Z10" s="206"/>
      <c r="AA10" s="206"/>
      <c r="AB10" s="206"/>
      <c r="AC10" s="206"/>
      <c r="AD10" s="206"/>
      <c r="AE10" s="206"/>
      <c r="AF10" s="206"/>
      <c r="AG10" s="206"/>
    </row>
    <row r="11" spans="1:60" s="10" customFormat="1" ht="16.5" customHeight="1">
      <c r="A11" s="534" t="s">
        <v>17</v>
      </c>
      <c r="B11" s="535"/>
      <c r="C11" s="535"/>
      <c r="D11" s="536"/>
      <c r="E11" s="511" t="s">
        <v>18</v>
      </c>
      <c r="F11" s="512"/>
      <c r="G11" s="512"/>
      <c r="H11" s="512"/>
      <c r="I11" s="512"/>
      <c r="J11" s="512"/>
      <c r="K11" s="519"/>
      <c r="L11" s="673" t="s">
        <v>121</v>
      </c>
      <c r="M11" s="674"/>
      <c r="N11" s="674"/>
      <c r="O11" s="675"/>
      <c r="P11" s="512" t="s">
        <v>19</v>
      </c>
      <c r="Q11" s="512"/>
      <c r="R11" s="519"/>
      <c r="S11" s="655" t="s">
        <v>120</v>
      </c>
      <c r="T11" s="655"/>
      <c r="U11" s="655"/>
      <c r="V11" s="655"/>
      <c r="W11" s="655"/>
      <c r="X11" s="656"/>
      <c r="Y11" s="217"/>
      <c r="Z11" s="205" t="s">
        <v>20</v>
      </c>
      <c r="AA11" s="206"/>
      <c r="AB11" s="206"/>
      <c r="AC11" s="206"/>
      <c r="AD11" s="206"/>
      <c r="AE11" s="206"/>
      <c r="AF11" s="206" t="str">
        <f ca="1">OFFSET($A$2,0,0,COUNTA($A:$A)-1,1)</f>
        <v>平均標準報酬月額</v>
      </c>
      <c r="AG11" s="206"/>
    </row>
    <row r="12" spans="1:60" s="10" customFormat="1" ht="16.5" customHeight="1" thickBot="1">
      <c r="A12" s="537"/>
      <c r="B12" s="538"/>
      <c r="C12" s="538"/>
      <c r="D12" s="539"/>
      <c r="E12" s="513"/>
      <c r="F12" s="514"/>
      <c r="G12" s="514"/>
      <c r="H12" s="514"/>
      <c r="I12" s="514"/>
      <c r="J12" s="514"/>
      <c r="K12" s="520"/>
      <c r="L12" s="676"/>
      <c r="M12" s="677"/>
      <c r="N12" s="677"/>
      <c r="O12" s="678"/>
      <c r="P12" s="514"/>
      <c r="Q12" s="514"/>
      <c r="R12" s="520"/>
      <c r="S12" s="657"/>
      <c r="T12" s="657"/>
      <c r="U12" s="657"/>
      <c r="V12" s="657"/>
      <c r="W12" s="657"/>
      <c r="X12" s="658"/>
      <c r="Y12" s="217"/>
      <c r="Z12" s="218" t="s">
        <v>21</v>
      </c>
      <c r="AA12" s="525"/>
      <c r="AB12" s="301"/>
      <c r="AC12" s="301"/>
      <c r="AD12" s="301"/>
      <c r="AE12" s="206"/>
      <c r="AF12" s="206"/>
      <c r="AG12" s="206"/>
    </row>
    <row r="13" spans="1:60" s="10" customFormat="1" ht="16.5" customHeight="1" thickBot="1">
      <c r="A13" s="659">
        <v>200000</v>
      </c>
      <c r="B13" s="660"/>
      <c r="C13" s="660"/>
      <c r="D13" s="498" t="s">
        <v>22</v>
      </c>
      <c r="E13" s="511" t="s">
        <v>23</v>
      </c>
      <c r="F13" s="512"/>
      <c r="G13" s="512"/>
      <c r="H13" s="512"/>
      <c r="I13" s="512"/>
      <c r="J13" s="512"/>
      <c r="K13" s="512"/>
      <c r="L13" s="512"/>
      <c r="M13" s="512"/>
      <c r="N13" s="512"/>
      <c r="O13" s="512"/>
      <c r="P13" s="512"/>
      <c r="Q13" s="661" t="s">
        <v>21</v>
      </c>
      <c r="R13" s="661"/>
      <c r="S13" s="661"/>
      <c r="T13" s="661"/>
      <c r="U13" s="661"/>
      <c r="V13" s="661"/>
      <c r="W13" s="661"/>
      <c r="X13" s="662"/>
      <c r="Y13" s="219"/>
      <c r="Z13" s="218" t="s">
        <v>24</v>
      </c>
      <c r="AA13" s="525"/>
      <c r="AB13" s="301"/>
      <c r="AC13" s="301"/>
      <c r="AD13" s="301"/>
      <c r="AE13" s="203">
        <f>DAY(AA14)</f>
        <v>1</v>
      </c>
      <c r="AF13" s="206"/>
      <c r="AG13" s="206"/>
    </row>
    <row r="14" spans="1:60" s="10" customFormat="1" ht="16.5" customHeight="1" thickBot="1">
      <c r="A14" s="605"/>
      <c r="B14" s="606"/>
      <c r="C14" s="606"/>
      <c r="D14" s="431"/>
      <c r="E14" s="513"/>
      <c r="F14" s="514"/>
      <c r="G14" s="514"/>
      <c r="H14" s="514"/>
      <c r="I14" s="514"/>
      <c r="J14" s="514"/>
      <c r="K14" s="514"/>
      <c r="L14" s="514"/>
      <c r="M14" s="514"/>
      <c r="N14" s="514"/>
      <c r="O14" s="514"/>
      <c r="P14" s="514"/>
      <c r="Q14" s="663"/>
      <c r="R14" s="663"/>
      <c r="S14" s="663"/>
      <c r="T14" s="663"/>
      <c r="U14" s="663"/>
      <c r="V14" s="663"/>
      <c r="W14" s="663"/>
      <c r="X14" s="664"/>
      <c r="Y14" s="219"/>
      <c r="Z14" s="220" t="s">
        <v>25</v>
      </c>
      <c r="AA14" s="286">
        <f>DATE(AF5+N15,P15,1)</f>
        <v>45383</v>
      </c>
      <c r="AB14" s="221"/>
      <c r="AC14" s="221"/>
      <c r="AD14" s="221"/>
      <c r="AE14" s="222"/>
      <c r="AF14" s="206"/>
      <c r="AG14" s="205" t="s">
        <v>26</v>
      </c>
    </row>
    <row r="15" spans="1:60" s="10" customFormat="1" ht="16.5" customHeight="1">
      <c r="A15" s="505" t="s">
        <v>27</v>
      </c>
      <c r="B15" s="506"/>
      <c r="C15" s="506"/>
      <c r="D15" s="507"/>
      <c r="E15" s="511" t="s">
        <v>28</v>
      </c>
      <c r="F15" s="512"/>
      <c r="G15" s="512"/>
      <c r="H15" s="512"/>
      <c r="I15" s="512"/>
      <c r="J15" s="512"/>
      <c r="K15" s="512"/>
      <c r="L15" s="515" t="s">
        <v>29</v>
      </c>
      <c r="M15" s="486"/>
      <c r="N15" s="517">
        <f>IF(F10="","",C10)</f>
        <v>6</v>
      </c>
      <c r="O15" s="486" t="s">
        <v>30</v>
      </c>
      <c r="P15" s="517">
        <f>F10</f>
        <v>4</v>
      </c>
      <c r="Q15" s="517"/>
      <c r="R15" s="486" t="s">
        <v>31</v>
      </c>
      <c r="S15" s="645">
        <v>6</v>
      </c>
      <c r="T15" s="645"/>
      <c r="U15" s="120" t="s">
        <v>9</v>
      </c>
      <c r="V15" s="29" t="s">
        <v>32</v>
      </c>
      <c r="W15" s="646"/>
      <c r="X15" s="647"/>
      <c r="Y15" s="223"/>
      <c r="Z15" s="224"/>
      <c r="AA15" s="225"/>
      <c r="AB15" s="221"/>
      <c r="AC15" s="221"/>
      <c r="AD15" s="221"/>
      <c r="AE15" s="222"/>
      <c r="AF15" s="206"/>
      <c r="AG15" s="226" t="s">
        <v>33</v>
      </c>
    </row>
    <row r="16" spans="1:60" s="10" customFormat="1" ht="16.5" customHeight="1" thickBot="1">
      <c r="A16" s="508"/>
      <c r="B16" s="509"/>
      <c r="C16" s="509"/>
      <c r="D16" s="510"/>
      <c r="E16" s="513"/>
      <c r="F16" s="514"/>
      <c r="G16" s="514"/>
      <c r="H16" s="514"/>
      <c r="I16" s="514"/>
      <c r="J16" s="514"/>
      <c r="K16" s="514"/>
      <c r="L16" s="516"/>
      <c r="M16" s="487"/>
      <c r="N16" s="518"/>
      <c r="O16" s="487"/>
      <c r="P16" s="518"/>
      <c r="Q16" s="518"/>
      <c r="R16" s="487"/>
      <c r="S16" s="700">
        <v>30</v>
      </c>
      <c r="T16" s="700"/>
      <c r="U16" s="120" t="s">
        <v>9</v>
      </c>
      <c r="V16" s="30" t="s">
        <v>34</v>
      </c>
      <c r="W16" s="648"/>
      <c r="X16" s="649"/>
      <c r="Y16" s="223"/>
      <c r="Z16" s="227" t="s">
        <v>35</v>
      </c>
      <c r="AA16" s="228">
        <f>EOMONTH(AA14,0)</f>
        <v>45412</v>
      </c>
      <c r="AB16" s="229"/>
      <c r="AC16" s="229"/>
      <c r="AD16" s="229"/>
      <c r="AE16" s="206"/>
      <c r="AF16" s="206"/>
      <c r="AG16" s="230" t="s">
        <v>36</v>
      </c>
    </row>
    <row r="17" spans="1:33" s="10" customFormat="1" ht="16.5" customHeight="1" thickBot="1">
      <c r="A17" s="651">
        <v>0</v>
      </c>
      <c r="B17" s="652"/>
      <c r="C17" s="652"/>
      <c r="D17" s="498" t="s">
        <v>22</v>
      </c>
      <c r="E17" s="499" t="s">
        <v>108</v>
      </c>
      <c r="F17" s="500"/>
      <c r="G17" s="500"/>
      <c r="H17" s="500"/>
      <c r="I17" s="500"/>
      <c r="J17" s="500"/>
      <c r="K17" s="500"/>
      <c r="L17" s="500"/>
      <c r="M17" s="500"/>
      <c r="N17" s="500"/>
      <c r="O17" s="500"/>
      <c r="P17" s="500"/>
      <c r="Q17" s="500"/>
      <c r="R17" s="500"/>
      <c r="S17" s="500"/>
      <c r="T17" s="500"/>
      <c r="U17" s="500"/>
      <c r="V17" s="501"/>
      <c r="W17" s="33">
        <v>1</v>
      </c>
      <c r="X17" s="121" t="s">
        <v>37</v>
      </c>
      <c r="Y17" s="231"/>
      <c r="Z17" s="220" t="s">
        <v>38</v>
      </c>
      <c r="AA17" s="232">
        <f>NETWORKDAYS(AA14,AA16)</f>
        <v>22</v>
      </c>
      <c r="AB17" s="233"/>
      <c r="AC17" s="206"/>
      <c r="AD17" s="206"/>
      <c r="AE17" s="206" t="s">
        <v>39</v>
      </c>
      <c r="AF17" s="234" t="s">
        <v>40</v>
      </c>
      <c r="AG17" s="206"/>
    </row>
    <row r="18" spans="1:33" s="10" customFormat="1" ht="16.5" customHeight="1" thickBot="1">
      <c r="A18" s="653"/>
      <c r="B18" s="654"/>
      <c r="C18" s="654"/>
      <c r="D18" s="431"/>
      <c r="E18" s="502" t="s">
        <v>173</v>
      </c>
      <c r="F18" s="503"/>
      <c r="G18" s="503"/>
      <c r="H18" s="503"/>
      <c r="I18" s="503"/>
      <c r="J18" s="503"/>
      <c r="K18" s="503"/>
      <c r="L18" s="503"/>
      <c r="M18" s="503"/>
      <c r="N18" s="503"/>
      <c r="O18" s="503"/>
      <c r="P18" s="503"/>
      <c r="Q18" s="503"/>
      <c r="R18" s="503"/>
      <c r="S18" s="503"/>
      <c r="T18" s="503"/>
      <c r="U18" s="503"/>
      <c r="V18" s="503"/>
      <c r="W18" s="503"/>
      <c r="X18" s="504"/>
      <c r="Y18" s="235"/>
      <c r="Z18" s="309" t="s">
        <v>43</v>
      </c>
      <c r="AA18" s="236" t="s">
        <v>116</v>
      </c>
      <c r="AB18" s="237" t="s">
        <v>117</v>
      </c>
      <c r="AC18" s="237" t="s">
        <v>110</v>
      </c>
      <c r="AD18" s="238" t="s">
        <v>162</v>
      </c>
      <c r="AE18" s="206"/>
      <c r="AF18" s="230" t="s">
        <v>41</v>
      </c>
      <c r="AG18" s="239"/>
    </row>
    <row r="19" spans="1:33" s="10" customFormat="1" ht="16.5" customHeight="1">
      <c r="A19" s="457" t="s">
        <v>42</v>
      </c>
      <c r="B19" s="458"/>
      <c r="C19" s="458"/>
      <c r="D19" s="459"/>
      <c r="E19" s="473"/>
      <c r="F19" s="474"/>
      <c r="G19" s="474"/>
      <c r="H19" s="475"/>
      <c r="I19" s="122">
        <v>1</v>
      </c>
      <c r="J19" s="122">
        <v>2</v>
      </c>
      <c r="K19" s="122">
        <v>3</v>
      </c>
      <c r="L19" s="122">
        <v>4</v>
      </c>
      <c r="M19" s="122">
        <v>5</v>
      </c>
      <c r="N19" s="122">
        <v>6</v>
      </c>
      <c r="O19" s="122">
        <v>7</v>
      </c>
      <c r="P19" s="122">
        <v>8</v>
      </c>
      <c r="Q19" s="122">
        <v>9</v>
      </c>
      <c r="R19" s="122">
        <v>10</v>
      </c>
      <c r="S19" s="122">
        <v>11</v>
      </c>
      <c r="T19" s="122">
        <v>12</v>
      </c>
      <c r="U19" s="122">
        <v>13</v>
      </c>
      <c r="V19" s="122">
        <v>14</v>
      </c>
      <c r="W19" s="122">
        <v>15</v>
      </c>
      <c r="X19" s="123">
        <v>16</v>
      </c>
      <c r="Y19" s="240"/>
      <c r="Z19" s="310"/>
      <c r="AA19" s="241">
        <f>AA14</f>
        <v>45383</v>
      </c>
      <c r="AB19" s="242" t="str">
        <f>TEXT(AA19,"aaa")</f>
        <v>月</v>
      </c>
      <c r="AC19" s="242" t="str">
        <f>I$20</f>
        <v>〇</v>
      </c>
      <c r="AD19" s="243" t="str">
        <f>I$21</f>
        <v>〇</v>
      </c>
      <c r="AE19" s="244">
        <f>AE20</f>
        <v>45388</v>
      </c>
      <c r="AF19" s="206"/>
      <c r="AG19" s="206"/>
    </row>
    <row r="20" spans="1:33" s="10" customFormat="1" ht="16.5" customHeight="1">
      <c r="A20" s="460"/>
      <c r="B20" s="461"/>
      <c r="C20" s="461"/>
      <c r="D20" s="462"/>
      <c r="E20" s="463" t="s">
        <v>44</v>
      </c>
      <c r="F20" s="464"/>
      <c r="G20" s="464"/>
      <c r="H20" s="464"/>
      <c r="I20" s="37" t="s">
        <v>127</v>
      </c>
      <c r="J20" s="37" t="s">
        <v>126</v>
      </c>
      <c r="K20" s="37"/>
      <c r="L20" s="37" t="s">
        <v>127</v>
      </c>
      <c r="M20" s="37" t="s">
        <v>126</v>
      </c>
      <c r="N20" s="37"/>
      <c r="O20" s="37"/>
      <c r="P20" s="37" t="s">
        <v>127</v>
      </c>
      <c r="Q20" s="37" t="s">
        <v>126</v>
      </c>
      <c r="R20" s="124"/>
      <c r="S20" s="37" t="s">
        <v>127</v>
      </c>
      <c r="T20" s="37" t="s">
        <v>126</v>
      </c>
      <c r="U20" s="124"/>
      <c r="V20" s="124"/>
      <c r="W20" s="37" t="s">
        <v>127</v>
      </c>
      <c r="X20" s="37" t="s">
        <v>126</v>
      </c>
      <c r="Y20" s="245"/>
      <c r="Z20" s="310"/>
      <c r="AA20" s="246">
        <f>AA14+1</f>
        <v>45384</v>
      </c>
      <c r="AB20" s="242" t="str">
        <f>TEXT(AA20,"aaa")</f>
        <v>火</v>
      </c>
      <c r="AC20" s="242" t="str">
        <f>J$20</f>
        <v>〇</v>
      </c>
      <c r="AD20" s="243" t="str">
        <f>J$21</f>
        <v>〇</v>
      </c>
      <c r="AE20" s="244">
        <f>DATE(AF5+$N$15,$P$15,S15)</f>
        <v>45388</v>
      </c>
      <c r="AF20" s="206">
        <f ca="1">COUNTIF(OFFSET(AC19,MATCH(AE20,AA19:AA49,0)-1,0,MATCH(AE21,AA19:AA49,0)-MATCH(AE20,AA19:AA49,0)+1,1),0)</f>
        <v>13</v>
      </c>
      <c r="AG20" s="206"/>
    </row>
    <row r="21" spans="1:33" s="10" customFormat="1" ht="16.5" customHeight="1">
      <c r="A21" s="701" t="s">
        <v>33</v>
      </c>
      <c r="B21" s="702"/>
      <c r="C21" s="702"/>
      <c r="D21" s="703"/>
      <c r="E21" s="482" t="s">
        <v>131</v>
      </c>
      <c r="F21" s="464"/>
      <c r="G21" s="464"/>
      <c r="H21" s="464"/>
      <c r="I21" s="37" t="s">
        <v>127</v>
      </c>
      <c r="J21" s="37" t="s">
        <v>126</v>
      </c>
      <c r="K21" s="37"/>
      <c r="L21" s="37" t="s">
        <v>127</v>
      </c>
      <c r="M21" s="37" t="s">
        <v>126</v>
      </c>
      <c r="N21" s="37"/>
      <c r="O21" s="37"/>
      <c r="P21" s="37"/>
      <c r="Q21" s="37"/>
      <c r="R21" s="124"/>
      <c r="S21" s="124"/>
      <c r="T21" s="124"/>
      <c r="U21" s="124"/>
      <c r="V21" s="124"/>
      <c r="W21" s="124"/>
      <c r="X21" s="125"/>
      <c r="Y21" s="247"/>
      <c r="Z21" s="310"/>
      <c r="AA21" s="246">
        <f>AA20+1</f>
        <v>45385</v>
      </c>
      <c r="AB21" s="242" t="str">
        <f t="shared" ref="AB21:AB49" si="0">TEXT(AA21,"aaa")</f>
        <v>水</v>
      </c>
      <c r="AC21" s="242">
        <f>K$20</f>
        <v>0</v>
      </c>
      <c r="AD21" s="243">
        <f>K$21</f>
        <v>0</v>
      </c>
      <c r="AE21" s="244">
        <f>DATE(AF5+$N$15,$P$15,S16)</f>
        <v>45412</v>
      </c>
      <c r="AF21" s="206"/>
      <c r="AG21" s="206"/>
    </row>
    <row r="22" spans="1:33" s="10" customFormat="1" ht="16.5" customHeight="1" thickBot="1">
      <c r="A22" s="704"/>
      <c r="B22" s="705"/>
      <c r="C22" s="705"/>
      <c r="D22" s="706"/>
      <c r="E22" s="483"/>
      <c r="F22" s="484"/>
      <c r="G22" s="484"/>
      <c r="H22" s="485"/>
      <c r="I22" s="126">
        <v>17</v>
      </c>
      <c r="J22" s="126">
        <v>18</v>
      </c>
      <c r="K22" s="126">
        <v>19</v>
      </c>
      <c r="L22" s="126">
        <v>20</v>
      </c>
      <c r="M22" s="126">
        <v>21</v>
      </c>
      <c r="N22" s="126">
        <v>22</v>
      </c>
      <c r="O22" s="126">
        <v>23</v>
      </c>
      <c r="P22" s="126">
        <v>24</v>
      </c>
      <c r="Q22" s="126">
        <v>25</v>
      </c>
      <c r="R22" s="126">
        <v>26</v>
      </c>
      <c r="S22" s="126">
        <v>27</v>
      </c>
      <c r="T22" s="126">
        <v>28</v>
      </c>
      <c r="U22" s="126">
        <f>IF(DAY(AA47)=29,DAY(AA47),"")</f>
        <v>29</v>
      </c>
      <c r="V22" s="126">
        <f>IF(DAY(AA48)=30,DAY(AA48),"")</f>
        <v>30</v>
      </c>
      <c r="W22" s="126" t="str">
        <f>IF(DAY(AA49)=31,DAY(AA49),"")</f>
        <v/>
      </c>
      <c r="X22" s="127"/>
      <c r="Y22" s="247"/>
      <c r="Z22" s="310"/>
      <c r="AA22" s="246">
        <f t="shared" ref="AA22:AA50" si="1">AA21+1</f>
        <v>45386</v>
      </c>
      <c r="AB22" s="242" t="str">
        <f t="shared" si="0"/>
        <v>木</v>
      </c>
      <c r="AC22" s="242" t="str">
        <f>L$20</f>
        <v>〇</v>
      </c>
      <c r="AD22" s="243" t="str">
        <f>L$21</f>
        <v>〇</v>
      </c>
      <c r="AE22" s="206">
        <f>NETWORKDAYS(AE20,AE21)</f>
        <v>17</v>
      </c>
      <c r="AF22" s="206"/>
      <c r="AG22" s="206"/>
    </row>
    <row r="23" spans="1:33" s="10" customFormat="1" ht="16.5" customHeight="1">
      <c r="A23" s="457" t="s">
        <v>45</v>
      </c>
      <c r="B23" s="458"/>
      <c r="C23" s="458"/>
      <c r="D23" s="459"/>
      <c r="E23" s="463" t="s">
        <v>44</v>
      </c>
      <c r="F23" s="464"/>
      <c r="G23" s="464"/>
      <c r="H23" s="464"/>
      <c r="I23" s="37"/>
      <c r="J23" s="37" t="s">
        <v>127</v>
      </c>
      <c r="K23" s="37" t="s">
        <v>126</v>
      </c>
      <c r="L23" s="37"/>
      <c r="M23" s="37"/>
      <c r="N23" s="37" t="s">
        <v>127</v>
      </c>
      <c r="O23" s="37" t="s">
        <v>126</v>
      </c>
      <c r="P23" s="37"/>
      <c r="Q23" s="37" t="s">
        <v>127</v>
      </c>
      <c r="R23" s="124"/>
      <c r="S23" s="124"/>
      <c r="T23" s="124"/>
      <c r="U23" s="124"/>
      <c r="V23" s="124" t="s">
        <v>126</v>
      </c>
      <c r="W23" s="124"/>
      <c r="X23" s="125"/>
      <c r="Y23" s="245"/>
      <c r="Z23" s="310"/>
      <c r="AA23" s="246">
        <f t="shared" si="1"/>
        <v>45387</v>
      </c>
      <c r="AB23" s="242" t="str">
        <f t="shared" si="0"/>
        <v>金</v>
      </c>
      <c r="AC23" s="242" t="str">
        <f>M$20</f>
        <v>〇</v>
      </c>
      <c r="AD23" s="243" t="str">
        <f>M$21</f>
        <v>〇</v>
      </c>
      <c r="AE23" s="206"/>
      <c r="AF23" s="206"/>
      <c r="AG23" s="206"/>
    </row>
    <row r="24" spans="1:33" s="10" customFormat="1" ht="16.5" customHeight="1" thickBot="1">
      <c r="A24" s="460"/>
      <c r="B24" s="461"/>
      <c r="C24" s="461"/>
      <c r="D24" s="462"/>
      <c r="E24" s="465" t="s">
        <v>130</v>
      </c>
      <c r="F24" s="466"/>
      <c r="G24" s="466"/>
      <c r="H24" s="466"/>
      <c r="I24" s="128"/>
      <c r="J24" s="128"/>
      <c r="K24" s="128"/>
      <c r="L24" s="128"/>
      <c r="M24" s="128"/>
      <c r="N24" s="128"/>
      <c r="O24" s="128"/>
      <c r="P24" s="128"/>
      <c r="Q24" s="128"/>
      <c r="R24" s="128"/>
      <c r="S24" s="128"/>
      <c r="T24" s="128"/>
      <c r="U24" s="128"/>
      <c r="V24" s="128"/>
      <c r="W24" s="128"/>
      <c r="X24" s="129"/>
      <c r="Y24" s="247"/>
      <c r="Z24" s="310"/>
      <c r="AA24" s="246">
        <f t="shared" si="1"/>
        <v>45388</v>
      </c>
      <c r="AB24" s="242" t="str">
        <f t="shared" si="0"/>
        <v>土</v>
      </c>
      <c r="AC24" s="242">
        <f>N$20</f>
        <v>0</v>
      </c>
      <c r="AD24" s="243">
        <f>N$21</f>
        <v>0</v>
      </c>
      <c r="AE24" s="206">
        <f>MATCH(AE20,AA19:AA49,1)</f>
        <v>6</v>
      </c>
      <c r="AF24" s="206">
        <f>MATCH(AE20,AA19:AA50,0)</f>
        <v>6</v>
      </c>
      <c r="AG24" s="206"/>
    </row>
    <row r="25" spans="1:33" s="10" customFormat="1" ht="16.5" customHeight="1" thickBot="1">
      <c r="A25" s="612">
        <v>1</v>
      </c>
      <c r="B25" s="613"/>
      <c r="C25" s="613"/>
      <c r="D25" s="471" t="s">
        <v>46</v>
      </c>
      <c r="E25" s="440" t="s">
        <v>47</v>
      </c>
      <c r="F25" s="441"/>
      <c r="G25" s="441"/>
      <c r="H25" s="441"/>
      <c r="I25" s="441"/>
      <c r="J25" s="441"/>
      <c r="K25" s="441"/>
      <c r="L25" s="441"/>
      <c r="M25" s="441"/>
      <c r="N25" s="442"/>
      <c r="O25" s="440" t="s">
        <v>48</v>
      </c>
      <c r="P25" s="441"/>
      <c r="Q25" s="441"/>
      <c r="R25" s="441"/>
      <c r="S25" s="441"/>
      <c r="T25" s="441"/>
      <c r="U25" s="441"/>
      <c r="V25" s="441"/>
      <c r="W25" s="441"/>
      <c r="X25" s="442"/>
      <c r="Y25" s="248"/>
      <c r="Z25" s="310"/>
      <c r="AA25" s="246">
        <f t="shared" si="1"/>
        <v>45389</v>
      </c>
      <c r="AB25" s="242" t="str">
        <f t="shared" si="0"/>
        <v>日</v>
      </c>
      <c r="AC25" s="242">
        <f>O$20</f>
        <v>0</v>
      </c>
      <c r="AD25" s="243">
        <f>O$21</f>
        <v>0</v>
      </c>
      <c r="AE25" s="206">
        <f>MATCH(AE20,AA19:AA49,0)</f>
        <v>6</v>
      </c>
      <c r="AF25" s="206">
        <f>MATCH(AE21,AA19:AA49,0)</f>
        <v>30</v>
      </c>
      <c r="AG25" s="206"/>
    </row>
    <row r="26" spans="1:33" s="10" customFormat="1" ht="16.5" customHeight="1" thickBot="1">
      <c r="A26" s="614"/>
      <c r="B26" s="615"/>
      <c r="C26" s="615"/>
      <c r="D26" s="472"/>
      <c r="E26" s="443" t="s">
        <v>49</v>
      </c>
      <c r="F26" s="444"/>
      <c r="G26" s="444"/>
      <c r="H26" s="445"/>
      <c r="I26" s="446" t="s">
        <v>50</v>
      </c>
      <c r="J26" s="402"/>
      <c r="K26" s="402"/>
      <c r="L26" s="402"/>
      <c r="M26" s="402"/>
      <c r="N26" s="447"/>
      <c r="O26" s="443" t="s">
        <v>49</v>
      </c>
      <c r="P26" s="444"/>
      <c r="Q26" s="444"/>
      <c r="R26" s="445"/>
      <c r="S26" s="446" t="s">
        <v>50</v>
      </c>
      <c r="T26" s="402"/>
      <c r="U26" s="402"/>
      <c r="V26" s="402"/>
      <c r="W26" s="402"/>
      <c r="X26" s="447"/>
      <c r="Y26" s="249"/>
      <c r="Z26" s="310"/>
      <c r="AA26" s="246">
        <f>AA25+1</f>
        <v>45390</v>
      </c>
      <c r="AB26" s="242" t="str">
        <f t="shared" si="0"/>
        <v>月</v>
      </c>
      <c r="AC26" s="242" t="str">
        <f>P$20</f>
        <v>〇</v>
      </c>
      <c r="AD26" s="250">
        <f>P$21</f>
        <v>0</v>
      </c>
      <c r="AE26" s="251" t="s">
        <v>111</v>
      </c>
      <c r="AF26" s="252">
        <f>NETWORKDAYS($AE$20,$AE$21)</f>
        <v>17</v>
      </c>
      <c r="AG26" s="206"/>
    </row>
    <row r="27" spans="1:33" s="10" customFormat="1" ht="16.5" customHeight="1">
      <c r="A27" s="448" t="s">
        <v>51</v>
      </c>
      <c r="B27" s="449"/>
      <c r="C27" s="449"/>
      <c r="D27" s="450"/>
      <c r="E27" s="401" t="s">
        <v>52</v>
      </c>
      <c r="F27" s="402"/>
      <c r="G27" s="402"/>
      <c r="H27" s="403"/>
      <c r="I27" s="595"/>
      <c r="J27" s="595"/>
      <c r="K27" s="595"/>
      <c r="L27" s="595"/>
      <c r="M27" s="595"/>
      <c r="N27" s="596"/>
      <c r="O27" s="401" t="s">
        <v>53</v>
      </c>
      <c r="P27" s="402"/>
      <c r="Q27" s="402"/>
      <c r="R27" s="403"/>
      <c r="S27" s="597"/>
      <c r="T27" s="595"/>
      <c r="U27" s="595"/>
      <c r="V27" s="595"/>
      <c r="W27" s="595"/>
      <c r="X27" s="596"/>
      <c r="Y27" s="253"/>
      <c r="Z27" s="310"/>
      <c r="AA27" s="246">
        <f t="shared" si="1"/>
        <v>45391</v>
      </c>
      <c r="AB27" s="242" t="str">
        <f t="shared" si="0"/>
        <v>火</v>
      </c>
      <c r="AC27" s="242" t="str">
        <f>Q$20</f>
        <v>〇</v>
      </c>
      <c r="AD27" s="250">
        <f>Q$21</f>
        <v>0</v>
      </c>
      <c r="AE27" s="254" t="s">
        <v>112</v>
      </c>
      <c r="AF27" s="243">
        <f>NETWORKDAYS.INTL($AE$20,$AE$21,"1111100")</f>
        <v>8</v>
      </c>
      <c r="AG27" s="206"/>
    </row>
    <row r="28" spans="1:33" s="10" customFormat="1" ht="16.5" customHeight="1">
      <c r="A28" s="451"/>
      <c r="B28" s="452"/>
      <c r="C28" s="452"/>
      <c r="D28" s="453"/>
      <c r="E28" s="401" t="s">
        <v>54</v>
      </c>
      <c r="F28" s="402"/>
      <c r="G28" s="402"/>
      <c r="H28" s="403"/>
      <c r="I28" s="595"/>
      <c r="J28" s="595"/>
      <c r="K28" s="595"/>
      <c r="L28" s="595"/>
      <c r="M28" s="595"/>
      <c r="N28" s="596"/>
      <c r="O28" s="401" t="s">
        <v>55</v>
      </c>
      <c r="P28" s="402"/>
      <c r="Q28" s="402"/>
      <c r="R28" s="403"/>
      <c r="S28" s="597"/>
      <c r="T28" s="595"/>
      <c r="U28" s="595"/>
      <c r="V28" s="595"/>
      <c r="W28" s="595"/>
      <c r="X28" s="596"/>
      <c r="Y28" s="253"/>
      <c r="Z28" s="310"/>
      <c r="AA28" s="246">
        <f t="shared" si="1"/>
        <v>45392</v>
      </c>
      <c r="AB28" s="242" t="str">
        <f t="shared" si="0"/>
        <v>水</v>
      </c>
      <c r="AC28" s="242">
        <f>R$20</f>
        <v>0</v>
      </c>
      <c r="AD28" s="250">
        <f>R$21</f>
        <v>0</v>
      </c>
      <c r="AE28" s="254" t="s">
        <v>113</v>
      </c>
      <c r="AF28" s="243">
        <f ca="1">COUNTIF(OFFSET($AC$19,MATCH($AE$20,$AA$19:$AA$49,0)-1,0,MATCH($AE$21,$AA$19:$AA$49,0)-MATCH($AE$20,$AA$19:$AA$49,0)+1,1),$AE$17)</f>
        <v>12</v>
      </c>
      <c r="AG28" s="206"/>
    </row>
    <row r="29" spans="1:33" s="10" customFormat="1" ht="16.5" customHeight="1">
      <c r="A29" s="603">
        <v>6000</v>
      </c>
      <c r="B29" s="604"/>
      <c r="C29" s="604"/>
      <c r="D29" s="430" t="s">
        <v>22</v>
      </c>
      <c r="E29" s="401" t="s">
        <v>56</v>
      </c>
      <c r="F29" s="402"/>
      <c r="G29" s="402"/>
      <c r="H29" s="403"/>
      <c r="I29" s="607"/>
      <c r="J29" s="607"/>
      <c r="K29" s="607"/>
      <c r="L29" s="607"/>
      <c r="M29" s="607"/>
      <c r="N29" s="608"/>
      <c r="O29" s="401" t="s">
        <v>57</v>
      </c>
      <c r="P29" s="402"/>
      <c r="Q29" s="402"/>
      <c r="R29" s="403"/>
      <c r="S29" s="609"/>
      <c r="T29" s="607"/>
      <c r="U29" s="607"/>
      <c r="V29" s="607"/>
      <c r="W29" s="607"/>
      <c r="X29" s="608"/>
      <c r="Y29" s="253"/>
      <c r="Z29" s="310"/>
      <c r="AA29" s="246">
        <f t="shared" si="1"/>
        <v>45393</v>
      </c>
      <c r="AB29" s="242" t="str">
        <f t="shared" si="0"/>
        <v>木</v>
      </c>
      <c r="AC29" s="242" t="str">
        <f>S$20</f>
        <v>〇</v>
      </c>
      <c r="AD29" s="250">
        <f>S$21</f>
        <v>0</v>
      </c>
      <c r="AE29" s="254" t="s">
        <v>114</v>
      </c>
      <c r="AF29" s="243">
        <f ca="1">COUNTIF(OFFSET(AC19,MATCH(AE20,AA19:AA49,0)-1,0,MATCH(AE21,AA19:AA49,0)-MATCH(AE20,AA19:AA49,0)+1,1),0)-AF27</f>
        <v>5</v>
      </c>
      <c r="AG29" s="206"/>
    </row>
    <row r="30" spans="1:33" s="10" customFormat="1" ht="16.5" customHeight="1" thickBot="1">
      <c r="A30" s="605"/>
      <c r="B30" s="606"/>
      <c r="C30" s="606"/>
      <c r="D30" s="431"/>
      <c r="E30" s="401" t="s">
        <v>58</v>
      </c>
      <c r="F30" s="402"/>
      <c r="G30" s="402"/>
      <c r="H30" s="403"/>
      <c r="I30" s="610"/>
      <c r="J30" s="610"/>
      <c r="K30" s="610"/>
      <c r="L30" s="610"/>
      <c r="M30" s="610"/>
      <c r="N30" s="611"/>
      <c r="O30" s="401" t="s">
        <v>59</v>
      </c>
      <c r="P30" s="402"/>
      <c r="Q30" s="402"/>
      <c r="R30" s="403"/>
      <c r="S30" s="437">
        <f>IF(AND(T36="〇",E38="１月分満額支給"),H36/P36,0)</f>
        <v>9000</v>
      </c>
      <c r="T30" s="438"/>
      <c r="U30" s="438"/>
      <c r="V30" s="438"/>
      <c r="W30" s="438"/>
      <c r="X30" s="439"/>
      <c r="Y30" s="253"/>
      <c r="Z30" s="310"/>
      <c r="AA30" s="246">
        <f t="shared" si="1"/>
        <v>45394</v>
      </c>
      <c r="AB30" s="242" t="str">
        <f t="shared" si="0"/>
        <v>金</v>
      </c>
      <c r="AC30" s="242" t="str">
        <f>T$20</f>
        <v>〇</v>
      </c>
      <c r="AD30" s="250">
        <f>T$21</f>
        <v>0</v>
      </c>
      <c r="AE30" s="255" t="s">
        <v>163</v>
      </c>
      <c r="AF30" s="256">
        <f ca="1">COUNTIF(OFFSET($AD$19,MATCH($AE$20,$AA$19:$AA$49,0)-1,0,MATCH($AE$21,$AA$19:$AA$49,0)-MATCH($AE$20,$AA$19:$AA$49,0)+1,1),$AE$17)</f>
        <v>0</v>
      </c>
      <c r="AG30" s="206"/>
    </row>
    <row r="31" spans="1:33" s="10" customFormat="1" ht="16.5" customHeight="1">
      <c r="A31" s="389" t="s">
        <v>60</v>
      </c>
      <c r="B31" s="390"/>
      <c r="C31" s="390"/>
      <c r="D31" s="391"/>
      <c r="E31" s="401"/>
      <c r="F31" s="402"/>
      <c r="G31" s="402"/>
      <c r="H31" s="403"/>
      <c r="I31" s="42"/>
      <c r="J31" s="42"/>
      <c r="K31" s="42"/>
      <c r="L31" s="42"/>
      <c r="M31" s="42"/>
      <c r="N31" s="43"/>
      <c r="O31" s="401"/>
      <c r="P31" s="402"/>
      <c r="Q31" s="402"/>
      <c r="R31" s="403"/>
      <c r="S31" s="598"/>
      <c r="T31" s="599"/>
      <c r="U31" s="599"/>
      <c r="V31" s="599"/>
      <c r="W31" s="599"/>
      <c r="X31" s="600"/>
      <c r="Y31" s="257"/>
      <c r="Z31" s="310"/>
      <c r="AA31" s="246">
        <f t="shared" si="1"/>
        <v>45395</v>
      </c>
      <c r="AB31" s="242" t="str">
        <f t="shared" si="0"/>
        <v>土</v>
      </c>
      <c r="AC31" s="242">
        <f>U$20</f>
        <v>0</v>
      </c>
      <c r="AD31" s="243">
        <f>U$21</f>
        <v>0</v>
      </c>
      <c r="AE31" s="206"/>
      <c r="AF31" s="206"/>
      <c r="AG31" s="206"/>
    </row>
    <row r="32" spans="1:33" s="10" customFormat="1" ht="16.5" customHeight="1">
      <c r="A32" s="392"/>
      <c r="B32" s="393"/>
      <c r="C32" s="393"/>
      <c r="D32" s="394"/>
      <c r="E32" s="401" t="s">
        <v>61</v>
      </c>
      <c r="F32" s="402"/>
      <c r="G32" s="402"/>
      <c r="H32" s="403"/>
      <c r="I32" s="601">
        <f>IFERROR(ROUNDDOWN(SUM(I27,I28,I29,I30)/A37,2),"0")</f>
        <v>0</v>
      </c>
      <c r="J32" s="601"/>
      <c r="K32" s="601"/>
      <c r="L32" s="601"/>
      <c r="M32" s="601"/>
      <c r="N32" s="602"/>
      <c r="O32" s="401" t="s">
        <v>62</v>
      </c>
      <c r="P32" s="402"/>
      <c r="Q32" s="402"/>
      <c r="R32" s="402"/>
      <c r="S32" s="406">
        <f>IF(A13="","",SUM(S27:X31))</f>
        <v>9000</v>
      </c>
      <c r="T32" s="407"/>
      <c r="U32" s="407"/>
      <c r="V32" s="407"/>
      <c r="W32" s="407"/>
      <c r="X32" s="408"/>
      <c r="Y32" s="258"/>
      <c r="Z32" s="310"/>
      <c r="AA32" s="246">
        <f t="shared" si="1"/>
        <v>45396</v>
      </c>
      <c r="AB32" s="242" t="str">
        <f t="shared" si="0"/>
        <v>日</v>
      </c>
      <c r="AC32" s="242">
        <f>V$20</f>
        <v>0</v>
      </c>
      <c r="AD32" s="243">
        <f>V$21</f>
        <v>0</v>
      </c>
      <c r="AE32" s="206"/>
      <c r="AF32" s="206"/>
      <c r="AG32" s="206"/>
    </row>
    <row r="33" spans="1:33" s="10" customFormat="1" ht="19.5" customHeight="1">
      <c r="A33" s="707">
        <f>AA17</f>
        <v>22</v>
      </c>
      <c r="B33" s="708"/>
      <c r="C33" s="708"/>
      <c r="D33" s="409" t="s">
        <v>63</v>
      </c>
      <c r="E33" s="401" t="s">
        <v>64</v>
      </c>
      <c r="F33" s="402"/>
      <c r="G33" s="402"/>
      <c r="H33" s="403"/>
      <c r="I33" s="590">
        <f>A29*A25</f>
        <v>6000</v>
      </c>
      <c r="J33" s="590"/>
      <c r="K33" s="590"/>
      <c r="L33" s="590"/>
      <c r="M33" s="590"/>
      <c r="N33" s="591"/>
      <c r="O33" s="413" t="s">
        <v>65</v>
      </c>
      <c r="P33" s="414"/>
      <c r="Q33" s="414"/>
      <c r="R33" s="414"/>
      <c r="S33" s="414"/>
      <c r="T33" s="414"/>
      <c r="U33" s="414"/>
      <c r="V33" s="414"/>
      <c r="W33" s="414"/>
      <c r="X33" s="415"/>
      <c r="Y33" s="245"/>
      <c r="Z33" s="310"/>
      <c r="AA33" s="246">
        <f>AA32+1</f>
        <v>45397</v>
      </c>
      <c r="AB33" s="242" t="str">
        <f t="shared" si="0"/>
        <v>月</v>
      </c>
      <c r="AC33" s="242" t="str">
        <f>W$20</f>
        <v>〇</v>
      </c>
      <c r="AD33" s="243">
        <f>W$21</f>
        <v>0</v>
      </c>
      <c r="AE33" s="206"/>
      <c r="AF33" s="206"/>
      <c r="AG33" s="206"/>
    </row>
    <row r="34" spans="1:33" s="10" customFormat="1" ht="16.5" customHeight="1" thickBot="1">
      <c r="A34" s="709"/>
      <c r="B34" s="710"/>
      <c r="C34" s="710"/>
      <c r="D34" s="410"/>
      <c r="E34" s="416" t="s">
        <v>66</v>
      </c>
      <c r="F34" s="417"/>
      <c r="G34" s="417"/>
      <c r="H34" s="417"/>
      <c r="I34" s="418" t="str">
        <f>IFERROR(IF(I32-I33&lt;0,"0.00",I32-I33),"")</f>
        <v>0.00</v>
      </c>
      <c r="J34" s="419"/>
      <c r="K34" s="419"/>
      <c r="L34" s="419"/>
      <c r="M34" s="419"/>
      <c r="N34" s="44" t="s">
        <v>67</v>
      </c>
      <c r="O34" s="420" t="s">
        <v>68</v>
      </c>
      <c r="P34" s="421"/>
      <c r="Q34" s="421"/>
      <c r="R34" s="422"/>
      <c r="S34" s="363">
        <f>IFERROR(ROUNDDOWN(S32/22,2),"")</f>
        <v>409.09</v>
      </c>
      <c r="T34" s="364"/>
      <c r="U34" s="364"/>
      <c r="V34" s="364"/>
      <c r="W34" s="364"/>
      <c r="X34" s="44" t="s">
        <v>67</v>
      </c>
      <c r="Y34" s="259"/>
      <c r="Z34" s="310"/>
      <c r="AA34" s="246">
        <f t="shared" si="1"/>
        <v>45398</v>
      </c>
      <c r="AB34" s="242" t="str">
        <f t="shared" si="0"/>
        <v>火</v>
      </c>
      <c r="AC34" s="242" t="str">
        <f>X$20</f>
        <v>〇</v>
      </c>
      <c r="AD34" s="243">
        <f>X$21</f>
        <v>0</v>
      </c>
      <c r="AE34" s="206"/>
      <c r="AF34" s="206"/>
      <c r="AG34" s="206"/>
    </row>
    <row r="35" spans="1:33" s="10" customFormat="1" ht="16.5" customHeight="1">
      <c r="A35" s="365" t="s">
        <v>69</v>
      </c>
      <c r="B35" s="366"/>
      <c r="C35" s="366"/>
      <c r="D35" s="367"/>
      <c r="E35" s="371" t="s">
        <v>70</v>
      </c>
      <c r="F35" s="372"/>
      <c r="G35" s="372"/>
      <c r="H35" s="375" t="s">
        <v>71</v>
      </c>
      <c r="I35" s="376"/>
      <c r="J35" s="376"/>
      <c r="K35" s="376"/>
      <c r="L35" s="377"/>
      <c r="M35" s="375" t="s">
        <v>72</v>
      </c>
      <c r="N35" s="376"/>
      <c r="O35" s="377"/>
      <c r="P35" s="378" t="s">
        <v>73</v>
      </c>
      <c r="Q35" s="378"/>
      <c r="R35" s="378"/>
      <c r="S35" s="378"/>
      <c r="T35" s="379" t="s">
        <v>74</v>
      </c>
      <c r="U35" s="380"/>
      <c r="V35" s="380"/>
      <c r="W35" s="380"/>
      <c r="X35" s="381"/>
      <c r="Y35" s="260"/>
      <c r="Z35" s="310"/>
      <c r="AA35" s="246">
        <f t="shared" si="1"/>
        <v>45399</v>
      </c>
      <c r="AB35" s="242" t="str">
        <f t="shared" si="0"/>
        <v>水</v>
      </c>
      <c r="AC35" s="242">
        <f>I$23</f>
        <v>0</v>
      </c>
      <c r="AD35" s="243">
        <f>I$24</f>
        <v>0</v>
      </c>
      <c r="AE35" s="206"/>
      <c r="AF35" s="206"/>
      <c r="AG35" s="206"/>
    </row>
    <row r="36" spans="1:33" s="10" customFormat="1" ht="16.5" customHeight="1">
      <c r="A36" s="368"/>
      <c r="B36" s="369"/>
      <c r="C36" s="369"/>
      <c r="D36" s="370"/>
      <c r="E36" s="373"/>
      <c r="F36" s="374"/>
      <c r="G36" s="374"/>
      <c r="H36" s="581">
        <v>54000</v>
      </c>
      <c r="I36" s="582"/>
      <c r="J36" s="582"/>
      <c r="K36" s="582"/>
      <c r="L36" s="583"/>
      <c r="M36" s="584" t="s">
        <v>128</v>
      </c>
      <c r="N36" s="585"/>
      <c r="O36" s="586"/>
      <c r="P36" s="45">
        <v>6</v>
      </c>
      <c r="Q36" s="388" t="s">
        <v>75</v>
      </c>
      <c r="R36" s="374"/>
      <c r="S36" s="374"/>
      <c r="T36" s="587" t="s">
        <v>126</v>
      </c>
      <c r="U36" s="588"/>
      <c r="V36" s="588"/>
      <c r="W36" s="588"/>
      <c r="X36" s="589"/>
      <c r="Y36" s="261"/>
      <c r="Z36" s="310"/>
      <c r="AA36" s="246">
        <f t="shared" si="1"/>
        <v>45400</v>
      </c>
      <c r="AB36" s="242" t="str">
        <f t="shared" si="0"/>
        <v>木</v>
      </c>
      <c r="AC36" s="242" t="str">
        <f>J$23</f>
        <v>〇</v>
      </c>
      <c r="AD36" s="243">
        <f>J$24</f>
        <v>0</v>
      </c>
      <c r="AE36" s="206"/>
      <c r="AF36" s="206"/>
      <c r="AG36" s="206"/>
    </row>
    <row r="37" spans="1:33" s="10" customFormat="1" ht="16.5" customHeight="1">
      <c r="A37" s="348">
        <f>COUNTIF(AC19:AC49,AE17)</f>
        <v>16</v>
      </c>
      <c r="B37" s="349"/>
      <c r="C37" s="349"/>
      <c r="D37" s="352" t="s">
        <v>63</v>
      </c>
      <c r="E37" s="354" t="s">
        <v>76</v>
      </c>
      <c r="F37" s="355"/>
      <c r="G37" s="355"/>
      <c r="H37" s="355"/>
      <c r="I37" s="355"/>
      <c r="J37" s="355"/>
      <c r="K37" s="355"/>
      <c r="L37" s="355"/>
      <c r="M37" s="355"/>
      <c r="N37" s="355"/>
      <c r="O37" s="355"/>
      <c r="P37" s="355"/>
      <c r="Q37" s="355"/>
      <c r="R37" s="355"/>
      <c r="S37" s="355"/>
      <c r="T37" s="355"/>
      <c r="U37" s="355"/>
      <c r="V37" s="355"/>
      <c r="W37" s="355"/>
      <c r="X37" s="356"/>
      <c r="Y37" s="262"/>
      <c r="Z37" s="310"/>
      <c r="AA37" s="246">
        <f t="shared" si="1"/>
        <v>45401</v>
      </c>
      <c r="AB37" s="242" t="str">
        <f t="shared" si="0"/>
        <v>金</v>
      </c>
      <c r="AC37" s="242" t="str">
        <f>K$23</f>
        <v>〇</v>
      </c>
      <c r="AD37" s="243">
        <f>K$24</f>
        <v>0</v>
      </c>
      <c r="AE37" s="206"/>
      <c r="AF37" s="206"/>
      <c r="AG37" s="206"/>
    </row>
    <row r="38" spans="1:33" s="10" customFormat="1" ht="16.5" customHeight="1" thickBot="1">
      <c r="A38" s="350"/>
      <c r="B38" s="351"/>
      <c r="C38" s="351"/>
      <c r="D38" s="353"/>
      <c r="E38" s="711" t="s">
        <v>41</v>
      </c>
      <c r="F38" s="712"/>
      <c r="G38" s="712"/>
      <c r="H38" s="712"/>
      <c r="I38" s="712"/>
      <c r="J38" s="712"/>
      <c r="K38" s="712"/>
      <c r="L38" s="712"/>
      <c r="M38" s="712"/>
      <c r="N38" s="712"/>
      <c r="O38" s="712"/>
      <c r="P38" s="712"/>
      <c r="Q38" s="712"/>
      <c r="R38" s="712"/>
      <c r="S38" s="712"/>
      <c r="T38" s="712"/>
      <c r="U38" s="712"/>
      <c r="V38" s="712"/>
      <c r="W38" s="712"/>
      <c r="X38" s="713"/>
      <c r="Y38" s="263"/>
      <c r="Z38" s="310"/>
      <c r="AA38" s="246">
        <f t="shared" si="1"/>
        <v>45402</v>
      </c>
      <c r="AB38" s="242" t="str">
        <f t="shared" si="0"/>
        <v>土</v>
      </c>
      <c r="AC38" s="242">
        <f>L$23</f>
        <v>0</v>
      </c>
      <c r="AD38" s="243">
        <f>L$24</f>
        <v>0</v>
      </c>
      <c r="AE38" s="206"/>
      <c r="AF38" s="206"/>
      <c r="AG38" s="206"/>
    </row>
    <row r="39" spans="1:33" s="10" customFormat="1" ht="12.75" customHeight="1">
      <c r="A39" s="360" t="s">
        <v>77</v>
      </c>
      <c r="B39" s="361"/>
      <c r="C39" s="361"/>
      <c r="D39" s="361"/>
      <c r="E39" s="361"/>
      <c r="F39" s="361"/>
      <c r="G39" s="361"/>
      <c r="H39" s="361"/>
      <c r="I39" s="361"/>
      <c r="J39" s="361"/>
      <c r="K39" s="361"/>
      <c r="L39" s="361"/>
      <c r="M39" s="361"/>
      <c r="N39" s="361"/>
      <c r="O39" s="361"/>
      <c r="P39" s="361"/>
      <c r="Q39" s="361"/>
      <c r="R39" s="361"/>
      <c r="S39" s="361"/>
      <c r="T39" s="361"/>
      <c r="U39" s="361"/>
      <c r="V39" s="361"/>
      <c r="W39" s="361"/>
      <c r="X39" s="362"/>
      <c r="Y39" s="264"/>
      <c r="Z39" s="310"/>
      <c r="AA39" s="246">
        <f t="shared" si="1"/>
        <v>45403</v>
      </c>
      <c r="AB39" s="242" t="str">
        <f t="shared" si="0"/>
        <v>日</v>
      </c>
      <c r="AC39" s="242">
        <f>M$23</f>
        <v>0</v>
      </c>
      <c r="AD39" s="243">
        <f>M$24</f>
        <v>0</v>
      </c>
      <c r="AE39" s="206"/>
      <c r="AF39" s="206"/>
      <c r="AG39" s="206"/>
    </row>
    <row r="40" spans="1:33" s="10" customFormat="1" ht="29.25" customHeight="1" thickBot="1">
      <c r="A40" s="329"/>
      <c r="B40" s="330"/>
      <c r="C40" s="330"/>
      <c r="D40" s="330"/>
      <c r="E40" s="330"/>
      <c r="F40" s="330"/>
      <c r="G40" s="330"/>
      <c r="H40" s="330"/>
      <c r="I40" s="330"/>
      <c r="J40" s="330"/>
      <c r="K40" s="330"/>
      <c r="L40" s="330"/>
      <c r="M40" s="330"/>
      <c r="N40" s="330"/>
      <c r="O40" s="330"/>
      <c r="P40" s="330"/>
      <c r="Q40" s="330"/>
      <c r="R40" s="330"/>
      <c r="S40" s="330"/>
      <c r="T40" s="330"/>
      <c r="U40" s="330"/>
      <c r="V40" s="330"/>
      <c r="W40" s="330"/>
      <c r="X40" s="331"/>
      <c r="Y40" s="265"/>
      <c r="Z40" s="310"/>
      <c r="AA40" s="246">
        <f>AA39+1</f>
        <v>45404</v>
      </c>
      <c r="AB40" s="242" t="str">
        <f t="shared" si="0"/>
        <v>月</v>
      </c>
      <c r="AC40" s="242" t="str">
        <f>N$23</f>
        <v>〇</v>
      </c>
      <c r="AD40" s="243">
        <f>N$24</f>
        <v>0</v>
      </c>
      <c r="AE40" s="206"/>
      <c r="AF40" s="206"/>
      <c r="AG40" s="206"/>
    </row>
    <row r="41" spans="1:33" s="46" customFormat="1" ht="13.5" customHeight="1">
      <c r="A41" s="332" t="s">
        <v>181</v>
      </c>
      <c r="B41" s="332"/>
      <c r="C41" s="332"/>
      <c r="D41" s="332"/>
      <c r="E41" s="332"/>
      <c r="F41" s="332"/>
      <c r="G41" s="332"/>
      <c r="H41" s="332"/>
      <c r="I41" s="332"/>
      <c r="J41" s="332"/>
      <c r="K41" s="332"/>
      <c r="L41" s="332"/>
      <c r="M41" s="332"/>
      <c r="N41" s="332"/>
      <c r="O41" s="332"/>
      <c r="P41" s="332"/>
      <c r="Q41" s="332"/>
      <c r="R41" s="332"/>
      <c r="S41" s="332"/>
      <c r="T41" s="332"/>
      <c r="U41" s="332"/>
      <c r="V41" s="332"/>
      <c r="W41" s="332"/>
      <c r="X41" s="332"/>
      <c r="Y41" s="266"/>
      <c r="Z41" s="310"/>
      <c r="AA41" s="246">
        <f>AA40+1</f>
        <v>45405</v>
      </c>
      <c r="AB41" s="242" t="str">
        <f t="shared" si="0"/>
        <v>火</v>
      </c>
      <c r="AC41" s="242" t="str">
        <f>O$23</f>
        <v>〇</v>
      </c>
      <c r="AD41" s="243">
        <f>O$24</f>
        <v>0</v>
      </c>
      <c r="AE41" s="267"/>
      <c r="AF41" s="267"/>
      <c r="AG41" s="267"/>
    </row>
    <row r="42" spans="1:33" s="46" customFormat="1" ht="12.75">
      <c r="A42" s="333" t="s">
        <v>78</v>
      </c>
      <c r="B42" s="334"/>
      <c r="C42" s="334"/>
      <c r="D42" s="334"/>
      <c r="E42" s="334"/>
      <c r="F42" s="334"/>
      <c r="G42" s="335"/>
      <c r="H42" s="342" t="s">
        <v>79</v>
      </c>
      <c r="I42" s="322"/>
      <c r="J42" s="322"/>
      <c r="K42" s="322"/>
      <c r="L42" s="322"/>
      <c r="M42" s="322" t="s">
        <v>80</v>
      </c>
      <c r="N42" s="322"/>
      <c r="O42" s="322"/>
      <c r="P42" s="718"/>
      <c r="Q42" s="323" t="str">
        <f>I34</f>
        <v>0.00</v>
      </c>
      <c r="R42" s="324"/>
      <c r="S42" s="324"/>
      <c r="T42" s="324"/>
      <c r="U42" s="130" t="s">
        <v>67</v>
      </c>
      <c r="V42" s="180"/>
      <c r="W42" s="180"/>
      <c r="X42" s="180"/>
      <c r="Y42" s="268"/>
      <c r="Z42" s="310"/>
      <c r="AA42" s="269">
        <f t="shared" si="1"/>
        <v>45406</v>
      </c>
      <c r="AB42" s="242" t="str">
        <f t="shared" si="0"/>
        <v>水</v>
      </c>
      <c r="AC42" s="242">
        <f>P$23</f>
        <v>0</v>
      </c>
      <c r="AD42" s="243">
        <f>P$24</f>
        <v>0</v>
      </c>
      <c r="AE42" s="267"/>
      <c r="AF42" s="267"/>
      <c r="AG42" s="267"/>
    </row>
    <row r="43" spans="1:33" s="46" customFormat="1" ht="12.75">
      <c r="A43" s="336"/>
      <c r="B43" s="337"/>
      <c r="C43" s="337"/>
      <c r="D43" s="337"/>
      <c r="E43" s="337"/>
      <c r="F43" s="337"/>
      <c r="G43" s="338"/>
      <c r="H43" s="342" t="s">
        <v>68</v>
      </c>
      <c r="I43" s="322"/>
      <c r="J43" s="322"/>
      <c r="K43" s="322"/>
      <c r="L43" s="322"/>
      <c r="M43" s="322" t="s">
        <v>81</v>
      </c>
      <c r="N43" s="322"/>
      <c r="O43" s="322"/>
      <c r="P43" s="718"/>
      <c r="Q43" s="343">
        <f>S34</f>
        <v>409.09</v>
      </c>
      <c r="R43" s="344"/>
      <c r="S43" s="344"/>
      <c r="T43" s="344"/>
      <c r="U43" s="131" t="s">
        <v>67</v>
      </c>
      <c r="V43" s="180"/>
      <c r="W43" s="180"/>
      <c r="X43" s="180"/>
      <c r="Y43" s="268"/>
      <c r="Z43" s="310"/>
      <c r="AA43" s="269">
        <f t="shared" si="1"/>
        <v>45407</v>
      </c>
      <c r="AB43" s="242" t="str">
        <f t="shared" si="0"/>
        <v>木</v>
      </c>
      <c r="AC43" s="242" t="str">
        <f>Q$23</f>
        <v>〇</v>
      </c>
      <c r="AD43" s="243">
        <f>Q$24</f>
        <v>0</v>
      </c>
      <c r="AE43" s="267"/>
      <c r="AF43" s="267"/>
      <c r="AG43" s="267"/>
    </row>
    <row r="44" spans="1:33" s="46" customFormat="1" ht="12.75">
      <c r="A44" s="339"/>
      <c r="B44" s="340"/>
      <c r="C44" s="340"/>
      <c r="D44" s="340"/>
      <c r="E44" s="340"/>
      <c r="F44" s="340"/>
      <c r="G44" s="341"/>
      <c r="H44" s="342" t="s">
        <v>82</v>
      </c>
      <c r="I44" s="322"/>
      <c r="J44" s="322"/>
      <c r="K44" s="322"/>
      <c r="L44" s="322"/>
      <c r="M44" s="322" t="s">
        <v>83</v>
      </c>
      <c r="N44" s="322"/>
      <c r="O44" s="322"/>
      <c r="P44" s="718"/>
      <c r="Q44" s="323">
        <f>IFERROR(ROUNDDOWN(Q42+Q43,0),"")</f>
        <v>409</v>
      </c>
      <c r="R44" s="324"/>
      <c r="S44" s="324"/>
      <c r="T44" s="324"/>
      <c r="U44" s="131" t="s">
        <v>67</v>
      </c>
      <c r="V44" s="181" t="s">
        <v>84</v>
      </c>
      <c r="W44" s="181"/>
      <c r="X44" s="181"/>
      <c r="Y44" s="270"/>
      <c r="Z44" s="310"/>
      <c r="AA44" s="269">
        <f t="shared" si="1"/>
        <v>45408</v>
      </c>
      <c r="AB44" s="242" t="str">
        <f t="shared" si="0"/>
        <v>金</v>
      </c>
      <c r="AC44" s="242">
        <f>R$23</f>
        <v>0</v>
      </c>
      <c r="AD44" s="243">
        <f>R$24</f>
        <v>0</v>
      </c>
      <c r="AE44" s="267"/>
      <c r="AF44" s="267"/>
      <c r="AG44" s="267"/>
    </row>
    <row r="45" spans="1:33" s="46" customFormat="1" ht="12.75">
      <c r="A45" s="312" t="s">
        <v>85</v>
      </c>
      <c r="B45" s="313"/>
      <c r="C45" s="313"/>
      <c r="D45" s="313"/>
      <c r="E45" s="313"/>
      <c r="F45" s="313"/>
      <c r="G45" s="314"/>
      <c r="H45" s="325" t="s">
        <v>86</v>
      </c>
      <c r="I45" s="326"/>
      <c r="J45" s="326"/>
      <c r="K45" s="326"/>
      <c r="L45" s="326"/>
      <c r="M45" s="322" t="s">
        <v>87</v>
      </c>
      <c r="N45" s="322"/>
      <c r="O45" s="322"/>
      <c r="P45" s="718"/>
      <c r="Q45" s="323">
        <f>IF(A17="",0,ROUNDDOWN(A17/264,0))</f>
        <v>0</v>
      </c>
      <c r="R45" s="324"/>
      <c r="S45" s="324"/>
      <c r="T45" s="324"/>
      <c r="U45" s="132" t="s">
        <v>67</v>
      </c>
      <c r="V45" s="181" t="s">
        <v>84</v>
      </c>
      <c r="W45" s="182"/>
      <c r="X45" s="182"/>
      <c r="Y45" s="271"/>
      <c r="Z45" s="310"/>
      <c r="AA45" s="269">
        <f t="shared" si="1"/>
        <v>45409</v>
      </c>
      <c r="AB45" s="242" t="str">
        <f t="shared" si="0"/>
        <v>土</v>
      </c>
      <c r="AC45" s="242">
        <f>S$23</f>
        <v>0</v>
      </c>
      <c r="AD45" s="243">
        <f>S$24</f>
        <v>0</v>
      </c>
      <c r="AE45" s="267"/>
      <c r="AF45" s="267"/>
      <c r="AG45" s="267"/>
    </row>
    <row r="46" spans="1:33" s="46" customFormat="1" ht="12.75">
      <c r="A46" s="163" t="s">
        <v>88</v>
      </c>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267"/>
      <c r="Z46" s="310"/>
      <c r="AA46" s="269">
        <f t="shared" si="1"/>
        <v>45410</v>
      </c>
      <c r="AB46" s="242" t="str">
        <f t="shared" si="0"/>
        <v>日</v>
      </c>
      <c r="AC46" s="242">
        <f>T$23</f>
        <v>0</v>
      </c>
      <c r="AD46" s="243">
        <f>T$24</f>
        <v>0</v>
      </c>
      <c r="AE46" s="267"/>
      <c r="AF46" s="267"/>
      <c r="AG46" s="267"/>
    </row>
    <row r="47" spans="1:33" s="46" customFormat="1" ht="12.75">
      <c r="A47" s="165"/>
      <c r="B47" s="302" t="s">
        <v>89</v>
      </c>
      <c r="C47" s="302"/>
      <c r="D47" s="302"/>
      <c r="E47" s="302"/>
      <c r="F47" s="164"/>
      <c r="G47" s="164"/>
      <c r="H47" s="164"/>
      <c r="I47" s="164"/>
      <c r="J47" s="164"/>
      <c r="K47" s="306" t="s">
        <v>90</v>
      </c>
      <c r="L47" s="306"/>
      <c r="M47" s="306"/>
      <c r="N47" s="306"/>
      <c r="O47" s="306"/>
      <c r="P47" s="164"/>
      <c r="Q47" s="164"/>
      <c r="R47" s="164"/>
      <c r="S47" s="164"/>
      <c r="T47" s="164"/>
      <c r="U47" s="164"/>
      <c r="V47" s="164"/>
      <c r="W47" s="164"/>
      <c r="X47" s="164"/>
      <c r="Y47" s="267"/>
      <c r="Z47" s="310"/>
      <c r="AA47" s="269">
        <f t="shared" si="1"/>
        <v>45411</v>
      </c>
      <c r="AB47" s="242" t="str">
        <f t="shared" si="0"/>
        <v>月</v>
      </c>
      <c r="AC47" s="242">
        <f>U$23</f>
        <v>0</v>
      </c>
      <c r="AD47" s="243">
        <f>U$24</f>
        <v>0</v>
      </c>
      <c r="AE47" s="267"/>
      <c r="AF47" s="267"/>
      <c r="AG47" s="267"/>
    </row>
    <row r="48" spans="1:33" s="46" customFormat="1" ht="12.75">
      <c r="A48" s="165"/>
      <c r="B48" s="319">
        <f>IF(+A13="","",A13)</f>
        <v>200000</v>
      </c>
      <c r="C48" s="319"/>
      <c r="D48" s="319"/>
      <c r="E48" s="319"/>
      <c r="F48" s="166"/>
      <c r="G48" s="164" t="s">
        <v>91</v>
      </c>
      <c r="H48" s="164"/>
      <c r="I48" s="164"/>
      <c r="J48" s="164" t="s">
        <v>92</v>
      </c>
      <c r="K48" s="320">
        <f>IF($B$48="","",ROUND(B48/22,-1))</f>
        <v>9090</v>
      </c>
      <c r="L48" s="320"/>
      <c r="M48" s="320"/>
      <c r="N48" s="320"/>
      <c r="O48" s="320"/>
      <c r="P48" s="164" t="s">
        <v>93</v>
      </c>
      <c r="Q48" s="164"/>
      <c r="R48" s="164"/>
      <c r="S48" s="164"/>
      <c r="T48" s="164"/>
      <c r="U48" s="164"/>
      <c r="V48" s="164"/>
      <c r="W48" s="164"/>
      <c r="X48" s="164"/>
      <c r="Y48" s="267"/>
      <c r="Z48" s="310"/>
      <c r="AA48" s="269">
        <f t="shared" si="1"/>
        <v>45412</v>
      </c>
      <c r="AB48" s="242" t="str">
        <f t="shared" si="0"/>
        <v>火</v>
      </c>
      <c r="AC48" s="242" t="str">
        <f>V$23</f>
        <v>〇</v>
      </c>
      <c r="AD48" s="243">
        <f>V$24</f>
        <v>0</v>
      </c>
      <c r="AE48" s="267"/>
      <c r="AF48" s="267"/>
      <c r="AG48" s="267"/>
    </row>
    <row r="49" spans="1:60" s="46" customFormat="1" ht="12.75">
      <c r="A49" s="165"/>
      <c r="B49" s="302" t="s">
        <v>90</v>
      </c>
      <c r="C49" s="302"/>
      <c r="D49" s="302"/>
      <c r="E49" s="302"/>
      <c r="F49" s="164"/>
      <c r="G49" s="164"/>
      <c r="H49" s="164" t="s">
        <v>94</v>
      </c>
      <c r="I49" s="164"/>
      <c r="J49" s="164"/>
      <c r="K49" s="164"/>
      <c r="L49" s="164"/>
      <c r="M49" s="164"/>
      <c r="N49" s="164"/>
      <c r="O49" s="164"/>
      <c r="P49" s="164"/>
      <c r="Q49" s="164"/>
      <c r="R49" s="164"/>
      <c r="S49" s="164"/>
      <c r="T49" s="164"/>
      <c r="U49" s="164"/>
      <c r="V49" s="164"/>
      <c r="W49" s="164"/>
      <c r="X49" s="164"/>
      <c r="Y49" s="267"/>
      <c r="Z49" s="310"/>
      <c r="AA49" s="269">
        <f t="shared" si="1"/>
        <v>45413</v>
      </c>
      <c r="AB49" s="242" t="str">
        <f t="shared" si="0"/>
        <v>水</v>
      </c>
      <c r="AC49" s="242">
        <f>W$23</f>
        <v>0</v>
      </c>
      <c r="AD49" s="243">
        <f>W$24</f>
        <v>0</v>
      </c>
      <c r="AE49" s="267"/>
      <c r="AF49" s="267"/>
      <c r="AG49" s="267"/>
    </row>
    <row r="50" spans="1:60" s="46" customFormat="1" ht="13.5" thickBot="1">
      <c r="A50" s="165"/>
      <c r="B50" s="319">
        <f>IF(+K48="","",K48)</f>
        <v>9090</v>
      </c>
      <c r="C50" s="319"/>
      <c r="D50" s="319"/>
      <c r="E50" s="319"/>
      <c r="F50" s="166"/>
      <c r="G50" s="164" t="s">
        <v>95</v>
      </c>
      <c r="H50" s="164"/>
      <c r="I50" s="164"/>
      <c r="J50" s="133" t="s">
        <v>92</v>
      </c>
      <c r="K50" s="320">
        <f>IF(B50="","",ROUND(B50*2/3,0))</f>
        <v>6060</v>
      </c>
      <c r="L50" s="320"/>
      <c r="M50" s="320"/>
      <c r="N50" s="320"/>
      <c r="O50" s="320"/>
      <c r="P50" s="164" t="s">
        <v>96</v>
      </c>
      <c r="Q50" s="164"/>
      <c r="R50" s="164"/>
      <c r="S50" s="164"/>
      <c r="T50" s="164"/>
      <c r="U50" s="164"/>
      <c r="V50" s="164"/>
      <c r="W50" s="164"/>
      <c r="X50" s="164"/>
      <c r="Y50" s="267"/>
      <c r="Z50" s="311"/>
      <c r="AA50" s="272">
        <f t="shared" si="1"/>
        <v>45414</v>
      </c>
      <c r="AB50" s="273"/>
      <c r="AC50" s="274">
        <f>X$23</f>
        <v>0</v>
      </c>
      <c r="AD50" s="256">
        <f>X$24</f>
        <v>0</v>
      </c>
      <c r="AE50" s="267"/>
      <c r="AF50" s="267"/>
      <c r="AG50" s="267"/>
    </row>
    <row r="51" spans="1:60" s="46" customFormat="1" ht="9.75">
      <c r="A51" s="163" t="s">
        <v>97</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267"/>
      <c r="Z51" s="267"/>
      <c r="AA51" s="275"/>
      <c r="AB51" s="276"/>
      <c r="AC51" s="276"/>
      <c r="AD51" s="276"/>
      <c r="AE51" s="267"/>
      <c r="AF51" s="267"/>
      <c r="AG51" s="267"/>
    </row>
    <row r="52" spans="1:60" s="46" customFormat="1" ht="9.75">
      <c r="A52" s="165"/>
      <c r="B52" s="164" t="s">
        <v>98</v>
      </c>
      <c r="C52" s="164"/>
      <c r="D52" s="164"/>
      <c r="E52" s="164"/>
      <c r="F52" s="164"/>
      <c r="G52" s="164"/>
      <c r="H52" s="164"/>
      <c r="I52" s="164"/>
      <c r="J52" s="164"/>
      <c r="K52" s="164"/>
      <c r="L52" s="164"/>
      <c r="M52" s="164"/>
      <c r="N52" s="164"/>
      <c r="O52" s="164" t="s">
        <v>92</v>
      </c>
      <c r="P52" s="320">
        <f>IF(Q44&gt;=Q45,Q44,Q45)</f>
        <v>409</v>
      </c>
      <c r="Q52" s="320"/>
      <c r="R52" s="320"/>
      <c r="S52" s="320"/>
      <c r="T52" s="164"/>
      <c r="U52" s="164"/>
      <c r="V52" s="164"/>
      <c r="W52" s="164"/>
      <c r="X52" s="164"/>
      <c r="Y52" s="267"/>
      <c r="Z52" s="267"/>
      <c r="AA52" s="275"/>
      <c r="AB52" s="276"/>
      <c r="AC52" s="276"/>
      <c r="AD52" s="276"/>
      <c r="AE52" s="267"/>
      <c r="AF52" s="267"/>
      <c r="AG52" s="267"/>
    </row>
    <row r="53" spans="1:60" s="46" customFormat="1" ht="9.75">
      <c r="A53" s="163" t="s">
        <v>99</v>
      </c>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267"/>
      <c r="Z53" s="267"/>
      <c r="AA53" s="275"/>
      <c r="AB53" s="276"/>
      <c r="AC53" s="276"/>
      <c r="AD53" s="276"/>
      <c r="AE53" s="267"/>
      <c r="AF53" s="267"/>
      <c r="AG53" s="267"/>
    </row>
    <row r="54" spans="1:60" s="46" customFormat="1" ht="9.75">
      <c r="A54" s="318" t="s">
        <v>178</v>
      </c>
      <c r="B54" s="318"/>
      <c r="C54" s="318"/>
      <c r="D54" s="318"/>
      <c r="E54" s="318"/>
      <c r="F54" s="164"/>
      <c r="G54" s="164"/>
      <c r="H54" s="164"/>
      <c r="I54" s="164"/>
      <c r="J54" s="164"/>
      <c r="K54" s="164"/>
      <c r="L54" s="164"/>
      <c r="M54" s="164"/>
      <c r="N54" s="164"/>
      <c r="O54" s="164"/>
      <c r="P54" s="164"/>
      <c r="Q54" s="164"/>
      <c r="R54" s="164"/>
      <c r="S54" s="164"/>
      <c r="T54" s="164"/>
      <c r="U54" s="164"/>
      <c r="V54" s="164"/>
      <c r="W54" s="164"/>
      <c r="X54" s="164"/>
      <c r="Y54" s="267"/>
      <c r="Z54" s="267"/>
      <c r="AA54" s="275"/>
      <c r="AB54" s="276"/>
      <c r="AC54" s="276"/>
      <c r="AD54" s="276"/>
      <c r="AE54" s="267"/>
      <c r="AF54" s="267"/>
      <c r="AG54" s="267"/>
    </row>
    <row r="55" spans="1:60" s="46" customFormat="1" ht="9.75">
      <c r="A55" s="164"/>
      <c r="B55" s="303" t="s">
        <v>100</v>
      </c>
      <c r="C55" s="302"/>
      <c r="D55" s="302"/>
      <c r="E55" s="302"/>
      <c r="F55" s="302"/>
      <c r="G55" s="164"/>
      <c r="H55" s="306" t="s">
        <v>101</v>
      </c>
      <c r="I55" s="306"/>
      <c r="J55" s="306"/>
      <c r="K55" s="306"/>
      <c r="L55" s="164"/>
      <c r="M55" s="164" t="s">
        <v>102</v>
      </c>
      <c r="N55" s="164"/>
      <c r="O55" s="164"/>
      <c r="P55" s="164"/>
      <c r="Q55" s="321" t="s">
        <v>103</v>
      </c>
      <c r="R55" s="321"/>
      <c r="S55" s="321"/>
      <c r="T55" s="321"/>
      <c r="U55" s="321"/>
      <c r="V55" s="321"/>
      <c r="W55" s="165"/>
      <c r="X55" s="165"/>
      <c r="Y55" s="277"/>
      <c r="Z55" s="267"/>
      <c r="AA55" s="275"/>
      <c r="AB55" s="276"/>
      <c r="AC55" s="276"/>
      <c r="AD55" s="276"/>
      <c r="AE55" s="267"/>
      <c r="AF55" s="267"/>
      <c r="AG55" s="267"/>
    </row>
    <row r="56" spans="1:60" s="46" customFormat="1" ht="10.5" thickBot="1">
      <c r="A56" s="134" t="s">
        <v>104</v>
      </c>
      <c r="B56" s="305">
        <f>K50</f>
        <v>6060</v>
      </c>
      <c r="C56" s="305"/>
      <c r="D56" s="305"/>
      <c r="E56" s="174"/>
      <c r="F56" s="175"/>
      <c r="G56" s="164" t="s">
        <v>105</v>
      </c>
      <c r="H56" s="307">
        <f>P52</f>
        <v>409</v>
      </c>
      <c r="I56" s="307"/>
      <c r="J56" s="307"/>
      <c r="K56" s="307"/>
      <c r="L56" s="164" t="s">
        <v>171</v>
      </c>
      <c r="M56" s="164" t="s">
        <v>106</v>
      </c>
      <c r="N56" s="167">
        <f ca="1">IFERROR(MAX(IF(OR(A7=AA4,A7=AA5,A7=AA6),AF26-W17),AF26-AF29),"")</f>
        <v>12</v>
      </c>
      <c r="O56" s="164" t="s">
        <v>63</v>
      </c>
      <c r="P56" s="164" t="s">
        <v>92</v>
      </c>
      <c r="Q56" s="317">
        <f ca="1">IFERROR(IF($B$48="","",IF((B56-H56)*N56&lt;=0,0,(B56-H56)*N56)),"")</f>
        <v>67812</v>
      </c>
      <c r="R56" s="317"/>
      <c r="S56" s="317"/>
      <c r="T56" s="317"/>
      <c r="U56" s="317"/>
      <c r="V56" s="317"/>
      <c r="W56" s="165" t="s">
        <v>22</v>
      </c>
      <c r="X56" s="183"/>
      <c r="Y56" s="278"/>
      <c r="Z56" s="267"/>
      <c r="AA56" s="275"/>
      <c r="AB56" s="276"/>
      <c r="AC56" s="276"/>
      <c r="AD56" s="276"/>
      <c r="AE56" s="267"/>
      <c r="AF56" s="267"/>
      <c r="AG56" s="267"/>
    </row>
    <row r="57" spans="1:60" s="46" customFormat="1" ht="9.75">
      <c r="A57" s="164"/>
      <c r="B57" s="164"/>
      <c r="C57" s="164" t="s">
        <v>107</v>
      </c>
      <c r="D57" s="164"/>
      <c r="E57" s="164"/>
      <c r="F57" s="164"/>
      <c r="G57" s="164"/>
      <c r="H57" s="308">
        <f>IFERROR(B56-H56,"")</f>
        <v>5651</v>
      </c>
      <c r="I57" s="308"/>
      <c r="J57" s="308"/>
      <c r="K57" s="308"/>
      <c r="L57" s="135"/>
      <c r="M57" s="164"/>
      <c r="N57" s="168"/>
      <c r="O57" s="164"/>
      <c r="P57" s="164"/>
      <c r="Q57" s="170"/>
      <c r="R57" s="170"/>
      <c r="S57" s="170"/>
      <c r="T57" s="170"/>
      <c r="U57" s="170"/>
      <c r="V57" s="164"/>
      <c r="W57" s="171"/>
      <c r="X57" s="172"/>
      <c r="Y57" s="279"/>
      <c r="Z57" s="267"/>
      <c r="AA57" s="287"/>
      <c r="AB57" s="276"/>
      <c r="AC57" s="276"/>
      <c r="AD57" s="276"/>
      <c r="AE57" s="267"/>
      <c r="AF57" s="267"/>
      <c r="AG57" s="267"/>
    </row>
    <row r="58" spans="1:60" s="46" customFormat="1" ht="9.75">
      <c r="A58" s="318" t="s">
        <v>115</v>
      </c>
      <c r="B58" s="318"/>
      <c r="C58" s="318"/>
      <c r="D58" s="318"/>
      <c r="E58" s="318"/>
      <c r="F58" s="164"/>
      <c r="G58" s="164"/>
      <c r="H58" s="164"/>
      <c r="I58" s="164"/>
      <c r="J58" s="164"/>
      <c r="K58" s="164"/>
      <c r="L58" s="164"/>
      <c r="M58" s="164"/>
      <c r="N58" s="168"/>
      <c r="O58" s="164"/>
      <c r="P58" s="164"/>
      <c r="Q58" s="164"/>
      <c r="R58" s="164"/>
      <c r="S58" s="164"/>
      <c r="T58" s="164"/>
      <c r="U58" s="164"/>
      <c r="V58" s="164"/>
      <c r="W58" s="171"/>
      <c r="X58" s="164"/>
      <c r="Y58" s="267"/>
      <c r="Z58" s="267"/>
      <c r="AA58" s="280"/>
      <c r="AB58" s="281"/>
      <c r="AC58" s="281"/>
      <c r="AD58" s="281"/>
      <c r="AE58" s="267"/>
      <c r="AF58" s="267"/>
      <c r="AG58" s="267"/>
    </row>
    <row r="59" spans="1:60" s="46" customFormat="1" ht="9.75">
      <c r="A59" s="303"/>
      <c r="B59" s="303" t="s">
        <v>100</v>
      </c>
      <c r="C59" s="302"/>
      <c r="D59" s="302"/>
      <c r="E59" s="302"/>
      <c r="F59" s="302"/>
      <c r="G59" s="164"/>
      <c r="H59" s="306" t="s">
        <v>101</v>
      </c>
      <c r="I59" s="306"/>
      <c r="J59" s="306"/>
      <c r="K59" s="306"/>
      <c r="L59" s="164"/>
      <c r="M59" s="164" t="s">
        <v>102</v>
      </c>
      <c r="N59" s="168"/>
      <c r="O59" s="164"/>
      <c r="P59" s="164"/>
      <c r="Q59" s="164"/>
      <c r="R59" s="164"/>
      <c r="S59" s="164"/>
      <c r="T59" s="164"/>
      <c r="U59" s="164"/>
      <c r="V59" s="164"/>
      <c r="W59" s="171"/>
      <c r="X59" s="164"/>
      <c r="Y59" s="267"/>
      <c r="Z59" s="267"/>
      <c r="AA59" s="280"/>
      <c r="AB59" s="281"/>
      <c r="AC59" s="281"/>
      <c r="AD59" s="281"/>
      <c r="AE59" s="267"/>
      <c r="AF59" s="267"/>
      <c r="AG59" s="267"/>
    </row>
    <row r="60" spans="1:60" s="46" customFormat="1" ht="10.5" thickBot="1">
      <c r="A60" s="134" t="s">
        <v>104</v>
      </c>
      <c r="B60" s="305">
        <f>K50</f>
        <v>6060</v>
      </c>
      <c r="C60" s="305"/>
      <c r="D60" s="305"/>
      <c r="E60" s="174"/>
      <c r="F60" s="175"/>
      <c r="G60" s="164" t="s">
        <v>105</v>
      </c>
      <c r="H60" s="307">
        <f>IF(P52=Q45,P52,0)</f>
        <v>0</v>
      </c>
      <c r="I60" s="307"/>
      <c r="J60" s="307"/>
      <c r="K60" s="307"/>
      <c r="L60" s="164" t="s">
        <v>171</v>
      </c>
      <c r="M60" s="164" t="s">
        <v>106</v>
      </c>
      <c r="N60" s="167">
        <f ca="1">IFERROR(MAX(IF(OR(A7=AA4,A7=AA5,A7=AA6),0,AF29),0),"")</f>
        <v>5</v>
      </c>
      <c r="O60" s="164" t="s">
        <v>63</v>
      </c>
      <c r="P60" s="164" t="s">
        <v>92</v>
      </c>
      <c r="Q60" s="317">
        <f ca="1">IFERROR(IF($B$48="","",IF((B60-H60)*N60&lt;=0,0,(B60-H60)*N60)),"")</f>
        <v>30300</v>
      </c>
      <c r="R60" s="317"/>
      <c r="S60" s="317"/>
      <c r="T60" s="317"/>
      <c r="U60" s="317"/>
      <c r="V60" s="317"/>
      <c r="W60" s="165" t="s">
        <v>22</v>
      </c>
      <c r="X60" s="183"/>
      <c r="Y60" s="278"/>
      <c r="Z60" s="267"/>
      <c r="AA60" s="275"/>
      <c r="AB60" s="276"/>
      <c r="AC60" s="276"/>
      <c r="AD60" s="276"/>
      <c r="AE60" s="267"/>
      <c r="AF60" s="267"/>
      <c r="AG60" s="267"/>
    </row>
    <row r="61" spans="1:60" s="48" customFormat="1" ht="7.5" customHeight="1">
      <c r="A61" s="169"/>
      <c r="B61" s="169"/>
      <c r="C61" s="164" t="s">
        <v>107</v>
      </c>
      <c r="D61" s="164"/>
      <c r="E61" s="164"/>
      <c r="F61" s="164"/>
      <c r="G61" s="164"/>
      <c r="H61" s="308">
        <f>IFERROR(B60-H60,"")</f>
        <v>6060</v>
      </c>
      <c r="I61" s="308"/>
      <c r="J61" s="308"/>
      <c r="K61" s="308"/>
      <c r="L61" s="169"/>
      <c r="M61" s="169"/>
      <c r="N61" s="169"/>
      <c r="O61" s="169"/>
      <c r="P61" s="169"/>
      <c r="Q61" s="169"/>
      <c r="R61" s="169"/>
      <c r="S61" s="169"/>
      <c r="T61" s="169"/>
      <c r="U61" s="169"/>
      <c r="V61" s="169"/>
      <c r="W61" s="173"/>
      <c r="X61" s="169"/>
      <c r="Y61" s="282"/>
      <c r="Z61" s="267"/>
      <c r="AA61" s="275"/>
      <c r="AB61" s="276"/>
      <c r="AC61" s="276"/>
      <c r="AD61" s="276"/>
      <c r="AE61" s="283"/>
      <c r="AF61" s="283"/>
      <c r="AG61" s="283"/>
    </row>
    <row r="62" spans="1:60" s="48" customFormat="1" ht="13.5" customHeight="1" thickBot="1">
      <c r="A62" s="169"/>
      <c r="B62" s="169"/>
      <c r="C62" s="169"/>
      <c r="D62" s="169"/>
      <c r="E62" s="169"/>
      <c r="F62" s="169"/>
      <c r="G62" s="169"/>
      <c r="H62" s="169"/>
      <c r="I62" s="169"/>
      <c r="J62" s="169"/>
      <c r="K62" s="169"/>
      <c r="L62" s="169"/>
      <c r="M62" s="169"/>
      <c r="N62" s="315" t="s">
        <v>184</v>
      </c>
      <c r="O62" s="315"/>
      <c r="P62" s="315"/>
      <c r="Q62" s="316">
        <f ca="1">IFERROR(Q56+Q60,"")</f>
        <v>98112</v>
      </c>
      <c r="R62" s="316"/>
      <c r="S62" s="316"/>
      <c r="T62" s="316"/>
      <c r="U62" s="316"/>
      <c r="V62" s="316"/>
      <c r="W62" s="171" t="s">
        <v>109</v>
      </c>
      <c r="Y62" s="282"/>
      <c r="Z62" s="283"/>
      <c r="AA62" s="284"/>
      <c r="AB62" s="285"/>
      <c r="AC62" s="285"/>
      <c r="AD62" s="285"/>
      <c r="AE62" s="283"/>
      <c r="AF62" s="283"/>
      <c r="AG62" s="283"/>
    </row>
    <row r="63" spans="1:60" s="48" customFormat="1" ht="12" customHeight="1">
      <c r="X63" s="288" t="s">
        <v>182</v>
      </c>
      <c r="Y63" s="283"/>
      <c r="Z63" s="283"/>
      <c r="AA63" s="284"/>
      <c r="AB63" s="285"/>
      <c r="AC63" s="285"/>
      <c r="AD63" s="285"/>
      <c r="AE63" s="283"/>
      <c r="AF63" s="283"/>
      <c r="AG63" s="283"/>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row>
    <row r="64" spans="1:60" s="48" customFormat="1" ht="18" customHeight="1">
      <c r="Y64" s="283"/>
      <c r="Z64" s="283"/>
      <c r="AA64" s="284"/>
      <c r="AB64" s="285"/>
      <c r="AC64" s="285"/>
      <c r="AD64" s="285"/>
      <c r="AE64" s="283"/>
      <c r="AF64" s="283"/>
      <c r="AG64" s="283"/>
    </row>
    <row r="65" spans="5:33" s="48" customFormat="1" ht="18" customHeight="1">
      <c r="Y65" s="283"/>
      <c r="Z65" s="283"/>
      <c r="AA65" s="283"/>
      <c r="AB65" s="283"/>
      <c r="AC65" s="283"/>
      <c r="AD65" s="283"/>
      <c r="AE65" s="283"/>
      <c r="AF65" s="283"/>
      <c r="AG65" s="283"/>
    </row>
    <row r="66" spans="5:33" s="48" customFormat="1" ht="18" customHeight="1">
      <c r="Y66" s="283"/>
      <c r="Z66" s="283"/>
      <c r="AA66" s="283"/>
      <c r="AB66" s="283"/>
      <c r="AC66" s="283"/>
      <c r="AD66" s="283"/>
      <c r="AE66" s="283"/>
      <c r="AF66" s="283"/>
      <c r="AG66" s="283"/>
    </row>
    <row r="67" spans="5:33" s="48" customFormat="1" ht="18" customHeight="1">
      <c r="Y67" s="283"/>
      <c r="Z67" s="283"/>
      <c r="AA67" s="283"/>
      <c r="AB67" s="283"/>
      <c r="AC67" s="283"/>
      <c r="AD67" s="283"/>
      <c r="AE67" s="283"/>
      <c r="AF67" s="283"/>
      <c r="AG67" s="283"/>
    </row>
    <row r="68" spans="5:33" s="48" customFormat="1" ht="18" customHeight="1">
      <c r="Y68" s="283"/>
      <c r="Z68" s="283"/>
      <c r="AA68" s="283"/>
      <c r="AB68" s="283"/>
      <c r="AC68" s="283"/>
      <c r="AD68" s="283"/>
      <c r="AE68" s="283"/>
      <c r="AF68" s="283"/>
      <c r="AG68" s="283"/>
    </row>
    <row r="69" spans="5:33" s="48" customFormat="1" ht="18" customHeight="1">
      <c r="Y69" s="193"/>
      <c r="Z69" s="283"/>
      <c r="AA69" s="283"/>
      <c r="AB69" s="283"/>
      <c r="AC69" s="283"/>
      <c r="AD69" s="283"/>
      <c r="AE69" s="283"/>
      <c r="AF69" s="283"/>
      <c r="AG69" s="283"/>
    </row>
    <row r="70" spans="5:33" s="48" customFormat="1" ht="18" customHeight="1">
      <c r="E70" s="2"/>
      <c r="F70" s="2"/>
      <c r="G70" s="2"/>
      <c r="H70" s="2"/>
      <c r="I70" s="2"/>
      <c r="J70" s="2"/>
      <c r="K70" s="2"/>
      <c r="L70" s="2"/>
      <c r="M70" s="2"/>
      <c r="N70" s="2"/>
      <c r="O70" s="2"/>
      <c r="P70" s="2"/>
      <c r="Q70" s="2"/>
      <c r="R70" s="2"/>
      <c r="S70" s="2"/>
      <c r="T70" s="2"/>
      <c r="U70" s="2"/>
      <c r="V70" s="2"/>
      <c r="W70" s="2"/>
      <c r="X70" s="2"/>
      <c r="Y70" s="193"/>
      <c r="Z70" s="283"/>
      <c r="AA70" s="193"/>
      <c r="AB70" s="193"/>
      <c r="AC70" s="193"/>
      <c r="AD70" s="193"/>
      <c r="AE70" s="193"/>
      <c r="AF70" s="193"/>
      <c r="AG70" s="193"/>
    </row>
    <row r="71" spans="5:33" ht="18" customHeight="1"/>
    <row r="72" spans="5:33" ht="18" customHeight="1"/>
    <row r="73" spans="5:33" ht="18" customHeight="1"/>
    <row r="74" spans="5:33" ht="18" customHeight="1"/>
    <row r="75" spans="5:33" ht="18" customHeight="1"/>
    <row r="76" spans="5:33" ht="18" customHeight="1"/>
    <row r="77" spans="5:33" ht="18" customHeight="1"/>
    <row r="78" spans="5:33" ht="18" customHeight="1"/>
    <row r="79" spans="5:33" ht="18" customHeight="1"/>
    <row r="80" spans="5:3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sheetProtection password="F579" sheet="1" objects="1" scenarios="1" selectLockedCells="1" selectUnlockedCells="1"/>
  <mergeCells count="142">
    <mergeCell ref="A3:X3"/>
    <mergeCell ref="A5:M6"/>
    <mergeCell ref="R5:S5"/>
    <mergeCell ref="P6:X6"/>
    <mergeCell ref="A7:M9"/>
    <mergeCell ref="P7:X7"/>
    <mergeCell ref="P8:X8"/>
    <mergeCell ref="N9:O9"/>
    <mergeCell ref="P9:X9"/>
    <mergeCell ref="A10:B10"/>
    <mergeCell ref="C10:D10"/>
    <mergeCell ref="F10:G10"/>
    <mergeCell ref="A11:D12"/>
    <mergeCell ref="E11:K12"/>
    <mergeCell ref="L11:O12"/>
    <mergeCell ref="P11:R12"/>
    <mergeCell ref="S11:X12"/>
    <mergeCell ref="AA12:AA13"/>
    <mergeCell ref="A13:C14"/>
    <mergeCell ref="D13:D14"/>
    <mergeCell ref="E13:P14"/>
    <mergeCell ref="Q13:X14"/>
    <mergeCell ref="A15:D16"/>
    <mergeCell ref="E15:K16"/>
    <mergeCell ref="L15:M16"/>
    <mergeCell ref="N15:N16"/>
    <mergeCell ref="O15:O16"/>
    <mergeCell ref="P15:Q16"/>
    <mergeCell ref="R15:R16"/>
    <mergeCell ref="S15:T15"/>
    <mergeCell ref="W15:X16"/>
    <mergeCell ref="S16:T16"/>
    <mergeCell ref="A17:C18"/>
    <mergeCell ref="D17:D18"/>
    <mergeCell ref="E17:V17"/>
    <mergeCell ref="E18:X18"/>
    <mergeCell ref="A25:C26"/>
    <mergeCell ref="D25:D26"/>
    <mergeCell ref="E25:N25"/>
    <mergeCell ref="O25:X25"/>
    <mergeCell ref="E26:H26"/>
    <mergeCell ref="I26:N26"/>
    <mergeCell ref="O26:R26"/>
    <mergeCell ref="S26:X26"/>
    <mergeCell ref="Z18:Z50"/>
    <mergeCell ref="A19:D20"/>
    <mergeCell ref="E19:H19"/>
    <mergeCell ref="E20:H20"/>
    <mergeCell ref="A21:D22"/>
    <mergeCell ref="E21:H21"/>
    <mergeCell ref="E22:H22"/>
    <mergeCell ref="A23:D24"/>
    <mergeCell ref="E23:H23"/>
    <mergeCell ref="E24:H24"/>
    <mergeCell ref="A27:D28"/>
    <mergeCell ref="E27:H27"/>
    <mergeCell ref="I27:N27"/>
    <mergeCell ref="O27:R27"/>
    <mergeCell ref="S27:X27"/>
    <mergeCell ref="E28:H28"/>
    <mergeCell ref="I28:N28"/>
    <mergeCell ref="O28:R28"/>
    <mergeCell ref="S28:X28"/>
    <mergeCell ref="A31:D32"/>
    <mergeCell ref="E31:H31"/>
    <mergeCell ref="O31:R31"/>
    <mergeCell ref="S31:X31"/>
    <mergeCell ref="E32:H32"/>
    <mergeCell ref="I32:N32"/>
    <mergeCell ref="O32:R32"/>
    <mergeCell ref="S32:X32"/>
    <mergeCell ref="A29:C30"/>
    <mergeCell ref="D29:D30"/>
    <mergeCell ref="E29:H29"/>
    <mergeCell ref="I29:N29"/>
    <mergeCell ref="O29:R29"/>
    <mergeCell ref="S29:X29"/>
    <mergeCell ref="E30:H30"/>
    <mergeCell ref="I30:N30"/>
    <mergeCell ref="O30:R30"/>
    <mergeCell ref="S30:X30"/>
    <mergeCell ref="A33:C34"/>
    <mergeCell ref="D33:D34"/>
    <mergeCell ref="E33:H33"/>
    <mergeCell ref="I33:N33"/>
    <mergeCell ref="O33:X33"/>
    <mergeCell ref="E34:H34"/>
    <mergeCell ref="I34:M34"/>
    <mergeCell ref="O34:R34"/>
    <mergeCell ref="S34:W34"/>
    <mergeCell ref="A37:C38"/>
    <mergeCell ref="D37:D38"/>
    <mergeCell ref="E37:X37"/>
    <mergeCell ref="E38:X38"/>
    <mergeCell ref="A39:X39"/>
    <mergeCell ref="A40:X40"/>
    <mergeCell ref="A35:D36"/>
    <mergeCell ref="E35:G36"/>
    <mergeCell ref="H35:L35"/>
    <mergeCell ref="M35:O35"/>
    <mergeCell ref="P35:S35"/>
    <mergeCell ref="T35:X35"/>
    <mergeCell ref="H36:L36"/>
    <mergeCell ref="M36:O36"/>
    <mergeCell ref="Q36:S36"/>
    <mergeCell ref="T36:X36"/>
    <mergeCell ref="A41:X41"/>
    <mergeCell ref="A42:G44"/>
    <mergeCell ref="H42:L42"/>
    <mergeCell ref="M42:P42"/>
    <mergeCell ref="Q42:T42"/>
    <mergeCell ref="H43:L43"/>
    <mergeCell ref="M43:P43"/>
    <mergeCell ref="Q43:T43"/>
    <mergeCell ref="H44:L44"/>
    <mergeCell ref="M44:P44"/>
    <mergeCell ref="B48:E48"/>
    <mergeCell ref="K48:O48"/>
    <mergeCell ref="B50:E50"/>
    <mergeCell ref="K50:O50"/>
    <mergeCell ref="P52:S52"/>
    <mergeCell ref="A54:E54"/>
    <mergeCell ref="Q44:T44"/>
    <mergeCell ref="A45:G45"/>
    <mergeCell ref="H45:L45"/>
    <mergeCell ref="M45:P45"/>
    <mergeCell ref="Q45:T45"/>
    <mergeCell ref="K47:O47"/>
    <mergeCell ref="A58:E58"/>
    <mergeCell ref="Q60:V60"/>
    <mergeCell ref="N62:P62"/>
    <mergeCell ref="Q62:V62"/>
    <mergeCell ref="H55:K55"/>
    <mergeCell ref="Q55:V55"/>
    <mergeCell ref="B56:D56"/>
    <mergeCell ref="H56:K56"/>
    <mergeCell ref="Q56:V56"/>
    <mergeCell ref="H57:K57"/>
    <mergeCell ref="H59:K59"/>
    <mergeCell ref="B60:D60"/>
    <mergeCell ref="H60:K60"/>
    <mergeCell ref="H61:K61"/>
  </mergeCells>
  <phoneticPr fontId="3"/>
  <conditionalFormatting sqref="E37:X38 E35:M35 E18:X19 E22:X22 E20:H21 R21:X21 E24:X34 E23:H23 R23:X23 R20 U20:V20 E36:G36 P35:X36">
    <cfRule type="expression" priority="47">
      <formula>"$Q$15="</formula>
    </cfRule>
  </conditionalFormatting>
  <conditionalFormatting sqref="E25:X34 E37:X38 E35:M35 E36:G36 P35:X36">
    <cfRule type="expression" dxfId="45" priority="48">
      <formula>$A$23="無"</formula>
    </cfRule>
  </conditionalFormatting>
  <conditionalFormatting sqref="I10">
    <cfRule type="expression" dxfId="44" priority="49">
      <formula>$A$23="有"</formula>
    </cfRule>
  </conditionalFormatting>
  <conditionalFormatting sqref="A10:X10 W17:X17 A17:E17 A18:X19 A13:X16 A11:K12 A22:X22 A20:H21 R21:X21 A24:X35 A23:H23 R23:X23 R20 U20:V20 A37:X40 A36:G36 P36:X36">
    <cfRule type="expression" dxfId="43" priority="50">
      <formula>$A$7="（種別を選択してください）"</formula>
    </cfRule>
  </conditionalFormatting>
  <conditionalFormatting sqref="D25 A37 D37 A19 A21 A27 A23 A25 A29 D29 A35 A31:A33 D31:D33 W17:X17 E17 E18:X19 E22:X22 E20:H21 R21:X21 E24:X24 E23:H23 R23:X23 R20 U20:V20">
    <cfRule type="expression" dxfId="42" priority="51">
      <formula>$A$7=$AA$4</formula>
    </cfRule>
  </conditionalFormatting>
  <conditionalFormatting sqref="D25 A37 D37 A19 A21 A27 A23 A25 A29 D29 A35 A31:A33 D31:D33 E18:X19 E22:X22 E20:H21 R21:X21 E24:X24 E23:H23 R23:X23 R20 U20:V20">
    <cfRule type="expression" dxfId="41" priority="52">
      <formula>$A$7=$AA$6</formula>
    </cfRule>
    <cfRule type="expression" dxfId="40" priority="53">
      <formula>$A$7=$AA$5</formula>
    </cfRule>
  </conditionalFormatting>
  <conditionalFormatting sqref="D25 A37 E37:X38 A19 A21 A27 A23 A25 E35:M35 D37 A29 D29 A35 A31:A33 D31:D33 E18:X19 E22:X22 E20:H21 R21:X21 E24:X34 E23:H23 R23:X23 R20 U20:V20 E36:G36 P35:X36">
    <cfRule type="expression" dxfId="39" priority="54">
      <formula>$Q$13="無"</formula>
    </cfRule>
  </conditionalFormatting>
  <conditionalFormatting sqref="E25:N34">
    <cfRule type="expression" dxfId="38" priority="44">
      <formula>$A$21=$AG$16</formula>
    </cfRule>
    <cfRule type="expression" dxfId="37" priority="46">
      <formula>$A$21=$AG$15</formula>
    </cfRule>
  </conditionalFormatting>
  <conditionalFormatting sqref="E27:H27">
    <cfRule type="expression" dxfId="36" priority="45">
      <formula>$A$21=OR($AG$15,$AG$16)</formula>
    </cfRule>
  </conditionalFormatting>
  <conditionalFormatting sqref="N5:R5 N6:P9 T5 X5 V5">
    <cfRule type="expression" dxfId="35" priority="43">
      <formula>$A$7="（種別を選択してください）"</formula>
    </cfRule>
  </conditionalFormatting>
  <conditionalFormatting sqref="W5">
    <cfRule type="expression" dxfId="34" priority="42">
      <formula>$A$7="（種別を選択してください）"</formula>
    </cfRule>
  </conditionalFormatting>
  <conditionalFormatting sqref="U5">
    <cfRule type="expression" dxfId="33" priority="41">
      <formula>$A$7="（種別を選択してください）"</formula>
    </cfRule>
  </conditionalFormatting>
  <conditionalFormatting sqref="L11:X12">
    <cfRule type="expression" dxfId="32" priority="40">
      <formula>$A$7="（種別を選択してください）"</formula>
    </cfRule>
  </conditionalFormatting>
  <conditionalFormatting sqref="I20:Q21">
    <cfRule type="expression" priority="34">
      <formula>"$Q$15="</formula>
    </cfRule>
  </conditionalFormatting>
  <conditionalFormatting sqref="I20:Q21">
    <cfRule type="expression" dxfId="31" priority="35">
      <formula>$A$7="（種別を選択してください）"</formula>
    </cfRule>
  </conditionalFormatting>
  <conditionalFormatting sqref="I20:Q21">
    <cfRule type="expression" dxfId="30" priority="36">
      <formula>$A$7=$AA$4</formula>
    </cfRule>
  </conditionalFormatting>
  <conditionalFormatting sqref="I20:Q21">
    <cfRule type="expression" dxfId="29" priority="37">
      <formula>$A$7=$AA$6</formula>
    </cfRule>
    <cfRule type="expression" dxfId="28" priority="38">
      <formula>$A$7=$AA$5</formula>
    </cfRule>
  </conditionalFormatting>
  <conditionalFormatting sqref="I20:Q21">
    <cfRule type="expression" dxfId="27" priority="39">
      <formula>$Q$13="無"</formula>
    </cfRule>
  </conditionalFormatting>
  <conditionalFormatting sqref="I23:Q23">
    <cfRule type="expression" priority="28">
      <formula>"$Q$15="</formula>
    </cfRule>
  </conditionalFormatting>
  <conditionalFormatting sqref="I23:Q23">
    <cfRule type="expression" dxfId="26" priority="29">
      <formula>$A$7="（種別を選択してください）"</formula>
    </cfRule>
  </conditionalFormatting>
  <conditionalFormatting sqref="I23:Q23">
    <cfRule type="expression" dxfId="25" priority="30">
      <formula>$A$7=$AA$4</formula>
    </cfRule>
  </conditionalFormatting>
  <conditionalFormatting sqref="I23:Q23">
    <cfRule type="expression" dxfId="24" priority="31">
      <formula>$A$7=$AA$6</formula>
    </cfRule>
    <cfRule type="expression" dxfId="23" priority="32">
      <formula>$A$7=$AA$5</formula>
    </cfRule>
  </conditionalFormatting>
  <conditionalFormatting sqref="I23:Q23">
    <cfRule type="expression" dxfId="22" priority="33">
      <formula>$Q$13="無"</formula>
    </cfRule>
  </conditionalFormatting>
  <conditionalFormatting sqref="S20:T20">
    <cfRule type="expression" priority="22">
      <formula>"$Q$15="</formula>
    </cfRule>
  </conditionalFormatting>
  <conditionalFormatting sqref="S20:T20">
    <cfRule type="expression" dxfId="21" priority="23">
      <formula>$A$7="（種別を選択してください）"</formula>
    </cfRule>
  </conditionalFormatting>
  <conditionalFormatting sqref="S20:T20">
    <cfRule type="expression" dxfId="20" priority="24">
      <formula>$A$7=$AA$4</formula>
    </cfRule>
  </conditionalFormatting>
  <conditionalFormatting sqref="S20:T20">
    <cfRule type="expression" dxfId="19" priority="25">
      <formula>$A$7=$AA$6</formula>
    </cfRule>
    <cfRule type="expression" dxfId="18" priority="26">
      <formula>$A$7=$AA$5</formula>
    </cfRule>
  </conditionalFormatting>
  <conditionalFormatting sqref="S20:T20">
    <cfRule type="expression" dxfId="17" priority="27">
      <formula>$Q$13="無"</formula>
    </cfRule>
  </conditionalFormatting>
  <conditionalFormatting sqref="W20:X20">
    <cfRule type="expression" priority="16">
      <formula>"$Q$15="</formula>
    </cfRule>
  </conditionalFormatting>
  <conditionalFormatting sqref="W20:X20">
    <cfRule type="expression" dxfId="16" priority="17">
      <formula>$A$7="（種別を選択してください）"</formula>
    </cfRule>
  </conditionalFormatting>
  <conditionalFormatting sqref="W20:X20">
    <cfRule type="expression" dxfId="15" priority="18">
      <formula>$A$7=$AA$4</formula>
    </cfRule>
  </conditionalFormatting>
  <conditionalFormatting sqref="W20:X20">
    <cfRule type="expression" dxfId="14" priority="19">
      <formula>$A$7=$AA$6</formula>
    </cfRule>
    <cfRule type="expression" dxfId="13" priority="20">
      <formula>$A$7=$AA$5</formula>
    </cfRule>
  </conditionalFormatting>
  <conditionalFormatting sqref="W20:X20">
    <cfRule type="expression" dxfId="12" priority="21">
      <formula>$Q$13="無"</formula>
    </cfRule>
  </conditionalFormatting>
  <conditionalFormatting sqref="M36:O36">
    <cfRule type="expression" priority="12">
      <formula>"$Q$15="</formula>
    </cfRule>
  </conditionalFormatting>
  <conditionalFormatting sqref="M36:O36">
    <cfRule type="expression" dxfId="11" priority="13">
      <formula>$A$23="無"</formula>
    </cfRule>
  </conditionalFormatting>
  <conditionalFormatting sqref="M36:O36">
    <cfRule type="expression" dxfId="10" priority="14">
      <formula>$A$7="（種別を選択してください）"</formula>
    </cfRule>
  </conditionalFormatting>
  <conditionalFormatting sqref="M36:O36">
    <cfRule type="expression" dxfId="9" priority="15">
      <formula>$Q$13="無"</formula>
    </cfRule>
  </conditionalFormatting>
  <conditionalFormatting sqref="H36:L36">
    <cfRule type="expression" priority="8">
      <formula>"$Q$15="</formula>
    </cfRule>
  </conditionalFormatting>
  <conditionalFormatting sqref="H36:L36">
    <cfRule type="expression" dxfId="8" priority="9">
      <formula>$A$23="無"</formula>
    </cfRule>
  </conditionalFormatting>
  <conditionalFormatting sqref="H36:L36">
    <cfRule type="expression" dxfId="7" priority="10">
      <formula>$A$7="（種別を選択してください）"</formula>
    </cfRule>
  </conditionalFormatting>
  <conditionalFormatting sqref="H36:L36">
    <cfRule type="expression" dxfId="6" priority="11">
      <formula>$Q$13="無"</formula>
    </cfRule>
  </conditionalFormatting>
  <conditionalFormatting sqref="Y18:Y38">
    <cfRule type="expression" priority="1">
      <formula>"$Q$15="</formula>
    </cfRule>
  </conditionalFormatting>
  <conditionalFormatting sqref="Y25:Y38">
    <cfRule type="expression" dxfId="5" priority="2">
      <formula>$A$23="無"</formula>
    </cfRule>
  </conditionalFormatting>
  <conditionalFormatting sqref="Y5 Y10:Y40">
    <cfRule type="expression" dxfId="4" priority="3">
      <formula>$A$7="（種別を選択してください）"</formula>
    </cfRule>
  </conditionalFormatting>
  <conditionalFormatting sqref="Y17:Y24">
    <cfRule type="expression" dxfId="3" priority="4">
      <formula>$A$7=$AA$4</formula>
    </cfRule>
  </conditionalFormatting>
  <conditionalFormatting sqref="Y18:Y38">
    <cfRule type="expression" dxfId="2" priority="7">
      <formula>$Q$13="無"</formula>
    </cfRule>
  </conditionalFormatting>
  <conditionalFormatting sqref="Y18:Y24">
    <cfRule type="expression" dxfId="1" priority="5">
      <formula>$A$7=$AA$6</formula>
    </cfRule>
    <cfRule type="expression" dxfId="0" priority="6">
      <formula>$A$7=$AA$5</formula>
    </cfRule>
  </conditionalFormatting>
  <dataValidations count="7">
    <dataValidation type="list" allowBlank="1" showInputMessage="1" showErrorMessage="1" sqref="I24:Q24 T36 W21:X21 R20:R21 S21:T21 U20:V21 R23:Y24 Y20:Y21" xr:uid="{00000000-0002-0000-0600-000000000000}">
      <formula1>$AE$17:$AE$18</formula1>
    </dataValidation>
    <dataValidation type="list" allowBlank="1" showInputMessage="1" showErrorMessage="1" sqref="E38" xr:uid="{00000000-0002-0000-0600-000001000000}">
      <formula1>$AF$17:$AF$18</formula1>
    </dataValidation>
    <dataValidation type="whole" allowBlank="1" showInputMessage="1" showErrorMessage="1" sqref="P36" xr:uid="{00000000-0002-0000-0600-000002000000}">
      <formula1>1</formula1>
      <formula2>12</formula2>
    </dataValidation>
    <dataValidation type="list" allowBlank="1" showInputMessage="1" showErrorMessage="1" sqref="Q13" xr:uid="{00000000-0002-0000-0600-000003000000}">
      <formula1>$Z$12:$Z$13</formula1>
    </dataValidation>
    <dataValidation type="list" allowBlank="1" showInputMessage="1" showErrorMessage="1" sqref="A21" xr:uid="{00000000-0002-0000-0600-000004000000}">
      <formula1>$AG$14:$AG$18</formula1>
    </dataValidation>
    <dataValidation type="list" allowBlank="1" showInputMessage="1" showErrorMessage="1" sqref="A7" xr:uid="{00000000-0002-0000-0600-000005000000}">
      <formula1>$AA$3:$AA$7</formula1>
    </dataValidation>
    <dataValidation type="list" allowBlank="1" showInputMessage="1" showErrorMessage="1" sqref="I20:Q21 I23:Q23 S20:T20 W20:X20" xr:uid="{00000000-0002-0000-0600-000006000000}">
      <formula1>$AD$17:$AD$18</formula1>
    </dataValidation>
  </dataValidations>
  <printOptions horizontalCentered="1"/>
  <pageMargins left="0.31496062992125984" right="0.31496062992125984" top="0.35433070866141736" bottom="0.35433070866141736" header="0.11811023622047245" footer="0.11811023622047245"/>
  <pageSetup paperSize="9" scale="87" orientation="portrait" r:id="rId1"/>
  <headerFooter>
    <oddHeader xml:space="preserve">&amp;R
</oddHeader>
  </headerFooter>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用紙No.傷病手当1-3</vt:lpstr>
      <vt:lpstr>各項目の説明</vt:lpstr>
      <vt:lpstr>記入例1（一般組合員・無給休職）</vt:lpstr>
      <vt:lpstr>記入例2（一般組合員・無給病気休暇）</vt:lpstr>
      <vt:lpstr>記入例3（臨任（産休育休代替））</vt:lpstr>
      <vt:lpstr>記入例4（短期組合員・傷病欠勤）</vt:lpstr>
      <vt:lpstr>記入例5（短期組合員・日給制）</vt:lpstr>
      <vt:lpstr>各項目の説明!Print_Area</vt:lpstr>
      <vt:lpstr>'記入例1（一般組合員・無給休職）'!Print_Area</vt:lpstr>
      <vt:lpstr>'記入例2（一般組合員・無給病気休暇）'!Print_Area</vt:lpstr>
      <vt:lpstr>'記入例3（臨任（産休育休代替））'!Print_Area</vt:lpstr>
      <vt:lpstr>'記入例4（短期組合員・傷病欠勤）'!Print_Area</vt:lpstr>
      <vt:lpstr>'記入例5（短期組合員・日給制）'!Print_Area</vt:lpstr>
      <vt:lpstr>'用紙No.傷病手当1-3'!Print_Area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2024-02-12T23:58:58Z</cp:lastPrinted>
  <dcterms:created xsi:type="dcterms:W3CDTF">2024-01-09T01:08:31Z</dcterms:created>
  <dcterms:modified xsi:type="dcterms:W3CDTF">2024-02-29T00:28:56Z</dcterms:modified>
</cp:coreProperties>
</file>