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VBFPF01\Redirect$\g1080691\Downloads\"/>
    </mc:Choice>
  </mc:AlternateContent>
  <xr:revisionPtr revIDLastSave="0" documentId="13_ncr:1_{18C26607-90FA-49D5-9FA1-2D1235DD6475}" xr6:coauthVersionLast="47" xr6:coauthVersionMax="47" xr10:uidLastSave="{00000000-0000-0000-0000-000000000000}"/>
  <bookViews>
    <workbookView xWindow="-120" yWindow="-120" windowWidth="29040" windowHeight="15720" xr2:uid="{D29B8855-2930-4673-B148-A57A49A874B3}"/>
  </bookViews>
  <sheets>
    <sheet name="用紙No.傷病手当3" sheetId="1" r:id="rId1"/>
    <sheet name="プルダウン" sheetId="2" state="hidden" r:id="rId2"/>
  </sheets>
  <definedNames>
    <definedName name="_xlnm.Print_Area" localSheetId="0">用紙No.傷病手当3!$A$1:$M$79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1" i="1" l="1"/>
  <c r="E18" i="1"/>
  <c r="E19" i="1" s="1"/>
  <c r="E20" i="1" s="1"/>
  <c r="E30" i="1"/>
  <c r="E29" i="1"/>
  <c r="Q69" i="1"/>
  <c r="Q70" i="1" s="1"/>
  <c r="E52" i="1"/>
  <c r="E54" i="1"/>
  <c r="E55" i="1" s="1"/>
  <c r="E56" i="1" s="1"/>
  <c r="E57" i="1" s="1"/>
  <c r="E58" i="1" s="1"/>
  <c r="E59" i="1" l="1"/>
  <c r="E60" i="1" s="1"/>
  <c r="E61" i="1" s="1"/>
  <c r="E62" i="1" s="1"/>
  <c r="E63" i="1" s="1"/>
  <c r="F52" i="1"/>
  <c r="G19" i="1"/>
  <c r="G54" i="1"/>
  <c r="G55" i="1" s="1"/>
  <c r="G56" i="1" s="1"/>
  <c r="G57" i="1" s="1"/>
  <c r="G58" i="1" s="1"/>
  <c r="G59" i="1" s="1"/>
  <c r="G52" i="1"/>
  <c r="H52" i="1"/>
  <c r="I52" i="1"/>
  <c r="J52" i="1"/>
  <c r="H54" i="1"/>
  <c r="H55" i="1" s="1"/>
  <c r="H56" i="1" s="1"/>
  <c r="H57" i="1" s="1"/>
  <c r="H58" i="1" s="1"/>
  <c r="H59" i="1" s="1"/>
  <c r="I54" i="1"/>
  <c r="I55" i="1" s="1"/>
  <c r="I56" i="1" s="1"/>
  <c r="I57" i="1" s="1"/>
  <c r="I58" i="1" s="1"/>
  <c r="I59" i="1" s="1"/>
  <c r="F54" i="1"/>
  <c r="F55" i="1" s="1"/>
  <c r="F56" i="1" s="1"/>
  <c r="F57" i="1" s="1"/>
  <c r="J54" i="1"/>
  <c r="J55" i="1" s="1"/>
  <c r="J56" i="1" s="1"/>
  <c r="J57" i="1" s="1"/>
  <c r="J58" i="1" s="1"/>
  <c r="J59" i="1" s="1"/>
  <c r="C52" i="1"/>
  <c r="R52" i="1" s="1"/>
  <c r="G20" i="1" l="1"/>
  <c r="I60" i="1"/>
  <c r="I61" i="1" s="1"/>
  <c r="I62" i="1" s="1"/>
  <c r="I63" i="1" s="1"/>
  <c r="H60" i="1"/>
  <c r="H61" i="1" s="1"/>
  <c r="H62" i="1" s="1"/>
  <c r="H63" i="1" s="1"/>
  <c r="F58" i="1"/>
  <c r="F59" i="1" s="1"/>
  <c r="F60" i="1" s="1"/>
  <c r="F61" i="1" s="1"/>
  <c r="F62" i="1" s="1"/>
  <c r="F63" i="1" s="1"/>
  <c r="J60" i="1"/>
  <c r="J61" i="1" s="1"/>
  <c r="J62" i="1" s="1"/>
  <c r="J63" i="1" s="1"/>
  <c r="G60" i="1"/>
  <c r="G61" i="1" s="1"/>
  <c r="G62" i="1" s="1"/>
  <c r="G63" i="1" s="1"/>
  <c r="J29" i="1"/>
  <c r="O52" i="1" s="1"/>
  <c r="E21" i="1"/>
  <c r="E22" i="1" s="1"/>
  <c r="E23" i="1" s="1"/>
  <c r="E24" i="1" s="1"/>
  <c r="E25" i="1" s="1"/>
  <c r="G21" i="1" l="1"/>
  <c r="E26" i="1"/>
  <c r="E27" i="1" s="1"/>
  <c r="E28" i="1" s="1"/>
  <c r="E31" i="1"/>
  <c r="C54" i="1" s="1"/>
  <c r="R54" i="1" s="1"/>
  <c r="J30" i="1"/>
  <c r="O53" i="1" s="1"/>
  <c r="C53" i="1"/>
  <c r="R53" i="1" s="1"/>
  <c r="G22" i="1" l="1"/>
  <c r="E32" i="1"/>
  <c r="C55" i="1" s="1"/>
  <c r="R55" i="1" s="1"/>
  <c r="J31" i="1"/>
  <c r="O54" i="1" s="1"/>
  <c r="G23" i="1" l="1"/>
  <c r="E33" i="1"/>
  <c r="C56" i="1" s="1"/>
  <c r="J32" i="1"/>
  <c r="O55" i="1" s="1"/>
  <c r="G24" i="1" l="1"/>
  <c r="J33" i="1"/>
  <c r="O56" i="1" s="1"/>
  <c r="E34" i="1"/>
  <c r="C57" i="1" s="1"/>
  <c r="R56" i="1"/>
  <c r="G25" i="1" l="1"/>
  <c r="E35" i="1"/>
  <c r="J34" i="1"/>
  <c r="O57" i="1" s="1"/>
  <c r="R57" i="1"/>
  <c r="G26" i="1" l="1"/>
  <c r="C58" i="1"/>
  <c r="R58" i="1" s="1"/>
  <c r="E36" i="1"/>
  <c r="C59" i="1" s="1"/>
  <c r="J35" i="1"/>
  <c r="O58" i="1" s="1"/>
  <c r="G27" i="1" l="1"/>
  <c r="J36" i="1"/>
  <c r="O59" i="1" s="1"/>
  <c r="E37" i="1"/>
  <c r="R59" i="1"/>
  <c r="G28" i="1" l="1"/>
  <c r="J37" i="1"/>
  <c r="O60" i="1" s="1"/>
  <c r="E38" i="1"/>
  <c r="C61" i="1" s="1"/>
  <c r="C60" i="1"/>
  <c r="R60" i="1" s="1"/>
  <c r="G29" i="1" l="1"/>
  <c r="E39" i="1"/>
  <c r="C62" i="1" s="1"/>
  <c r="J38" i="1"/>
  <c r="O61" i="1" s="1"/>
  <c r="R61" i="1"/>
  <c r="G30" i="1" l="1"/>
  <c r="I29" i="1"/>
  <c r="P52" i="1" s="1"/>
  <c r="E40" i="1"/>
  <c r="J39" i="1"/>
  <c r="O62" i="1" s="1"/>
  <c r="R62" i="1"/>
  <c r="G31" i="1" l="1"/>
  <c r="I30" i="1"/>
  <c r="E41" i="1"/>
  <c r="J41" i="1" s="1"/>
  <c r="J40" i="1"/>
  <c r="O63" i="1" s="1"/>
  <c r="C63" i="1"/>
  <c r="R63" i="1" s="1"/>
  <c r="P53" i="1"/>
  <c r="Q53" i="1" s="1"/>
  <c r="G32" i="1" l="1"/>
  <c r="I31" i="1"/>
  <c r="C64" i="1"/>
  <c r="E64" i="1" s="1"/>
  <c r="P54" i="1"/>
  <c r="G33" i="1" l="1"/>
  <c r="I32" i="1"/>
  <c r="H64" i="1"/>
  <c r="J64" i="1"/>
  <c r="F64" i="1"/>
  <c r="I64" i="1"/>
  <c r="G64" i="1"/>
  <c r="R64" i="1"/>
  <c r="P55" i="1"/>
  <c r="Q54" i="1"/>
  <c r="G34" i="1" l="1"/>
  <c r="I33" i="1"/>
  <c r="O64" i="1"/>
  <c r="P56" i="1"/>
  <c r="Q56" i="1" s="1"/>
  <c r="Q52" i="1"/>
  <c r="Q55" i="1"/>
  <c r="G35" i="1" l="1"/>
  <c r="I34" i="1"/>
  <c r="P57" i="1" s="1"/>
  <c r="Q57" i="1" s="1"/>
  <c r="G36" i="1" l="1"/>
  <c r="I35" i="1"/>
  <c r="P58" i="1"/>
  <c r="Q58" i="1" s="1"/>
  <c r="G37" i="1" l="1"/>
  <c r="I36" i="1"/>
  <c r="P59" i="1"/>
  <c r="Q59" i="1" s="1"/>
  <c r="G38" i="1" l="1"/>
  <c r="I37" i="1"/>
  <c r="P60" i="1"/>
  <c r="Q60" i="1" s="1"/>
  <c r="G39" i="1" l="1"/>
  <c r="I38" i="1"/>
  <c r="P61" i="1"/>
  <c r="Q61" i="1" s="1"/>
  <c r="G40" i="1" l="1"/>
  <c r="I39" i="1"/>
  <c r="P62" i="1"/>
  <c r="Q62" i="1" s="1"/>
  <c r="G41" i="1" l="1"/>
  <c r="I41" i="1" s="1"/>
  <c r="I40" i="1"/>
  <c r="P63" i="1" s="1"/>
  <c r="Q63" i="1" s="1"/>
  <c r="P64" i="1"/>
  <c r="Q64" i="1" s="1"/>
  <c r="H69" i="1" l="1"/>
  <c r="H70" i="1" s="1"/>
  <c r="H71" i="1" s="1"/>
  <c r="K52" i="1" s="1"/>
  <c r="Q67" i="1"/>
  <c r="K64" i="1" l="1"/>
  <c r="K60" i="1"/>
  <c r="K58" i="1"/>
  <c r="K62" i="1"/>
  <c r="K59" i="1"/>
  <c r="K56" i="1"/>
  <c r="K61" i="1"/>
  <c r="K63" i="1"/>
  <c r="K57" i="1"/>
  <c r="K55" i="1"/>
  <c r="K53" i="1"/>
  <c r="K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J10" authorId="0" shapeId="0" xr:uid="{D7A3025D-6DE6-4CDE-93EB-05A9B4CEABF8}">
      <text>
        <r>
          <rPr>
            <b/>
            <sz val="9"/>
            <color indexed="81"/>
            <rFont val="MS P ゴシック"/>
            <family val="3"/>
            <charset val="128"/>
          </rPr>
          <t>福利厚生事務の手引
P147を参照</t>
        </r>
      </text>
    </comment>
    <comment ref="Q70" authorId="0" shapeId="0" xr:uid="{9250EC89-36D9-4F85-AA66-2846C4256527}">
      <text>
        <r>
          <rPr>
            <b/>
            <sz val="9"/>
            <color indexed="81"/>
            <rFont val="MS P ゴシック"/>
            <family val="3"/>
            <charset val="128"/>
          </rPr>
          <t>1:日曜
2:月曜
…
7:土曜</t>
        </r>
      </text>
    </comment>
  </commentList>
</comments>
</file>

<file path=xl/sharedStrings.xml><?xml version="1.0" encoding="utf-8"?>
<sst xmlns="http://schemas.openxmlformats.org/spreadsheetml/2006/main" count="52" uniqueCount="51">
  <si>
    <t>給料表額</t>
    <rPh sb="0" eb="2">
      <t>キュウリョウ</t>
    </rPh>
    <rPh sb="2" eb="3">
      <t>ヒョウ</t>
    </rPh>
    <rPh sb="3" eb="4">
      <t>ガク</t>
    </rPh>
    <phoneticPr fontId="1"/>
  </si>
  <si>
    <t>教職調整額</t>
    <rPh sb="0" eb="2">
      <t>キョウショク</t>
    </rPh>
    <rPh sb="2" eb="4">
      <t>チョウセイ</t>
    </rPh>
    <rPh sb="4" eb="5">
      <t>ガク</t>
    </rPh>
    <phoneticPr fontId="1"/>
  </si>
  <si>
    <t>給料の調整額</t>
    <rPh sb="0" eb="2">
      <t>キュウリョウ</t>
    </rPh>
    <rPh sb="3" eb="5">
      <t>チョウセイ</t>
    </rPh>
    <rPh sb="5" eb="6">
      <t>ガク</t>
    </rPh>
    <phoneticPr fontId="1"/>
  </si>
  <si>
    <t>扶養手当</t>
    <rPh sb="0" eb="2">
      <t>フヨウ</t>
    </rPh>
    <rPh sb="2" eb="4">
      <t>テアテ</t>
    </rPh>
    <phoneticPr fontId="1"/>
  </si>
  <si>
    <t>地域手当</t>
    <rPh sb="0" eb="2">
      <t>チイキ</t>
    </rPh>
    <rPh sb="2" eb="4">
      <t>テアテ</t>
    </rPh>
    <phoneticPr fontId="1"/>
  </si>
  <si>
    <t>住居手当</t>
    <rPh sb="0" eb="2">
      <t>ジュウキョ</t>
    </rPh>
    <rPh sb="2" eb="4">
      <t>テアテ</t>
    </rPh>
    <phoneticPr fontId="1"/>
  </si>
  <si>
    <t>要勤務日数</t>
    <rPh sb="0" eb="1">
      <t>ヨウ</t>
    </rPh>
    <rPh sb="1" eb="3">
      <t>キンム</t>
    </rPh>
    <rPh sb="3" eb="5">
      <t>ニッスウ</t>
    </rPh>
    <phoneticPr fontId="1"/>
  </si>
  <si>
    <t>報酬日額</t>
    <rPh sb="0" eb="2">
      <t>ホウシュウ</t>
    </rPh>
    <rPh sb="2" eb="4">
      <t>ニチガク</t>
    </rPh>
    <phoneticPr fontId="1"/>
  </si>
  <si>
    <t>支給開始日</t>
    <rPh sb="0" eb="2">
      <t>シキュウ</t>
    </rPh>
    <rPh sb="2" eb="4">
      <t>カイシ</t>
    </rPh>
    <rPh sb="4" eb="5">
      <t>ビ</t>
    </rPh>
    <phoneticPr fontId="1"/>
  </si>
  <si>
    <t>12月平均</t>
    <rPh sb="2" eb="3">
      <t>ゲツ</t>
    </rPh>
    <rPh sb="3" eb="5">
      <t>ヘイキン</t>
    </rPh>
    <phoneticPr fontId="1"/>
  </si>
  <si>
    <t>から</t>
    <phoneticPr fontId="1"/>
  </si>
  <si>
    <t>まで</t>
    <phoneticPr fontId="1"/>
  </si>
  <si>
    <t>標準報酬月額</t>
    <rPh sb="0" eb="6">
      <t>ヒョウジュンホウシュウゲツガク</t>
    </rPh>
    <phoneticPr fontId="1"/>
  </si>
  <si>
    <t>（参考：計算用）</t>
    <rPh sb="1" eb="3">
      <t>サンコウ</t>
    </rPh>
    <rPh sb="4" eb="7">
      <t>ケイサンヨウ</t>
    </rPh>
    <phoneticPr fontId="1"/>
  </si>
  <si>
    <t>月シリアル</t>
    <rPh sb="0" eb="1">
      <t>ツキ</t>
    </rPh>
    <phoneticPr fontId="1"/>
  </si>
  <si>
    <t>傷手日額</t>
    <rPh sb="0" eb="1">
      <t>キズ</t>
    </rPh>
    <rPh sb="1" eb="2">
      <t>テ</t>
    </rPh>
    <rPh sb="2" eb="4">
      <t>ニチガク</t>
    </rPh>
    <phoneticPr fontId="1"/>
  </si>
  <si>
    <t>開始判定</t>
    <rPh sb="0" eb="2">
      <t>カイシ</t>
    </rPh>
    <rPh sb="2" eb="4">
      <t>ハンテイ</t>
    </rPh>
    <phoneticPr fontId="1"/>
  </si>
  <si>
    <t xml:space="preserve"> tanki@section.metro.tokyo.jp</t>
    <phoneticPr fontId="1"/>
  </si>
  <si>
    <t>　メールアドレス：</t>
    <phoneticPr fontId="1"/>
  </si>
  <si>
    <t>（令和８年１月）</t>
    <rPh sb="1" eb="3">
      <t>レイワ</t>
    </rPh>
    <rPh sb="4" eb="5">
      <t>ネン</t>
    </rPh>
    <rPh sb="6" eb="7">
      <t>ガツ</t>
    </rPh>
    <phoneticPr fontId="1"/>
  </si>
  <si>
    <t>←最初にココに入力してください！</t>
    <rPh sb="1" eb="3">
      <t>サイショ</t>
    </rPh>
    <rPh sb="7" eb="9">
      <t>ニュウリョク</t>
    </rPh>
    <phoneticPr fontId="1"/>
  </si>
  <si>
    <t>↓その後は標準報酬月額の改定があった月に、改定後の額を入力してください。</t>
    <rPh sb="3" eb="4">
      <t>ゴ</t>
    </rPh>
    <rPh sb="5" eb="11">
      <t>ヒョウジュンホウシュウゲツガク</t>
    </rPh>
    <rPh sb="12" eb="14">
      <t>カイテイ</t>
    </rPh>
    <rPh sb="18" eb="19">
      <t>ツキ</t>
    </rPh>
    <rPh sb="21" eb="23">
      <t>カイテイ</t>
    </rPh>
    <rPh sb="23" eb="24">
      <t>ゴ</t>
    </rPh>
    <rPh sb="25" eb="26">
      <t>ガク</t>
    </rPh>
    <rPh sb="27" eb="29">
      <t>ニュウリョク</t>
    </rPh>
    <phoneticPr fontId="1"/>
  </si>
  <si>
    <t>支給日額</t>
    <rPh sb="0" eb="2">
      <t>シキュウ</t>
    </rPh>
    <rPh sb="2" eb="3">
      <t>ニチ</t>
    </rPh>
    <rPh sb="3" eb="4">
      <t>ガク</t>
    </rPh>
    <phoneticPr fontId="1"/>
  </si>
  <si>
    <t>支給有？</t>
    <rPh sb="0" eb="2">
      <t>シキュウ</t>
    </rPh>
    <rPh sb="2" eb="3">
      <t>アリ</t>
    </rPh>
    <phoneticPr fontId="1"/>
  </si>
  <si>
    <r>
      <t>・</t>
    </r>
    <r>
      <rPr>
        <b/>
        <u/>
        <sz val="14"/>
        <color theme="1"/>
        <rFont val="ＭＳ Ｐゴシック"/>
        <family val="3"/>
        <charset val="128"/>
      </rPr>
      <t xml:space="preserve">標準報酬月額が定められてない月については、"0"と入力してください。
</t>
    </r>
    <r>
      <rPr>
        <sz val="14"/>
        <color theme="1"/>
        <rFont val="ＭＳ Ｐゴシック"/>
        <family val="3"/>
        <charset val="128"/>
      </rPr>
      <t>（例）令和８年４月１日に新規採用された職員→令和８年３月以前は"0"</t>
    </r>
    <phoneticPr fontId="1"/>
  </si>
  <si>
    <r>
      <t>・傷病手当金・同附加金請求書〔用紙No.傷病手当１〕のExcelファイル内「入力表」シートで、上記の支給開始日を入力してください。
・有給の病気休職中に傷病手当金の支給がある月は、④の「支給日額」が</t>
    </r>
    <r>
      <rPr>
        <b/>
        <u/>
        <sz val="14"/>
        <color rgb="FFFF0000"/>
        <rFont val="ＭＳ Ｐゴシック"/>
        <family val="3"/>
        <charset val="128"/>
      </rPr>
      <t>1円以上</t>
    </r>
    <r>
      <rPr>
        <sz val="14"/>
        <color theme="1"/>
        <rFont val="ＭＳ Ｐゴシック"/>
        <family val="3"/>
        <charset val="128"/>
      </rPr>
      <t>の月です。
・結果に関わらず、この試算シートを印刷し、</t>
    </r>
    <r>
      <rPr>
        <b/>
        <u/>
        <sz val="14"/>
        <color rgb="FFFF0000"/>
        <rFont val="ＭＳ Ｐゴシック"/>
        <family val="3"/>
        <charset val="128"/>
      </rPr>
      <t>④で入力した月（黄色セル）の給与明細</t>
    </r>
    <r>
      <rPr>
        <sz val="14"/>
        <color theme="1"/>
        <rFont val="ＭＳ Ｐゴシック"/>
        <family val="3"/>
        <charset val="128"/>
      </rPr>
      <t>の写しとあわせて、請求書に添付してください。</t>
    </r>
    <rPh sb="1" eb="3">
      <t>ショウビョウ</t>
    </rPh>
    <rPh sb="3" eb="5">
      <t>テアテ</t>
    </rPh>
    <rPh sb="5" eb="6">
      <t>キン</t>
    </rPh>
    <rPh sb="7" eb="8">
      <t>ドウ</t>
    </rPh>
    <rPh sb="8" eb="11">
      <t>フカキン</t>
    </rPh>
    <rPh sb="11" eb="14">
      <t>セイキュウショ</t>
    </rPh>
    <rPh sb="15" eb="17">
      <t>ヨウシ</t>
    </rPh>
    <rPh sb="20" eb="22">
      <t>ショウビョウ</t>
    </rPh>
    <rPh sb="22" eb="24">
      <t>テアテ</t>
    </rPh>
    <rPh sb="36" eb="37">
      <t>ナイ</t>
    </rPh>
    <rPh sb="38" eb="40">
      <t>ニュウリョク</t>
    </rPh>
    <rPh sb="40" eb="41">
      <t>ヒョウ</t>
    </rPh>
    <rPh sb="47" eb="49">
      <t>ジョウキ</t>
    </rPh>
    <rPh sb="50" eb="52">
      <t>シキュウ</t>
    </rPh>
    <rPh sb="52" eb="54">
      <t>カイシ</t>
    </rPh>
    <rPh sb="54" eb="55">
      <t>ビ</t>
    </rPh>
    <rPh sb="56" eb="58">
      <t>ニュウリョク</t>
    </rPh>
    <rPh sb="67" eb="69">
      <t>ユウキュウ</t>
    </rPh>
    <rPh sb="70" eb="72">
      <t>ビョウキ</t>
    </rPh>
    <rPh sb="72" eb="74">
      <t>キュウショク</t>
    </rPh>
    <rPh sb="74" eb="75">
      <t>チュウ</t>
    </rPh>
    <rPh sb="76" eb="78">
      <t>ショウビョウ</t>
    </rPh>
    <rPh sb="78" eb="80">
      <t>テアテ</t>
    </rPh>
    <rPh sb="80" eb="81">
      <t>キン</t>
    </rPh>
    <rPh sb="82" eb="84">
      <t>シキュウ</t>
    </rPh>
    <rPh sb="87" eb="88">
      <t>ツキ</t>
    </rPh>
    <rPh sb="93" eb="95">
      <t>シキュウ</t>
    </rPh>
    <rPh sb="95" eb="97">
      <t>ニチガク</t>
    </rPh>
    <rPh sb="100" eb="103">
      <t>エンイジョウ</t>
    </rPh>
    <rPh sb="104" eb="105">
      <t>ツキ</t>
    </rPh>
    <rPh sb="110" eb="112">
      <t>ケッカ</t>
    </rPh>
    <rPh sb="113" eb="114">
      <t>カカ</t>
    </rPh>
    <rPh sb="120" eb="122">
      <t>シサン</t>
    </rPh>
    <rPh sb="126" eb="128">
      <t>インサツ</t>
    </rPh>
    <rPh sb="132" eb="134">
      <t>ニュウリョク</t>
    </rPh>
    <rPh sb="136" eb="137">
      <t>ツキ</t>
    </rPh>
    <rPh sb="138" eb="140">
      <t>キイロ</t>
    </rPh>
    <rPh sb="144" eb="146">
      <t>キュウヨ</t>
    </rPh>
    <rPh sb="146" eb="148">
      <t>メイサイ</t>
    </rPh>
    <rPh sb="149" eb="150">
      <t>ウツ</t>
    </rPh>
    <rPh sb="157" eb="160">
      <t>セイキュウショ</t>
    </rPh>
    <rPh sb="161" eb="163">
      <t>テンプ</t>
    </rPh>
    <phoneticPr fontId="1"/>
  </si>
  <si>
    <t>　【①はじめに】</t>
    <phoneticPr fontId="1"/>
  </si>
  <si>
    <t>　【③標準報酬月額を入力してください】</t>
    <rPh sb="3" eb="9">
      <t>ヒョウジュンホウシュウゲツガク</t>
    </rPh>
    <rPh sb="10" eb="12">
      <t>ニュウリョク</t>
    </rPh>
    <phoneticPr fontId="1"/>
  </si>
  <si>
    <t>　【④有給の病気休職中に支払われた８割の給料を入力してください】</t>
    <rPh sb="3" eb="5">
      <t>ユウキュウ</t>
    </rPh>
    <rPh sb="6" eb="10">
      <t>ビョウキキュウショク</t>
    </rPh>
    <rPh sb="10" eb="11">
      <t>チュウ</t>
    </rPh>
    <rPh sb="12" eb="14">
      <t>シハラ</t>
    </rPh>
    <rPh sb="18" eb="19">
      <t>ワリ</t>
    </rPh>
    <rPh sb="20" eb="22">
      <t>キュウリョウ</t>
    </rPh>
    <rPh sb="23" eb="25">
      <t>ニュウリョク</t>
    </rPh>
    <phoneticPr fontId="1"/>
  </si>
  <si>
    <t>　【⑤結果】</t>
    <rPh sb="3" eb="5">
      <t>ケッカ</t>
    </rPh>
    <phoneticPr fontId="1"/>
  </si>
  <si>
    <t>〔用紙No.傷病手当３〕</t>
    <rPh sb="1" eb="3">
      <t>ヨウシ</t>
    </rPh>
    <rPh sb="6" eb="10">
      <t>ショウビョウテアテ</t>
    </rPh>
    <phoneticPr fontId="1"/>
  </si>
  <si>
    <r>
      <t>・</t>
    </r>
    <r>
      <rPr>
        <b/>
        <u/>
        <sz val="14"/>
        <color rgb="FFED0000"/>
        <rFont val="ＭＳ Ｐゴシック"/>
        <family val="3"/>
        <charset val="128"/>
      </rPr>
      <t>黄色のセル</t>
    </r>
    <r>
      <rPr>
        <b/>
        <u/>
        <sz val="14"/>
        <color rgb="FFFF0000"/>
        <rFont val="ＭＳ Ｐゴシック"/>
        <family val="3"/>
        <charset val="128"/>
      </rPr>
      <t>に、該当月の給料を入力してください。</t>
    </r>
    <r>
      <rPr>
        <sz val="14"/>
        <color theme="1"/>
        <rFont val="ＭＳ Ｐゴシック"/>
        <family val="3"/>
        <charset val="128"/>
      </rPr>
      <t>（その他の月にも自動で転記されます。）
・扶養手当や住居手当は休職中に変更となる場合があるため、実態に応じて修正してください。
・児童手当や期末勤勉手当等は</t>
    </r>
    <r>
      <rPr>
        <u/>
        <sz val="14"/>
        <color theme="1"/>
        <rFont val="ＭＳ Ｐゴシック"/>
        <family val="3"/>
        <charset val="128"/>
      </rPr>
      <t>算定対象外</t>
    </r>
    <r>
      <rPr>
        <sz val="14"/>
        <color theme="1"/>
        <rFont val="ＭＳ Ｐゴシック"/>
        <family val="3"/>
        <charset val="128"/>
      </rPr>
      <t>です。
・任命権者が東京都教育委員会でなく、表に存在しない給料（例：職務給など）が支給されている場合は、その額を「給料表額」に加算して入力してください。
・入力する金額は、</t>
    </r>
    <r>
      <rPr>
        <b/>
        <u/>
        <sz val="14"/>
        <color theme="1"/>
        <rFont val="ＭＳ Ｐゴシック"/>
        <family val="3"/>
        <charset val="128"/>
      </rPr>
      <t>「月の初日から末日まで８割休職だったとき、その月に支払われる額」</t>
    </r>
    <r>
      <rPr>
        <sz val="14"/>
        <color theme="1"/>
        <rFont val="ＭＳ Ｐゴシック"/>
        <family val="3"/>
        <charset val="128"/>
      </rPr>
      <t>です。病気休職以外の欠勤等による返納や追給は含めません。病気休職の反映が遅れ、後日返納があった場合は、返納後の本来の金額で入力してください。
・給与改定により4月1日にさかのぼって給料が変更される場合は、変更前・変更後どちらの金額を入力してもかまいません。</t>
    </r>
    <rPh sb="89" eb="91">
      <t>ジドウ</t>
    </rPh>
    <rPh sb="91" eb="93">
      <t>テアテ</t>
    </rPh>
    <rPh sb="100" eb="101">
      <t>ナド</t>
    </rPh>
    <rPh sb="129" eb="130">
      <t>ヒョウ</t>
    </rPh>
    <rPh sb="131" eb="133">
      <t>ソンザイ</t>
    </rPh>
    <rPh sb="194" eb="195">
      <t>ツキ</t>
    </rPh>
    <rPh sb="196" eb="198">
      <t>ショニチ</t>
    </rPh>
    <rPh sb="200" eb="202">
      <t>マツジツ</t>
    </rPh>
    <rPh sb="205" eb="206">
      <t>ワリ</t>
    </rPh>
    <rPh sb="206" eb="208">
      <t>キュウショク</t>
    </rPh>
    <rPh sb="280" eb="282">
      <t>ホンライ</t>
    </rPh>
    <rPh sb="315" eb="317">
      <t>キュウリョウ</t>
    </rPh>
    <phoneticPr fontId="1"/>
  </si>
  <si>
    <t>黄色いセル</t>
    <rPh sb="0" eb="2">
      <t>キイロ</t>
    </rPh>
    <phoneticPr fontId="1"/>
  </si>
  <si>
    <t>に入力！</t>
    <rPh sb="1" eb="3">
      <t>ニュウリョク</t>
    </rPh>
    <phoneticPr fontId="1"/>
  </si>
  <si>
    <t>（参考）給付日額</t>
    <rPh sb="1" eb="3">
      <t>サンコウ</t>
    </rPh>
    <rPh sb="4" eb="6">
      <t>キュウフ</t>
    </rPh>
    <rPh sb="6" eb="8">
      <t>ニチガク</t>
    </rPh>
    <phoneticPr fontId="1"/>
  </si>
  <si>
    <t>（参考）過去１２か月の標準報酬月額の平均額</t>
    <rPh sb="1" eb="3">
      <t>サンコウ</t>
    </rPh>
    <rPh sb="4" eb="6">
      <t>カコ</t>
    </rPh>
    <rPh sb="9" eb="10">
      <t>ゲツ</t>
    </rPh>
    <rPh sb="11" eb="17">
      <t>ヒョウジュンホウシュウゲツガク</t>
    </rPh>
    <rPh sb="18" eb="20">
      <t>ヘイキン</t>
    </rPh>
    <rPh sb="20" eb="21">
      <t>ガク</t>
    </rPh>
    <phoneticPr fontId="1"/>
  </si>
  <si>
    <t>全組合員の標準報酬月額の平均額</t>
    <rPh sb="0" eb="4">
      <t>ゼンクミアイイン</t>
    </rPh>
    <rPh sb="5" eb="11">
      <t>ヒョウジュンホウシュウゲツガク</t>
    </rPh>
    <rPh sb="12" eb="14">
      <t>ヘイキン</t>
    </rPh>
    <rPh sb="14" eb="15">
      <t>ガク</t>
    </rPh>
    <phoneticPr fontId="1"/>
  </si>
  <si>
    <r>
      <t xml:space="preserve">　有給の病気休職を分割して取得している場合は、短期給付担当が試算シートを作成するため、メールでお問い合わせください。後日、「支給開始日」および「傷病手当金の支給期間」をお知らせします。お問い合わせの際は、次の書類の写しをPDF形式で添付してください。
</t>
    </r>
    <r>
      <rPr>
        <sz val="14"/>
        <color rgb="FFFF0000"/>
        <rFont val="ＭＳ Ｐゴシック"/>
        <family val="3"/>
        <charset val="128"/>
      </rPr>
      <t>　</t>
    </r>
    <r>
      <rPr>
        <u/>
        <sz val="14"/>
        <color rgb="FFFF0000"/>
        <rFont val="ＭＳ Ｐゴシック"/>
        <family val="3"/>
        <charset val="128"/>
      </rPr>
      <t>（１） 該当者の履歴カード</t>
    </r>
    <r>
      <rPr>
        <sz val="14"/>
        <color rgb="FFFF0000"/>
        <rFont val="ＭＳ Ｐゴシック"/>
        <family val="3"/>
        <charset val="128"/>
      </rPr>
      <t>　</t>
    </r>
    <r>
      <rPr>
        <sz val="12"/>
        <color rgb="FFFF0000"/>
        <rFont val="ＭＳ Ｐゴシック"/>
        <family val="3"/>
        <charset val="128"/>
      </rPr>
      <t>（※発令通知書やマスターカードは不可）</t>
    </r>
    <r>
      <rPr>
        <sz val="14"/>
        <color rgb="FFFF0000"/>
        <rFont val="ＭＳ Ｐゴシック"/>
        <family val="3"/>
        <charset val="128"/>
      </rPr>
      <t xml:space="preserve">
　</t>
    </r>
    <r>
      <rPr>
        <u/>
        <sz val="14"/>
        <color rgb="FFFF0000"/>
        <rFont val="ＭＳ Ｐゴシック"/>
        <family val="3"/>
        <charset val="128"/>
      </rPr>
      <t>（２） ８割休職期間中すべての給料額がわかる年単位の台帳</t>
    </r>
    <r>
      <rPr>
        <sz val="12"/>
        <color rgb="FFFF0000"/>
        <rFont val="ＭＳ Ｐゴシック"/>
        <family val="3"/>
        <charset val="128"/>
      </rPr>
      <t>　（※ない場合は期間中の各月の給料明細）</t>
    </r>
    <rPh sb="30" eb="32">
      <t>シサン</t>
    </rPh>
    <rPh sb="36" eb="38">
      <t>サクセイ</t>
    </rPh>
    <rPh sb="167" eb="168">
      <t>ワリ</t>
    </rPh>
    <rPh sb="184" eb="185">
      <t>ネン</t>
    </rPh>
    <rPh sb="185" eb="187">
      <t>タンイ</t>
    </rPh>
    <phoneticPr fontId="1"/>
  </si>
  <si>
    <t>無給休職開始日</t>
    <rPh sb="0" eb="4">
      <t>ムキュウキュウショク</t>
    </rPh>
    <rPh sb="4" eb="6">
      <t>カイシ</t>
    </rPh>
    <rPh sb="6" eb="7">
      <t>ビ</t>
    </rPh>
    <phoneticPr fontId="1"/>
  </si>
  <si>
    <t>次の月曜</t>
    <rPh sb="0" eb="1">
      <t>ツギ</t>
    </rPh>
    <rPh sb="2" eb="4">
      <t>ゲツヨウ</t>
    </rPh>
    <phoneticPr fontId="1"/>
  </si>
  <si>
    <t>↑の曜日</t>
    <rPh sb="2" eb="4">
      <t>ヨウビ</t>
    </rPh>
    <phoneticPr fontId="1"/>
  </si>
  <si>
    <t>氏名：</t>
    <phoneticPr fontId="1"/>
  </si>
  <si>
    <t>組合員
番号：</t>
    <rPh sb="0" eb="3">
      <t>クミアイイン</t>
    </rPh>
    <rPh sb="4" eb="6">
      <t>バンゴウ</t>
    </rPh>
    <phoneticPr fontId="1"/>
  </si>
  <si>
    <t>区分</t>
    <rPh sb="0" eb="2">
      <t>クブン</t>
    </rPh>
    <phoneticPr fontId="1"/>
  </si>
  <si>
    <t>Ａ</t>
    <phoneticPr fontId="1"/>
  </si>
  <si>
    <t>Ｄ</t>
    <phoneticPr fontId="1"/>
  </si>
  <si>
    <t>区分：</t>
    <rPh sb="0" eb="2">
      <t>クブン</t>
    </rPh>
    <phoneticPr fontId="1"/>
  </si>
  <si>
    <t>試算シート</t>
    <rPh sb="0" eb="2">
      <t>シサン</t>
    </rPh>
    <phoneticPr fontId="1"/>
  </si>
  <si>
    <t>　【②請求者の情報／有給の病気休職の期間を入力してください】</t>
    <rPh sb="3" eb="6">
      <t>セイキュウシャ</t>
    </rPh>
    <rPh sb="7" eb="9">
      <t>ジョウホウ</t>
    </rPh>
    <rPh sb="10" eb="12">
      <t>ユウキュウ</t>
    </rPh>
    <rPh sb="13" eb="15">
      <t>ビョウキ</t>
    </rPh>
    <rPh sb="15" eb="17">
      <t>キュウショク</t>
    </rPh>
    <rPh sb="18" eb="20">
      <t>キカン</t>
    </rPh>
    <rPh sb="21" eb="23">
      <t>ニュウリョク</t>
    </rPh>
    <phoneticPr fontId="1"/>
  </si>
  <si>
    <t>・「2026/10/5」と入力すると「令和8年10月5日」と表示されます。  
・履歴カードに記載の“病気休職”の初日を入力してください。</t>
    <rPh sb="57" eb="59">
      <t>ショニチ</t>
    </rPh>
    <phoneticPr fontId="1"/>
  </si>
  <si>
    <t>有給の病気休職期間→</t>
    <rPh sb="0" eb="2">
      <t>ユウキュウ</t>
    </rPh>
    <rPh sb="3" eb="7">
      <t>ビョウキキュウショク</t>
    </rPh>
    <rPh sb="7" eb="9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</si>
</sst>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gge&quot;年&quot;m&quot;月&quot;d&quot;日&quot;;@"/>
    <numFmt numFmtId="177" formatCode="[$-411]ggge&quot;年&quot;m&quot;月&quot;"/>
    <numFmt numFmtId="178" formatCode="[$-411]ge&quot;-&quot;m&quot;-&quot;d"/>
    <numFmt numFmtId="179" formatCode="[$-411]ggge&quot;年 &quot;m&quot;月&quot;"/>
    <numFmt numFmtId="180" formatCode="[$¥-411]#,##0;[$¥-411]#,##0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BIZ UDP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14"/>
      <color rgb="FFED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u/>
      <sz val="14"/>
      <color rgb="FFED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57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6" fontId="7" fillId="0" borderId="1" xfId="2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top"/>
    </xf>
    <xf numFmtId="0" fontId="12" fillId="0" borderId="0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80" fontId="3" fillId="0" borderId="0" xfId="1" applyNumberFormat="1" applyFont="1" applyBorder="1">
      <alignment vertical="center"/>
    </xf>
    <xf numFmtId="57" fontId="2" fillId="0" borderId="8" xfId="0" applyNumberFormat="1" applyFont="1" applyBorder="1">
      <alignment vertical="center"/>
    </xf>
    <xf numFmtId="0" fontId="7" fillId="0" borderId="8" xfId="0" applyFont="1" applyBorder="1">
      <alignment vertical="center"/>
    </xf>
    <xf numFmtId="176" fontId="3" fillId="0" borderId="10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80" fontId="3" fillId="0" borderId="0" xfId="1" applyNumberFormat="1" applyFont="1" applyBorder="1" applyAlignment="1">
      <alignment vertical="center"/>
    </xf>
    <xf numFmtId="0" fontId="7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0" fontId="7" fillId="0" borderId="25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vertical="center" textRotation="255"/>
    </xf>
    <xf numFmtId="0" fontId="8" fillId="0" borderId="7" xfId="0" applyFont="1" applyBorder="1" applyAlignment="1"/>
    <xf numFmtId="6" fontId="3" fillId="0" borderId="1" xfId="2" applyFont="1" applyFill="1" applyBorder="1" applyAlignment="1" applyProtection="1">
      <alignment vertical="center"/>
      <protection locked="0"/>
    </xf>
    <xf numFmtId="180" fontId="14" fillId="2" borderId="20" xfId="1" applyNumberFormat="1" applyFont="1" applyFill="1" applyBorder="1" applyAlignment="1" applyProtection="1">
      <alignment horizontal="center" vertical="center"/>
      <protection locked="0"/>
    </xf>
    <xf numFmtId="180" fontId="3" fillId="2" borderId="21" xfId="1" applyNumberFormat="1" applyFont="1" applyFill="1" applyBorder="1" applyAlignment="1" applyProtection="1">
      <alignment horizontal="center" vertical="center"/>
      <protection locked="0"/>
    </xf>
    <xf numFmtId="180" fontId="3" fillId="2" borderId="23" xfId="1" applyNumberFormat="1" applyFont="1" applyFill="1" applyBorder="1" applyAlignment="1" applyProtection="1">
      <alignment horizontal="center" vertical="center"/>
      <protection locked="0"/>
    </xf>
    <xf numFmtId="6" fontId="3" fillId="0" borderId="0" xfId="2" applyFont="1" applyBorder="1" applyAlignment="1" applyProtection="1">
      <alignment vertical="center"/>
      <protection locked="0"/>
    </xf>
    <xf numFmtId="0" fontId="7" fillId="0" borderId="29" xfId="0" applyFont="1" applyBorder="1" applyAlignment="1">
      <alignment horizontal="center" vertical="center" shrinkToFit="1"/>
    </xf>
    <xf numFmtId="6" fontId="3" fillId="0" borderId="2" xfId="2" applyFont="1" applyFill="1" applyBorder="1" applyAlignment="1" applyProtection="1">
      <alignment vertical="center"/>
      <protection locked="0"/>
    </xf>
    <xf numFmtId="0" fontId="7" fillId="0" borderId="30" xfId="0" applyFont="1" applyBorder="1" applyAlignment="1">
      <alignment horizontal="center" vertical="center" shrinkToFit="1"/>
    </xf>
    <xf numFmtId="6" fontId="3" fillId="0" borderId="31" xfId="2" applyFont="1" applyBorder="1">
      <alignment vertical="center"/>
    </xf>
    <xf numFmtId="6" fontId="3" fillId="0" borderId="32" xfId="2" applyFont="1" applyBorder="1">
      <alignment vertical="center"/>
    </xf>
    <xf numFmtId="0" fontId="5" fillId="0" borderId="0" xfId="0" applyFont="1" applyAlignment="1">
      <alignment vertical="top"/>
    </xf>
    <xf numFmtId="6" fontId="3" fillId="0" borderId="34" xfId="2" applyFont="1" applyFill="1" applyBorder="1" applyAlignment="1" applyProtection="1">
      <alignment vertical="center"/>
    </xf>
    <xf numFmtId="6" fontId="3" fillId="0" borderId="33" xfId="2" applyFont="1" applyFill="1" applyBorder="1" applyAlignment="1" applyProtection="1">
      <alignment vertical="center"/>
    </xf>
    <xf numFmtId="6" fontId="3" fillId="0" borderId="36" xfId="2" applyFont="1" applyFill="1" applyBorder="1" applyAlignment="1" applyProtection="1">
      <alignment vertical="center"/>
      <protection locked="0"/>
    </xf>
    <xf numFmtId="6" fontId="3" fillId="0" borderId="35" xfId="2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vertical="center" wrapText="1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77" fontId="3" fillId="0" borderId="26" xfId="0" applyNumberFormat="1" applyFont="1" applyBorder="1" applyAlignment="1">
      <alignment horizontal="distributed" vertical="center"/>
    </xf>
    <xf numFmtId="177" fontId="3" fillId="0" borderId="1" xfId="0" applyNumberFormat="1" applyFont="1" applyBorder="1" applyAlignment="1">
      <alignment horizontal="distributed" vertical="center"/>
    </xf>
    <xf numFmtId="177" fontId="3" fillId="0" borderId="27" xfId="0" applyNumberFormat="1" applyFont="1" applyBorder="1" applyAlignment="1">
      <alignment horizontal="distributed" vertical="center"/>
    </xf>
    <xf numFmtId="177" fontId="3" fillId="0" borderId="28" xfId="0" applyNumberFormat="1" applyFont="1" applyBorder="1" applyAlignment="1">
      <alignment horizontal="distributed" vertical="center"/>
    </xf>
    <xf numFmtId="179" fontId="3" fillId="0" borderId="19" xfId="0" applyNumberFormat="1" applyFont="1" applyBorder="1" applyAlignment="1">
      <alignment horizontal="distributed" vertical="center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8" fontId="3" fillId="0" borderId="14" xfId="0" applyNumberFormat="1" applyFont="1" applyBorder="1" applyAlignment="1">
      <alignment horizontal="center" vertical="center" wrapText="1"/>
    </xf>
    <xf numFmtId="178" fontId="3" fillId="0" borderId="15" xfId="0" applyNumberFormat="1" applyFont="1" applyBorder="1" applyAlignment="1">
      <alignment horizontal="center" vertical="center" wrapText="1"/>
    </xf>
    <xf numFmtId="178" fontId="3" fillId="0" borderId="16" xfId="0" applyNumberFormat="1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178" fontId="3" fillId="0" borderId="17" xfId="0" applyNumberFormat="1" applyFont="1" applyBorder="1" applyAlignment="1">
      <alignment horizontal="center" vertical="center" wrapText="1"/>
    </xf>
    <xf numFmtId="178" fontId="3" fillId="0" borderId="18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distributed" vertical="center" indent="1"/>
    </xf>
    <xf numFmtId="176" fontId="9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0" xfId="3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49" fontId="9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left" vertical="center" wrapText="1" indent="1"/>
    </xf>
    <xf numFmtId="176" fontId="3" fillId="0" borderId="0" xfId="0" applyNumberFormat="1" applyFont="1" applyAlignment="1">
      <alignment horizontal="left" vertical="center" wrapText="1" indent="1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18" fillId="0" borderId="16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center" vertical="center"/>
    </xf>
    <xf numFmtId="6" fontId="3" fillId="0" borderId="1" xfId="2" applyFont="1" applyBorder="1" applyAlignment="1">
      <alignment horizontal="center" vertical="center"/>
    </xf>
    <xf numFmtId="179" fontId="3" fillId="0" borderId="22" xfId="0" applyNumberFormat="1" applyFont="1" applyBorder="1" applyAlignment="1">
      <alignment horizontal="distributed" vertical="center" indent="1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3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tanki@section.metro.toky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64B4-E8C3-44EC-B4A9-0C363B43CB1A}">
  <sheetPr>
    <pageSetUpPr fitToPage="1"/>
  </sheetPr>
  <dimension ref="A1:R89"/>
  <sheetViews>
    <sheetView showGridLines="0" tabSelected="1" view="pageBreakPreview" zoomScaleNormal="100" zoomScaleSheetLayoutView="100" workbookViewId="0">
      <selection activeCell="D10" sqref="D10:E10"/>
    </sheetView>
  </sheetViews>
  <sheetFormatPr defaultColWidth="8.75" defaultRowHeight="19.899999999999999" customHeight="1"/>
  <cols>
    <col min="1" max="1" width="2.25" style="1" customWidth="1"/>
    <col min="2" max="2" width="3.5" style="1" customWidth="1"/>
    <col min="3" max="3" width="7.625" style="2" customWidth="1"/>
    <col min="4" max="4" width="10.75" style="1" customWidth="1"/>
    <col min="5" max="5" width="11.625" style="1" customWidth="1"/>
    <col min="6" max="6" width="12.125" style="1" customWidth="1"/>
    <col min="7" max="7" width="13.875" style="1" customWidth="1"/>
    <col min="8" max="8" width="11.625" style="1" customWidth="1"/>
    <col min="9" max="9" width="11.25" style="1" bestFit="1" customWidth="1"/>
    <col min="10" max="10" width="12.25" style="1" customWidth="1"/>
    <col min="11" max="11" width="10.875" style="1" customWidth="1"/>
    <col min="12" max="13" width="2.125" style="1" customWidth="1"/>
    <col min="14" max="14" width="11.375" style="1" customWidth="1"/>
    <col min="15" max="15" width="10.75" style="1" customWidth="1"/>
    <col min="16" max="16" width="10.625" style="1" customWidth="1"/>
    <col min="17" max="17" width="12.625" style="1" hidden="1" customWidth="1"/>
    <col min="18" max="18" width="12.75" style="1" hidden="1" customWidth="1"/>
    <col min="19" max="20" width="8.75" style="1" customWidth="1"/>
    <col min="21" max="16384" width="8.75" style="1"/>
  </cols>
  <sheetData>
    <row r="1" spans="2:17" ht="8.25" customHeight="1">
      <c r="J1" s="69" t="s">
        <v>30</v>
      </c>
      <c r="K1" s="69"/>
      <c r="L1" s="69"/>
      <c r="M1" s="69"/>
    </row>
    <row r="2" spans="2:17" ht="33.75" customHeight="1" thickBot="1">
      <c r="C2" s="59"/>
      <c r="D2" s="59"/>
      <c r="E2" s="59"/>
      <c r="F2" s="68" t="s">
        <v>47</v>
      </c>
      <c r="G2" s="68"/>
      <c r="H2" s="68"/>
      <c r="I2" s="59"/>
      <c r="J2" s="69"/>
      <c r="K2" s="69"/>
      <c r="L2" s="69"/>
      <c r="M2" s="69"/>
    </row>
    <row r="3" spans="2:17" ht="24" customHeight="1" thickTop="1">
      <c r="B3" s="10" t="s">
        <v>26</v>
      </c>
      <c r="C3" s="11"/>
      <c r="D3" s="11"/>
      <c r="E3" s="11"/>
      <c r="F3" s="11"/>
      <c r="G3" s="11"/>
      <c r="H3" s="11"/>
      <c r="I3" s="11"/>
      <c r="J3" s="11"/>
      <c r="K3" s="12"/>
    </row>
    <row r="4" spans="2:17" s="5" customFormat="1" ht="88.5" customHeight="1">
      <c r="B4" s="75" t="s">
        <v>37</v>
      </c>
      <c r="C4" s="76"/>
      <c r="D4" s="76"/>
      <c r="E4" s="76"/>
      <c r="F4" s="76"/>
      <c r="G4" s="76"/>
      <c r="H4" s="76"/>
      <c r="I4" s="76"/>
      <c r="J4" s="76"/>
      <c r="K4" s="77"/>
    </row>
    <row r="5" spans="2:17" s="4" customFormat="1" ht="24" customHeight="1" thickBot="1">
      <c r="B5" s="91" t="s">
        <v>18</v>
      </c>
      <c r="C5" s="92"/>
      <c r="D5" s="92"/>
      <c r="E5" s="89" t="s">
        <v>17</v>
      </c>
      <c r="F5" s="89"/>
      <c r="G5" s="89"/>
      <c r="H5" s="23"/>
      <c r="I5" s="23"/>
      <c r="J5" s="39"/>
      <c r="K5" s="40"/>
    </row>
    <row r="6" spans="2:17" s="15" customFormat="1" ht="18.75" thickTop="1" thickBot="1">
      <c r="B6" s="13"/>
      <c r="C6" s="13"/>
      <c r="D6" s="13"/>
      <c r="E6" s="16"/>
      <c r="F6" s="16"/>
      <c r="G6" s="16"/>
      <c r="J6" s="17"/>
      <c r="K6" s="17"/>
    </row>
    <row r="7" spans="2:17" ht="24" customHeight="1" thickTop="1">
      <c r="B7" s="10" t="s">
        <v>48</v>
      </c>
      <c r="C7" s="18"/>
      <c r="D7" s="18"/>
      <c r="E7" s="18"/>
      <c r="F7" s="18"/>
      <c r="G7" s="18"/>
      <c r="H7" s="18"/>
      <c r="I7" s="18"/>
      <c r="J7" s="18"/>
      <c r="K7" s="19"/>
    </row>
    <row r="8" spans="2:17" ht="39.6" customHeight="1">
      <c r="B8" s="75" t="s">
        <v>49</v>
      </c>
      <c r="C8" s="76"/>
      <c r="D8" s="76"/>
      <c r="E8" s="76"/>
      <c r="F8" s="76"/>
      <c r="G8" s="76"/>
      <c r="H8" s="76"/>
      <c r="I8" s="76"/>
      <c r="J8" s="76"/>
      <c r="K8" s="77"/>
    </row>
    <row r="9" spans="2:17" ht="6" customHeight="1" thickBot="1">
      <c r="B9" s="20"/>
      <c r="C9" s="14"/>
      <c r="D9" s="14"/>
      <c r="E9" s="14"/>
      <c r="F9" s="14"/>
      <c r="G9" s="14"/>
      <c r="H9" s="14"/>
      <c r="I9" s="14"/>
      <c r="J9"/>
      <c r="K9" s="21"/>
    </row>
    <row r="10" spans="2:17" ht="33" customHeight="1" thickBot="1">
      <c r="B10" s="27"/>
      <c r="C10" s="65" t="s">
        <v>42</v>
      </c>
      <c r="D10" s="95"/>
      <c r="E10" s="96"/>
      <c r="F10" s="46" t="s">
        <v>41</v>
      </c>
      <c r="G10" s="93"/>
      <c r="H10" s="94"/>
      <c r="I10" s="46" t="s">
        <v>46</v>
      </c>
      <c r="J10" s="66"/>
      <c r="K10" s="28"/>
    </row>
    <row r="11" spans="2:17" ht="9.6" customHeight="1" thickBot="1">
      <c r="B11" s="20"/>
      <c r="C11" s="14"/>
      <c r="D11" s="14"/>
      <c r="E11" s="14"/>
      <c r="F11" s="14"/>
      <c r="G11" s="14"/>
      <c r="H11" s="14"/>
      <c r="I11" s="14"/>
      <c r="J11" s="14"/>
      <c r="K11" s="21"/>
    </row>
    <row r="12" spans="2:17" ht="30" customHeight="1" thickBot="1">
      <c r="B12" s="27"/>
      <c r="C12" s="90" t="s">
        <v>50</v>
      </c>
      <c r="D12" s="90"/>
      <c r="E12" s="90"/>
      <c r="F12" s="87"/>
      <c r="G12" s="88"/>
      <c r="H12" s="4" t="s">
        <v>10</v>
      </c>
      <c r="I12" s="87"/>
      <c r="J12" s="88"/>
      <c r="K12" s="28" t="s">
        <v>11</v>
      </c>
    </row>
    <row r="13" spans="2:17" ht="6.75" customHeight="1" thickBot="1">
      <c r="B13" s="22"/>
      <c r="C13" s="29"/>
      <c r="D13" s="29"/>
      <c r="E13" s="29"/>
      <c r="F13" s="30"/>
      <c r="G13" s="30"/>
      <c r="H13" s="23"/>
      <c r="I13" s="30"/>
      <c r="J13" s="30"/>
      <c r="K13" s="24"/>
    </row>
    <row r="14" spans="2:17" ht="18.75" thickTop="1" thickBot="1">
      <c r="C14" s="25"/>
      <c r="D14" s="25"/>
      <c r="E14" s="25"/>
      <c r="F14" s="26"/>
      <c r="G14" s="26"/>
      <c r="H14" s="4"/>
      <c r="I14" s="26"/>
      <c r="J14" s="26"/>
      <c r="K14" s="4"/>
    </row>
    <row r="15" spans="2:17" ht="24" customHeight="1" thickTop="1">
      <c r="B15" s="10" t="s">
        <v>27</v>
      </c>
      <c r="C15" s="18"/>
      <c r="D15" s="18"/>
      <c r="E15" s="18"/>
      <c r="F15" s="18"/>
      <c r="G15" s="18"/>
      <c r="H15" s="18"/>
      <c r="I15" s="18"/>
      <c r="J15" s="18"/>
      <c r="K15" s="19"/>
      <c r="Q15" s="38"/>
    </row>
    <row r="16" spans="2:17" ht="40.5" customHeight="1">
      <c r="B16" s="75" t="s">
        <v>24</v>
      </c>
      <c r="C16" s="76"/>
      <c r="D16" s="76"/>
      <c r="E16" s="76"/>
      <c r="F16" s="76"/>
      <c r="G16" s="76"/>
      <c r="H16" s="76"/>
      <c r="I16" s="76"/>
      <c r="J16" s="76"/>
      <c r="K16" s="77"/>
    </row>
    <row r="17" spans="2:11" ht="4.5" customHeight="1" thickBot="1">
      <c r="B17" s="20"/>
      <c r="C17" s="101"/>
      <c r="D17" s="101"/>
      <c r="E17" s="101"/>
      <c r="F17" s="101"/>
      <c r="G17" s="101"/>
      <c r="H17" s="101"/>
      <c r="I17" s="101"/>
      <c r="J17" s="101"/>
      <c r="K17" s="102"/>
    </row>
    <row r="18" spans="2:11" ht="16.5" customHeight="1">
      <c r="B18" s="27"/>
      <c r="C18" s="80" t="s">
        <v>12</v>
      </c>
      <c r="D18" s="81"/>
      <c r="E18" s="74" t="e">
        <f>EDATE(EOMONTH($F$12,-12)+1,0)</f>
        <v>#NUM!</v>
      </c>
      <c r="F18" s="74"/>
      <c r="G18" s="50"/>
      <c r="H18" s="103" t="s">
        <v>20</v>
      </c>
      <c r="I18" s="104"/>
      <c r="J18" s="104"/>
      <c r="K18" s="105"/>
    </row>
    <row r="19" spans="2:11" ht="16.5" customHeight="1">
      <c r="B19" s="27"/>
      <c r="C19" s="82"/>
      <c r="D19" s="83"/>
      <c r="E19" s="86" t="e">
        <f>IF(EDATE(E18,1)&lt;=$I$12,EDATE(E18,1),"")</f>
        <v>#NUM!</v>
      </c>
      <c r="F19" s="86"/>
      <c r="G19" s="51">
        <f>G18</f>
        <v>0</v>
      </c>
      <c r="H19" s="106" t="s">
        <v>21</v>
      </c>
      <c r="I19" s="107"/>
      <c r="J19" s="107"/>
      <c r="K19" s="108"/>
    </row>
    <row r="20" spans="2:11" ht="16.5" customHeight="1">
      <c r="B20" s="27"/>
      <c r="C20" s="82"/>
      <c r="D20" s="83"/>
      <c r="E20" s="86" t="e">
        <f>IF(EDATE(E19,1)&lt;=$I$12,EDATE(E19,1),"")</f>
        <v>#NUM!</v>
      </c>
      <c r="F20" s="86"/>
      <c r="G20" s="51">
        <f t="shared" ref="G20:G26" si="0">G19</f>
        <v>0</v>
      </c>
      <c r="H20" s="106"/>
      <c r="I20" s="107"/>
      <c r="J20" s="107"/>
      <c r="K20" s="108"/>
    </row>
    <row r="21" spans="2:11" ht="16.5" customHeight="1">
      <c r="B21" s="27"/>
      <c r="C21" s="82"/>
      <c r="D21" s="83"/>
      <c r="E21" s="86" t="e">
        <f t="shared" ref="E21:E28" si="1">IF(EDATE(E20,1)&lt;=$I$12,EDATE(E20,1),"")</f>
        <v>#NUM!</v>
      </c>
      <c r="F21" s="86"/>
      <c r="G21" s="51">
        <f t="shared" si="0"/>
        <v>0</v>
      </c>
      <c r="H21" s="106"/>
      <c r="I21" s="107"/>
      <c r="J21" s="107"/>
      <c r="K21" s="108"/>
    </row>
    <row r="22" spans="2:11" ht="16.5" customHeight="1">
      <c r="B22" s="27"/>
      <c r="C22" s="82"/>
      <c r="D22" s="83"/>
      <c r="E22" s="86" t="e">
        <f t="shared" si="1"/>
        <v>#NUM!</v>
      </c>
      <c r="F22" s="86"/>
      <c r="G22" s="51">
        <f t="shared" si="0"/>
        <v>0</v>
      </c>
      <c r="H22" s="106"/>
      <c r="I22" s="107"/>
      <c r="J22" s="107"/>
      <c r="K22" s="108"/>
    </row>
    <row r="23" spans="2:11" ht="16.5" customHeight="1">
      <c r="B23" s="27"/>
      <c r="C23" s="82"/>
      <c r="D23" s="83"/>
      <c r="E23" s="86" t="e">
        <f t="shared" si="1"/>
        <v>#NUM!</v>
      </c>
      <c r="F23" s="86"/>
      <c r="G23" s="51">
        <f t="shared" si="0"/>
        <v>0</v>
      </c>
      <c r="H23" s="47"/>
      <c r="I23" s="1" t="s">
        <v>13</v>
      </c>
      <c r="K23" s="33"/>
    </row>
    <row r="24" spans="2:11" ht="16.5" customHeight="1">
      <c r="B24" s="27"/>
      <c r="C24" s="82"/>
      <c r="D24" s="83"/>
      <c r="E24" s="86" t="e">
        <f t="shared" si="1"/>
        <v>#NUM!</v>
      </c>
      <c r="F24" s="86"/>
      <c r="G24" s="51">
        <f t="shared" si="0"/>
        <v>0</v>
      </c>
      <c r="H24" s="47"/>
      <c r="J24" s="32"/>
      <c r="K24" s="33"/>
    </row>
    <row r="25" spans="2:11" ht="16.5" customHeight="1">
      <c r="B25" s="27"/>
      <c r="C25" s="82"/>
      <c r="D25" s="83"/>
      <c r="E25" s="86" t="e">
        <f t="shared" si="1"/>
        <v>#NUM!</v>
      </c>
      <c r="F25" s="86"/>
      <c r="G25" s="51">
        <f t="shared" si="0"/>
        <v>0</v>
      </c>
      <c r="H25" s="47"/>
      <c r="I25" s="42" t="s">
        <v>36</v>
      </c>
      <c r="J25" s="32"/>
      <c r="K25" s="33"/>
    </row>
    <row r="26" spans="2:11" ht="16.5" customHeight="1">
      <c r="B26" s="27"/>
      <c r="C26" s="82"/>
      <c r="D26" s="83"/>
      <c r="E26" s="86" t="e">
        <f>IF(EDATE(E25,1)&lt;=$I$12,EDATE(E25,1),"")</f>
        <v>#NUM!</v>
      </c>
      <c r="F26" s="86"/>
      <c r="G26" s="51">
        <f t="shared" si="0"/>
        <v>0</v>
      </c>
      <c r="H26" s="47"/>
      <c r="I26" s="53">
        <v>380000</v>
      </c>
      <c r="J26" s="32"/>
      <c r="K26" s="31"/>
    </row>
    <row r="27" spans="2:11" ht="16.5" customHeight="1">
      <c r="B27" s="27"/>
      <c r="C27" s="82"/>
      <c r="D27" s="83"/>
      <c r="E27" s="86" t="e">
        <f t="shared" si="1"/>
        <v>#NUM!</v>
      </c>
      <c r="F27" s="86"/>
      <c r="G27" s="51">
        <f t="shared" ref="G27:G41" si="2">G26</f>
        <v>0</v>
      </c>
      <c r="H27" s="47"/>
      <c r="I27"/>
      <c r="J27" s="32"/>
      <c r="K27" s="34"/>
    </row>
    <row r="28" spans="2:11" ht="16.5" customHeight="1">
      <c r="B28" s="27"/>
      <c r="C28" s="82"/>
      <c r="D28" s="83"/>
      <c r="E28" s="86" t="e">
        <f t="shared" si="1"/>
        <v>#NUM!</v>
      </c>
      <c r="F28" s="86"/>
      <c r="G28" s="51">
        <f t="shared" si="2"/>
        <v>0</v>
      </c>
      <c r="H28" s="47"/>
      <c r="I28" s="1" t="s">
        <v>9</v>
      </c>
      <c r="J28" s="1" t="s">
        <v>6</v>
      </c>
      <c r="K28" s="31"/>
    </row>
    <row r="29" spans="2:11" ht="16.5" customHeight="1">
      <c r="B29" s="27"/>
      <c r="C29" s="82"/>
      <c r="D29" s="83"/>
      <c r="E29" s="86">
        <f>$F$12</f>
        <v>0</v>
      </c>
      <c r="F29" s="86"/>
      <c r="G29" s="51">
        <f t="shared" si="2"/>
        <v>0</v>
      </c>
      <c r="H29" s="47"/>
      <c r="I29" s="41" t="str">
        <f>IFERROR(ROUNDDOWN(IF(COUNTIF(G18:G29,"&gt;=1")&lt;=11, MIN(AVERAGEIF(G18:G29,"&gt;=1"),$I$26), AVERAGEIF(G18:G29,"&gt;=1")),0),"")</f>
        <v/>
      </c>
      <c r="J29" s="1" t="str">
        <f>IFERROR(NETWORKDAYS(EOMONTH(E29,-1)+1,EOMONTH(E29,0)),"")</f>
        <v/>
      </c>
      <c r="K29" s="31"/>
    </row>
    <row r="30" spans="2:11" ht="16.5" customHeight="1">
      <c r="B30" s="27"/>
      <c r="C30" s="82"/>
      <c r="D30" s="83"/>
      <c r="E30" s="86" t="str">
        <f>IFERROR(IF(EOMONTH(E29,0)+1&lt;=$I$12,EOMONTH(E29,0)+1,""),"")</f>
        <v/>
      </c>
      <c r="F30" s="86"/>
      <c r="G30" s="51">
        <f t="shared" si="2"/>
        <v>0</v>
      </c>
      <c r="H30" s="47"/>
      <c r="I30" s="41" t="str">
        <f t="shared" ref="I30:I40" si="3">IFERROR(ROUNDDOWN(IF(COUNTIF(G19:G30,"&gt;=1")&lt;=11, MIN(AVERAGEIF(G19:G30,"&gt;=1"),$I$26), AVERAGEIF(G19:G30,"&gt;=1")),0),"")</f>
        <v/>
      </c>
      <c r="J30" s="1" t="str">
        <f t="shared" ref="J30:J41" si="4">IFERROR(NETWORKDAYS(EOMONTH(E30,-1)+1,EOMONTH(E30,0)),"")</f>
        <v/>
      </c>
      <c r="K30" s="31"/>
    </row>
    <row r="31" spans="2:11" ht="16.5" customHeight="1">
      <c r="B31" s="27"/>
      <c r="C31" s="82"/>
      <c r="D31" s="83"/>
      <c r="E31" s="86" t="str">
        <f t="shared" ref="E31:E32" si="5">IFERROR(IF(EOMONTH(E30,0)+1&lt;=$I$12,EOMONTH(E30,0)+1,""),"")</f>
        <v/>
      </c>
      <c r="F31" s="86"/>
      <c r="G31" s="51">
        <f t="shared" si="2"/>
        <v>0</v>
      </c>
      <c r="H31" s="47"/>
      <c r="I31" s="41" t="str">
        <f t="shared" si="3"/>
        <v/>
      </c>
      <c r="J31" s="1" t="str">
        <f t="shared" si="4"/>
        <v/>
      </c>
      <c r="K31" s="31"/>
    </row>
    <row r="32" spans="2:11" ht="16.5" customHeight="1">
      <c r="B32" s="27"/>
      <c r="C32" s="82"/>
      <c r="D32" s="83"/>
      <c r="E32" s="86" t="str">
        <f t="shared" si="5"/>
        <v/>
      </c>
      <c r="F32" s="86"/>
      <c r="G32" s="51">
        <f t="shared" si="2"/>
        <v>0</v>
      </c>
      <c r="H32" s="47"/>
      <c r="I32" s="41" t="str">
        <f t="shared" si="3"/>
        <v/>
      </c>
      <c r="J32" s="1" t="str">
        <f t="shared" si="4"/>
        <v/>
      </c>
      <c r="K32" s="31"/>
    </row>
    <row r="33" spans="1:13" ht="16.5" customHeight="1">
      <c r="B33" s="27"/>
      <c r="C33" s="82"/>
      <c r="D33" s="83"/>
      <c r="E33" s="86" t="str">
        <f>IFERROR(IF(EOMONTH(E32,0)+1&lt;=$I$12,EOMONTH(E32,0)+1,""),"")</f>
        <v/>
      </c>
      <c r="F33" s="86"/>
      <c r="G33" s="51">
        <f t="shared" si="2"/>
        <v>0</v>
      </c>
      <c r="H33" s="47"/>
      <c r="I33" s="41" t="str">
        <f t="shared" si="3"/>
        <v/>
      </c>
      <c r="J33" s="1" t="str">
        <f t="shared" si="4"/>
        <v/>
      </c>
      <c r="K33" s="31"/>
    </row>
    <row r="34" spans="1:13" ht="16.5" customHeight="1">
      <c r="B34" s="27"/>
      <c r="C34" s="82"/>
      <c r="D34" s="83"/>
      <c r="E34" s="86" t="str">
        <f t="shared" ref="E34:E41" si="6">IFERROR(IF(EOMONTH(E33,0)+1&lt;=$I$12,EOMONTH(E33,0)+1,""),"")</f>
        <v/>
      </c>
      <c r="F34" s="86"/>
      <c r="G34" s="51">
        <f t="shared" si="2"/>
        <v>0</v>
      </c>
      <c r="H34" s="47"/>
      <c r="I34" s="41" t="str">
        <f t="shared" si="3"/>
        <v/>
      </c>
      <c r="J34" s="1" t="str">
        <f t="shared" si="4"/>
        <v/>
      </c>
      <c r="K34" s="31"/>
    </row>
    <row r="35" spans="1:13" ht="16.5" customHeight="1">
      <c r="B35" s="27"/>
      <c r="C35" s="82"/>
      <c r="D35" s="83"/>
      <c r="E35" s="86" t="str">
        <f t="shared" si="6"/>
        <v/>
      </c>
      <c r="F35" s="86"/>
      <c r="G35" s="51">
        <f t="shared" si="2"/>
        <v>0</v>
      </c>
      <c r="H35" s="47"/>
      <c r="I35" s="41" t="str">
        <f t="shared" si="3"/>
        <v/>
      </c>
      <c r="J35" s="1" t="str">
        <f t="shared" si="4"/>
        <v/>
      </c>
      <c r="K35" s="31"/>
    </row>
    <row r="36" spans="1:13" ht="16.5" customHeight="1">
      <c r="B36" s="27"/>
      <c r="C36" s="82"/>
      <c r="D36" s="83"/>
      <c r="E36" s="86" t="str">
        <f>IFERROR(IF(EOMONTH(E35,0)+1&lt;=$I$12,EOMONTH(E35,0)+1,""),"")</f>
        <v/>
      </c>
      <c r="F36" s="86"/>
      <c r="G36" s="51">
        <f>G35</f>
        <v>0</v>
      </c>
      <c r="H36" s="47"/>
      <c r="I36" s="41" t="str">
        <f t="shared" si="3"/>
        <v/>
      </c>
      <c r="J36" s="1" t="str">
        <f t="shared" si="4"/>
        <v/>
      </c>
      <c r="K36" s="31"/>
    </row>
    <row r="37" spans="1:13" ht="16.5" customHeight="1">
      <c r="B37" s="27"/>
      <c r="C37" s="82"/>
      <c r="D37" s="83"/>
      <c r="E37" s="86" t="str">
        <f t="shared" si="6"/>
        <v/>
      </c>
      <c r="F37" s="86"/>
      <c r="G37" s="51">
        <f t="shared" si="2"/>
        <v>0</v>
      </c>
      <c r="H37" s="47"/>
      <c r="I37" s="41" t="str">
        <f t="shared" si="3"/>
        <v/>
      </c>
      <c r="J37" s="1" t="str">
        <f t="shared" si="4"/>
        <v/>
      </c>
      <c r="K37" s="31"/>
    </row>
    <row r="38" spans="1:13" ht="16.5" customHeight="1">
      <c r="B38" s="27"/>
      <c r="C38" s="82"/>
      <c r="D38" s="83"/>
      <c r="E38" s="86" t="str">
        <f t="shared" si="6"/>
        <v/>
      </c>
      <c r="F38" s="86"/>
      <c r="G38" s="51">
        <f t="shared" si="2"/>
        <v>0</v>
      </c>
      <c r="H38" s="47"/>
      <c r="I38" s="41" t="str">
        <f t="shared" si="3"/>
        <v/>
      </c>
      <c r="J38" s="1" t="str">
        <f t="shared" si="4"/>
        <v/>
      </c>
      <c r="K38" s="31"/>
    </row>
    <row r="39" spans="1:13" ht="16.5" customHeight="1">
      <c r="B39" s="27"/>
      <c r="C39" s="82"/>
      <c r="D39" s="83"/>
      <c r="E39" s="86" t="str">
        <f t="shared" si="6"/>
        <v/>
      </c>
      <c r="F39" s="86"/>
      <c r="G39" s="51">
        <f t="shared" si="2"/>
        <v>0</v>
      </c>
      <c r="H39" s="47"/>
      <c r="I39" s="41" t="str">
        <f t="shared" si="3"/>
        <v/>
      </c>
      <c r="J39" s="1" t="str">
        <f t="shared" si="4"/>
        <v/>
      </c>
      <c r="K39" s="31"/>
    </row>
    <row r="40" spans="1:13" ht="16.5" customHeight="1">
      <c r="B40" s="27"/>
      <c r="C40" s="82"/>
      <c r="D40" s="83"/>
      <c r="E40" s="86" t="str">
        <f t="shared" si="6"/>
        <v/>
      </c>
      <c r="F40" s="86"/>
      <c r="G40" s="51">
        <f t="shared" si="2"/>
        <v>0</v>
      </c>
      <c r="H40" s="47"/>
      <c r="I40" s="41" t="str">
        <f t="shared" si="3"/>
        <v/>
      </c>
      <c r="J40" s="1" t="str">
        <f>IFERROR(NETWORKDAYS(EOMONTH(E40,-1)+1,EOMONTH(E40,0)),"")</f>
        <v/>
      </c>
      <c r="K40" s="31"/>
    </row>
    <row r="41" spans="1:13" ht="16.5" customHeight="1" thickBot="1">
      <c r="B41" s="27"/>
      <c r="C41" s="84"/>
      <c r="D41" s="85"/>
      <c r="E41" s="112" t="str">
        <f t="shared" si="6"/>
        <v/>
      </c>
      <c r="F41" s="112"/>
      <c r="G41" s="52">
        <f t="shared" si="2"/>
        <v>0</v>
      </c>
      <c r="H41" s="47"/>
      <c r="I41" s="41" t="str">
        <f>IFERROR(ROUNDDOWN(IF(COUNTIF(G30:G41,"&gt;=1")&lt;=11, MIN(AVERAGEIF(G30:G41,"&gt;=1"),$I$26), AVERAGEIF(G30:G41,"&gt;=1")),0),"")</f>
        <v/>
      </c>
      <c r="J41" s="1" t="str">
        <f t="shared" si="4"/>
        <v/>
      </c>
      <c r="K41" s="31"/>
    </row>
    <row r="42" spans="1:13" ht="18" thickBot="1">
      <c r="B42" s="22"/>
      <c r="C42" s="35"/>
      <c r="D42" s="36"/>
      <c r="E42" s="36"/>
      <c r="F42" s="36"/>
      <c r="G42" s="36"/>
      <c r="H42" s="36"/>
      <c r="I42" s="36"/>
      <c r="J42" s="36"/>
      <c r="K42" s="37"/>
    </row>
    <row r="43" spans="1:13" ht="9.75" customHeight="1" thickTop="1"/>
    <row r="44" spans="1:13" ht="17.25">
      <c r="A44" s="67" t="s">
        <v>19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1:13" ht="18" thickBo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spans="1:13" ht="24" customHeight="1" thickTop="1">
      <c r="B46" s="10" t="s">
        <v>28</v>
      </c>
      <c r="C46" s="43"/>
      <c r="D46" s="18"/>
      <c r="E46" s="18"/>
      <c r="F46" s="18"/>
      <c r="G46" s="18"/>
      <c r="H46" s="18"/>
      <c r="I46" s="18"/>
      <c r="J46" s="18"/>
      <c r="K46" s="18"/>
      <c r="L46" s="19"/>
    </row>
    <row r="47" spans="1:13" ht="177.75" customHeight="1">
      <c r="B47" s="75" t="s">
        <v>31</v>
      </c>
      <c r="C47" s="76"/>
      <c r="D47" s="76"/>
      <c r="E47" s="76"/>
      <c r="F47" s="76"/>
      <c r="G47" s="76"/>
      <c r="H47" s="76"/>
      <c r="I47" s="76"/>
      <c r="J47" s="76"/>
      <c r="K47" s="76"/>
      <c r="L47" s="31"/>
    </row>
    <row r="48" spans="1:13" ht="3" customHeight="1">
      <c r="B48" s="20"/>
      <c r="C48" s="14"/>
      <c r="D48" s="14"/>
      <c r="E48" s="14"/>
      <c r="F48" s="14"/>
      <c r="G48" s="14"/>
      <c r="H48" s="14"/>
      <c r="I48" s="14"/>
      <c r="J48" s="14"/>
      <c r="K48" s="14"/>
      <c r="L48" s="31"/>
    </row>
    <row r="49" spans="2:18" ht="17.25">
      <c r="B49" s="20"/>
      <c r="F49" s="97" t="s">
        <v>32</v>
      </c>
      <c r="G49" s="98"/>
      <c r="H49" s="64" t="s">
        <v>33</v>
      </c>
      <c r="I49" s="14"/>
      <c r="J49" s="14"/>
      <c r="K49" s="14"/>
      <c r="L49" s="31"/>
    </row>
    <row r="50" spans="2:18" ht="6.75" customHeight="1" thickBot="1">
      <c r="B50" s="20"/>
      <c r="C50" s="14"/>
      <c r="D50" s="14"/>
      <c r="E50" s="14"/>
      <c r="F50" s="14"/>
      <c r="G50" s="14"/>
      <c r="H50" s="14"/>
      <c r="I50" s="14"/>
      <c r="J50" s="14"/>
      <c r="K50" s="14"/>
      <c r="L50" s="31"/>
    </row>
    <row r="51" spans="2:18" ht="17.25">
      <c r="B51" s="27"/>
      <c r="C51" s="78"/>
      <c r="D51" s="79"/>
      <c r="E51" s="44" t="s">
        <v>0</v>
      </c>
      <c r="F51" s="44" t="s">
        <v>4</v>
      </c>
      <c r="G51" s="44" t="s">
        <v>1</v>
      </c>
      <c r="H51" s="44" t="s">
        <v>2</v>
      </c>
      <c r="I51" s="44" t="s">
        <v>3</v>
      </c>
      <c r="J51" s="54" t="s">
        <v>5</v>
      </c>
      <c r="K51" s="56" t="s">
        <v>22</v>
      </c>
      <c r="L51" s="31"/>
      <c r="O51" s="7" t="s">
        <v>7</v>
      </c>
      <c r="P51" s="7" t="s">
        <v>15</v>
      </c>
      <c r="Q51" s="9" t="s">
        <v>16</v>
      </c>
      <c r="R51" s="45" t="s">
        <v>14</v>
      </c>
    </row>
    <row r="52" spans="2:18" ht="19.899999999999999" customHeight="1">
      <c r="B52" s="27"/>
      <c r="C52" s="70">
        <f>F12</f>
        <v>0</v>
      </c>
      <c r="D52" s="71"/>
      <c r="E52" s="60">
        <f>E53</f>
        <v>0</v>
      </c>
      <c r="F52" s="60">
        <f>F53</f>
        <v>0</v>
      </c>
      <c r="G52" s="60">
        <f>G53</f>
        <v>0</v>
      </c>
      <c r="H52" s="60">
        <f>H53</f>
        <v>0</v>
      </c>
      <c r="I52" s="60">
        <f>I53</f>
        <v>0</v>
      </c>
      <c r="J52" s="61">
        <f t="shared" ref="J52" si="7">J53</f>
        <v>0</v>
      </c>
      <c r="K52" s="57">
        <f t="shared" ref="K52:K63" si="8">IF(C52="","",IF(AND(C52 &gt;= $H$69, $H$71 &gt; O52),$H$71-O52,0))</f>
        <v>0</v>
      </c>
      <c r="L52" s="31"/>
      <c r="O52" s="8" t="str">
        <f t="shared" ref="O52:O64" si="9">IFERROR(ROUNDDOWN(SUM(E52,H52,F52)/J29 + SUM(G52,I52,J52)/22, 0),"")</f>
        <v/>
      </c>
      <c r="P52" s="8" t="str">
        <f t="shared" ref="P52:P64" si="10">IFERROR( ROUND(ROUND(I29/22,-1) * 2/3, 0),"")</f>
        <v/>
      </c>
      <c r="Q52" s="6" t="b">
        <f t="shared" ref="Q52:Q64" si="11">IF(O52&lt;P52,TRUE,FALSE)</f>
        <v>0</v>
      </c>
      <c r="R52" s="45">
        <f>IFERROR(MONTH(C52),"")</f>
        <v>1</v>
      </c>
    </row>
    <row r="53" spans="2:18" ht="19.899999999999999" customHeight="1">
      <c r="B53" s="27"/>
      <c r="C53" s="70" t="str">
        <f t="shared" ref="C53:C64" si="12">E30</f>
        <v/>
      </c>
      <c r="D53" s="71"/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55">
        <v>0</v>
      </c>
      <c r="K53" s="57" t="str">
        <f t="shared" si="8"/>
        <v/>
      </c>
      <c r="L53" s="31"/>
      <c r="O53" s="8" t="str">
        <f t="shared" si="9"/>
        <v/>
      </c>
      <c r="P53" s="8" t="str">
        <f t="shared" si="10"/>
        <v/>
      </c>
      <c r="Q53" s="6" t="b">
        <f t="shared" si="11"/>
        <v>0</v>
      </c>
      <c r="R53" s="45" t="str">
        <f t="shared" ref="R53:R64" si="13">IFERROR(MONTH(C53),"")</f>
        <v/>
      </c>
    </row>
    <row r="54" spans="2:18" ht="19.899999999999999" customHeight="1">
      <c r="B54" s="27"/>
      <c r="C54" s="70" t="str">
        <f t="shared" si="12"/>
        <v/>
      </c>
      <c r="D54" s="71"/>
      <c r="E54" s="49">
        <f>E53</f>
        <v>0</v>
      </c>
      <c r="F54" s="49">
        <f t="shared" ref="F54" si="14">F53</f>
        <v>0</v>
      </c>
      <c r="G54" s="49">
        <f t="shared" ref="G54" si="15">G53</f>
        <v>0</v>
      </c>
      <c r="H54" s="49">
        <f t="shared" ref="H54" si="16">H53</f>
        <v>0</v>
      </c>
      <c r="I54" s="49">
        <f t="shared" ref="I54" si="17">I53</f>
        <v>0</v>
      </c>
      <c r="J54" s="55">
        <f t="shared" ref="J54" si="18">J53</f>
        <v>0</v>
      </c>
      <c r="K54" s="57" t="str">
        <f t="shared" si="8"/>
        <v/>
      </c>
      <c r="L54" s="31"/>
      <c r="O54" s="8" t="str">
        <f t="shared" si="9"/>
        <v/>
      </c>
      <c r="P54" s="8" t="str">
        <f t="shared" si="10"/>
        <v/>
      </c>
      <c r="Q54" s="6" t="b">
        <f t="shared" si="11"/>
        <v>0</v>
      </c>
      <c r="R54" s="45" t="str">
        <f t="shared" si="13"/>
        <v/>
      </c>
    </row>
    <row r="55" spans="2:18" ht="19.899999999999999" customHeight="1">
      <c r="B55" s="27"/>
      <c r="C55" s="70" t="str">
        <f t="shared" si="12"/>
        <v/>
      </c>
      <c r="D55" s="71"/>
      <c r="E55" s="49">
        <f t="shared" ref="E55:E63" si="19">E54</f>
        <v>0</v>
      </c>
      <c r="F55" s="49">
        <f t="shared" ref="F55:F63" si="20">F54</f>
        <v>0</v>
      </c>
      <c r="G55" s="49">
        <f t="shared" ref="G55:G63" si="21">G54</f>
        <v>0</v>
      </c>
      <c r="H55" s="49">
        <f t="shared" ref="H55:H63" si="22">H54</f>
        <v>0</v>
      </c>
      <c r="I55" s="49">
        <f t="shared" ref="I55:I63" si="23">I54</f>
        <v>0</v>
      </c>
      <c r="J55" s="55">
        <f t="shared" ref="J55:J63" si="24">J54</f>
        <v>0</v>
      </c>
      <c r="K55" s="57" t="str">
        <f t="shared" si="8"/>
        <v/>
      </c>
      <c r="L55" s="31"/>
      <c r="O55" s="8" t="str">
        <f t="shared" si="9"/>
        <v/>
      </c>
      <c r="P55" s="8" t="str">
        <f t="shared" si="10"/>
        <v/>
      </c>
      <c r="Q55" s="6" t="b">
        <f t="shared" si="11"/>
        <v>0</v>
      </c>
      <c r="R55" s="45" t="str">
        <f t="shared" si="13"/>
        <v/>
      </c>
    </row>
    <row r="56" spans="2:18" ht="19.899999999999999" customHeight="1">
      <c r="B56" s="27"/>
      <c r="C56" s="70" t="str">
        <f t="shared" si="12"/>
        <v/>
      </c>
      <c r="D56" s="71"/>
      <c r="E56" s="49">
        <f t="shared" si="19"/>
        <v>0</v>
      </c>
      <c r="F56" s="49">
        <f t="shared" si="20"/>
        <v>0</v>
      </c>
      <c r="G56" s="49">
        <f t="shared" si="21"/>
        <v>0</v>
      </c>
      <c r="H56" s="49">
        <f t="shared" si="22"/>
        <v>0</v>
      </c>
      <c r="I56" s="49">
        <f t="shared" si="23"/>
        <v>0</v>
      </c>
      <c r="J56" s="55">
        <f t="shared" si="24"/>
        <v>0</v>
      </c>
      <c r="K56" s="57" t="str">
        <f t="shared" si="8"/>
        <v/>
      </c>
      <c r="L56" s="31"/>
      <c r="O56" s="8" t="str">
        <f t="shared" si="9"/>
        <v/>
      </c>
      <c r="P56" s="8" t="str">
        <f t="shared" si="10"/>
        <v/>
      </c>
      <c r="Q56" s="6" t="b">
        <f>IF(O56&lt;P56,TRUE,FALSE)</f>
        <v>0</v>
      </c>
      <c r="R56" s="45" t="str">
        <f t="shared" si="13"/>
        <v/>
      </c>
    </row>
    <row r="57" spans="2:18" ht="19.899999999999999" customHeight="1">
      <c r="B57" s="27"/>
      <c r="C57" s="70" t="str">
        <f t="shared" si="12"/>
        <v/>
      </c>
      <c r="D57" s="71"/>
      <c r="E57" s="49">
        <f t="shared" si="19"/>
        <v>0</v>
      </c>
      <c r="F57" s="49">
        <f t="shared" si="20"/>
        <v>0</v>
      </c>
      <c r="G57" s="49">
        <f t="shared" si="21"/>
        <v>0</v>
      </c>
      <c r="H57" s="49">
        <f t="shared" si="22"/>
        <v>0</v>
      </c>
      <c r="I57" s="49">
        <f t="shared" si="23"/>
        <v>0</v>
      </c>
      <c r="J57" s="55">
        <f t="shared" si="24"/>
        <v>0</v>
      </c>
      <c r="K57" s="57" t="str">
        <f t="shared" si="8"/>
        <v/>
      </c>
      <c r="L57" s="31"/>
      <c r="O57" s="8" t="str">
        <f t="shared" si="9"/>
        <v/>
      </c>
      <c r="P57" s="8" t="str">
        <f t="shared" si="10"/>
        <v/>
      </c>
      <c r="Q57" s="6" t="b">
        <f t="shared" si="11"/>
        <v>0</v>
      </c>
      <c r="R57" s="45" t="str">
        <f t="shared" si="13"/>
        <v/>
      </c>
    </row>
    <row r="58" spans="2:18" ht="19.899999999999999" customHeight="1">
      <c r="B58" s="27"/>
      <c r="C58" s="70" t="str">
        <f t="shared" si="12"/>
        <v/>
      </c>
      <c r="D58" s="71"/>
      <c r="E58" s="49">
        <f t="shared" si="19"/>
        <v>0</v>
      </c>
      <c r="F58" s="49">
        <f t="shared" si="20"/>
        <v>0</v>
      </c>
      <c r="G58" s="49">
        <f t="shared" si="21"/>
        <v>0</v>
      </c>
      <c r="H58" s="49">
        <f t="shared" si="22"/>
        <v>0</v>
      </c>
      <c r="I58" s="49">
        <f t="shared" si="23"/>
        <v>0</v>
      </c>
      <c r="J58" s="55">
        <f t="shared" si="24"/>
        <v>0</v>
      </c>
      <c r="K58" s="57" t="str">
        <f t="shared" si="8"/>
        <v/>
      </c>
      <c r="L58" s="31"/>
      <c r="O58" s="8" t="str">
        <f t="shared" si="9"/>
        <v/>
      </c>
      <c r="P58" s="8" t="str">
        <f t="shared" si="10"/>
        <v/>
      </c>
      <c r="Q58" s="6" t="b">
        <f>IF(O58&lt;P58,TRUE,FALSE)</f>
        <v>0</v>
      </c>
      <c r="R58" s="45" t="str">
        <f t="shared" si="13"/>
        <v/>
      </c>
    </row>
    <row r="59" spans="2:18" ht="19.899999999999999" customHeight="1">
      <c r="B59" s="27"/>
      <c r="C59" s="70" t="str">
        <f t="shared" si="12"/>
        <v/>
      </c>
      <c r="D59" s="71"/>
      <c r="E59" s="49">
        <f t="shared" si="19"/>
        <v>0</v>
      </c>
      <c r="F59" s="49">
        <f t="shared" si="20"/>
        <v>0</v>
      </c>
      <c r="G59" s="49">
        <f t="shared" si="21"/>
        <v>0</v>
      </c>
      <c r="H59" s="49">
        <f t="shared" si="22"/>
        <v>0</v>
      </c>
      <c r="I59" s="49">
        <f t="shared" si="23"/>
        <v>0</v>
      </c>
      <c r="J59" s="55">
        <f t="shared" si="24"/>
        <v>0</v>
      </c>
      <c r="K59" s="57" t="str">
        <f t="shared" si="8"/>
        <v/>
      </c>
      <c r="L59" s="31"/>
      <c r="O59" s="8" t="str">
        <f t="shared" si="9"/>
        <v/>
      </c>
      <c r="P59" s="8" t="str">
        <f t="shared" si="10"/>
        <v/>
      </c>
      <c r="Q59" s="6" t="b">
        <f t="shared" si="11"/>
        <v>0</v>
      </c>
      <c r="R59" s="45" t="str">
        <f t="shared" si="13"/>
        <v/>
      </c>
    </row>
    <row r="60" spans="2:18" ht="19.899999999999999" customHeight="1">
      <c r="B60" s="27"/>
      <c r="C60" s="70" t="str">
        <f t="shared" si="12"/>
        <v/>
      </c>
      <c r="D60" s="71"/>
      <c r="E60" s="49">
        <f t="shared" si="19"/>
        <v>0</v>
      </c>
      <c r="F60" s="49">
        <f t="shared" si="20"/>
        <v>0</v>
      </c>
      <c r="G60" s="49">
        <f t="shared" si="21"/>
        <v>0</v>
      </c>
      <c r="H60" s="49">
        <f t="shared" si="22"/>
        <v>0</v>
      </c>
      <c r="I60" s="49">
        <f t="shared" si="23"/>
        <v>0</v>
      </c>
      <c r="J60" s="55">
        <f t="shared" si="24"/>
        <v>0</v>
      </c>
      <c r="K60" s="57" t="str">
        <f t="shared" si="8"/>
        <v/>
      </c>
      <c r="L60" s="31"/>
      <c r="O60" s="8" t="str">
        <f t="shared" si="9"/>
        <v/>
      </c>
      <c r="P60" s="8" t="str">
        <f t="shared" si="10"/>
        <v/>
      </c>
      <c r="Q60" s="6" t="b">
        <f t="shared" si="11"/>
        <v>0</v>
      </c>
      <c r="R60" s="45" t="str">
        <f t="shared" si="13"/>
        <v/>
      </c>
    </row>
    <row r="61" spans="2:18" ht="19.899999999999999" customHeight="1">
      <c r="B61" s="27"/>
      <c r="C61" s="70" t="str">
        <f t="shared" si="12"/>
        <v/>
      </c>
      <c r="D61" s="71"/>
      <c r="E61" s="49">
        <f t="shared" si="19"/>
        <v>0</v>
      </c>
      <c r="F61" s="49">
        <f t="shared" si="20"/>
        <v>0</v>
      </c>
      <c r="G61" s="49">
        <f t="shared" si="21"/>
        <v>0</v>
      </c>
      <c r="H61" s="49">
        <f t="shared" si="22"/>
        <v>0</v>
      </c>
      <c r="I61" s="49">
        <f t="shared" si="23"/>
        <v>0</v>
      </c>
      <c r="J61" s="55">
        <f t="shared" si="24"/>
        <v>0</v>
      </c>
      <c r="K61" s="57" t="str">
        <f t="shared" si="8"/>
        <v/>
      </c>
      <c r="L61" s="31"/>
      <c r="O61" s="8" t="str">
        <f t="shared" si="9"/>
        <v/>
      </c>
      <c r="P61" s="8" t="str">
        <f t="shared" si="10"/>
        <v/>
      </c>
      <c r="Q61" s="6" t="b">
        <f t="shared" si="11"/>
        <v>0</v>
      </c>
      <c r="R61" s="45" t="str">
        <f t="shared" si="13"/>
        <v/>
      </c>
    </row>
    <row r="62" spans="2:18" ht="19.899999999999999" customHeight="1">
      <c r="B62" s="27"/>
      <c r="C62" s="70" t="str">
        <f t="shared" si="12"/>
        <v/>
      </c>
      <c r="D62" s="71"/>
      <c r="E62" s="49">
        <f t="shared" si="19"/>
        <v>0</v>
      </c>
      <c r="F62" s="49">
        <f t="shared" si="20"/>
        <v>0</v>
      </c>
      <c r="G62" s="49">
        <f t="shared" si="21"/>
        <v>0</v>
      </c>
      <c r="H62" s="49">
        <f t="shared" si="22"/>
        <v>0</v>
      </c>
      <c r="I62" s="49">
        <f t="shared" si="23"/>
        <v>0</v>
      </c>
      <c r="J62" s="55">
        <f t="shared" si="24"/>
        <v>0</v>
      </c>
      <c r="K62" s="57" t="str">
        <f t="shared" si="8"/>
        <v/>
      </c>
      <c r="L62" s="31"/>
      <c r="O62" s="8" t="str">
        <f t="shared" si="9"/>
        <v/>
      </c>
      <c r="P62" s="8" t="str">
        <f t="shared" si="10"/>
        <v/>
      </c>
      <c r="Q62" s="6" t="b">
        <f t="shared" si="11"/>
        <v>0</v>
      </c>
      <c r="R62" s="45" t="str">
        <f t="shared" si="13"/>
        <v/>
      </c>
    </row>
    <row r="63" spans="2:18" ht="19.899999999999999" customHeight="1">
      <c r="B63" s="27"/>
      <c r="C63" s="70" t="str">
        <f t="shared" si="12"/>
        <v/>
      </c>
      <c r="D63" s="71"/>
      <c r="E63" s="49">
        <f t="shared" si="19"/>
        <v>0</v>
      </c>
      <c r="F63" s="49">
        <f t="shared" si="20"/>
        <v>0</v>
      </c>
      <c r="G63" s="49">
        <f t="shared" si="21"/>
        <v>0</v>
      </c>
      <c r="H63" s="49">
        <f t="shared" si="22"/>
        <v>0</v>
      </c>
      <c r="I63" s="49">
        <f t="shared" si="23"/>
        <v>0</v>
      </c>
      <c r="J63" s="55">
        <f t="shared" si="24"/>
        <v>0</v>
      </c>
      <c r="K63" s="57" t="str">
        <f t="shared" si="8"/>
        <v/>
      </c>
      <c r="L63" s="31"/>
      <c r="O63" s="8" t="str">
        <f t="shared" si="9"/>
        <v/>
      </c>
      <c r="P63" s="8" t="str">
        <f t="shared" si="10"/>
        <v/>
      </c>
      <c r="Q63" s="6" t="b">
        <f t="shared" si="11"/>
        <v>0</v>
      </c>
      <c r="R63" s="45" t="str">
        <f t="shared" si="13"/>
        <v/>
      </c>
    </row>
    <row r="64" spans="2:18" ht="19.899999999999999" customHeight="1" thickBot="1">
      <c r="B64" s="27"/>
      <c r="C64" s="72" t="str">
        <f t="shared" si="12"/>
        <v/>
      </c>
      <c r="D64" s="73"/>
      <c r="E64" s="62" t="str">
        <f t="shared" ref="E64:J64" si="25">IF($C$64="","",E63)</f>
        <v/>
      </c>
      <c r="F64" s="62" t="str">
        <f t="shared" si="25"/>
        <v/>
      </c>
      <c r="G64" s="62" t="str">
        <f t="shared" si="25"/>
        <v/>
      </c>
      <c r="H64" s="62" t="str">
        <f t="shared" si="25"/>
        <v/>
      </c>
      <c r="I64" s="62" t="str">
        <f t="shared" si="25"/>
        <v/>
      </c>
      <c r="J64" s="63" t="str">
        <f t="shared" si="25"/>
        <v/>
      </c>
      <c r="K64" s="58" t="str">
        <f>IF(C64="","",IF(AND(C64 &gt;= $H$69, $H$71 &gt; O64),$H$71-O64,0))</f>
        <v/>
      </c>
      <c r="L64" s="31"/>
      <c r="O64" s="8" t="str">
        <f t="shared" si="9"/>
        <v/>
      </c>
      <c r="P64" s="8" t="str">
        <f t="shared" si="10"/>
        <v/>
      </c>
      <c r="Q64" s="6" t="b">
        <f t="shared" si="11"/>
        <v>0</v>
      </c>
      <c r="R64" s="45" t="str">
        <f t="shared" si="13"/>
        <v/>
      </c>
    </row>
    <row r="65" spans="1:18" ht="10.5" customHeight="1" thickBot="1">
      <c r="B65" s="22"/>
      <c r="C65" s="35"/>
      <c r="D65" s="36"/>
      <c r="E65" s="36"/>
      <c r="F65" s="36"/>
      <c r="G65" s="36"/>
      <c r="H65" s="36"/>
      <c r="I65" s="36"/>
      <c r="J65" s="36"/>
      <c r="K65" s="36"/>
      <c r="L65" s="37"/>
    </row>
    <row r="66" spans="1:18" ht="10.5" customHeight="1" thickTop="1" thickBot="1"/>
    <row r="67" spans="1:18" ht="24" customHeight="1" thickTop="1">
      <c r="B67" s="10" t="s">
        <v>29</v>
      </c>
      <c r="C67" s="43"/>
      <c r="D67" s="18"/>
      <c r="E67" s="18"/>
      <c r="F67" s="18"/>
      <c r="G67" s="18"/>
      <c r="H67" s="18"/>
      <c r="I67" s="18"/>
      <c r="J67" s="18"/>
      <c r="K67" s="18"/>
      <c r="L67" s="19"/>
      <c r="Q67" s="1" t="b">
        <f>OR(Q52:Q65)</f>
        <v>0</v>
      </c>
      <c r="R67" s="1" t="s">
        <v>23</v>
      </c>
    </row>
    <row r="68" spans="1:18" ht="10.5" customHeight="1">
      <c r="B68" s="48"/>
      <c r="L68" s="31"/>
    </row>
    <row r="69" spans="1:18" ht="24.95" customHeight="1">
      <c r="B69" s="27"/>
      <c r="D69" s="109" t="s">
        <v>8</v>
      </c>
      <c r="E69" s="109"/>
      <c r="F69" s="109"/>
      <c r="G69" s="109"/>
      <c r="H69" s="110">
        <f>IFERROR(INDEX($C$52:$C$64, MATCH(TRUE, $Q$52:$Q$64, 0)), IF(J10=プルダウン!$A$2, "退職日の翌日", Q71))</f>
        <v>2</v>
      </c>
      <c r="I69" s="110"/>
      <c r="J69" s="110"/>
      <c r="L69" s="31"/>
      <c r="Q69" s="3">
        <f>I12+1</f>
        <v>1</v>
      </c>
      <c r="R69" s="1" t="s">
        <v>38</v>
      </c>
    </row>
    <row r="70" spans="1:18" ht="24.95" customHeight="1">
      <c r="B70" s="27"/>
      <c r="D70" s="109" t="s">
        <v>35</v>
      </c>
      <c r="E70" s="109"/>
      <c r="F70" s="109"/>
      <c r="G70" s="109"/>
      <c r="H70" s="111" t="str">
        <f>IFERROR(INDEX($I$29:$I$41,MATCH($H$69,$E$29:$E$41,0)),"-")</f>
        <v>-</v>
      </c>
      <c r="I70" s="111"/>
      <c r="J70" s="111"/>
      <c r="L70" s="31"/>
      <c r="Q70" s="1">
        <f>WEEKDAY(Q69)</f>
        <v>1</v>
      </c>
      <c r="R70" s="1" t="s">
        <v>40</v>
      </c>
    </row>
    <row r="71" spans="1:18" ht="24.95" customHeight="1">
      <c r="B71" s="27"/>
      <c r="D71" s="109" t="s">
        <v>34</v>
      </c>
      <c r="E71" s="109"/>
      <c r="F71" s="109"/>
      <c r="G71" s="109"/>
      <c r="H71" s="111" t="str">
        <f>IFERROR(ROUND(ROUND($H$70/22,-1) * 2/3, 0),"-")</f>
        <v>-</v>
      </c>
      <c r="I71" s="111"/>
      <c r="J71" s="111"/>
      <c r="L71" s="31"/>
      <c r="Q71" s="3">
        <f>IF(Q70=1,Q69+1,IF(Q70=7,Q69+2,Q69))</f>
        <v>2</v>
      </c>
      <c r="R71" s="1" t="s">
        <v>39</v>
      </c>
    </row>
    <row r="72" spans="1:18" ht="10.5" customHeight="1">
      <c r="B72" s="27"/>
      <c r="C72" s="1"/>
      <c r="L72" s="31"/>
    </row>
    <row r="73" spans="1:18" ht="91.5" customHeight="1">
      <c r="B73" s="99" t="s">
        <v>25</v>
      </c>
      <c r="C73" s="100"/>
      <c r="D73" s="100"/>
      <c r="E73" s="100"/>
      <c r="F73" s="100"/>
      <c r="G73" s="100"/>
      <c r="H73" s="100"/>
      <c r="I73" s="100"/>
      <c r="J73" s="100"/>
      <c r="K73" s="100"/>
      <c r="L73" s="31"/>
    </row>
    <row r="74" spans="1:18" ht="6.75" customHeight="1" thickBot="1">
      <c r="B74" s="22"/>
      <c r="C74" s="35"/>
      <c r="D74" s="36"/>
      <c r="E74" s="36"/>
      <c r="F74" s="36"/>
      <c r="G74" s="36"/>
      <c r="H74" s="36"/>
      <c r="I74" s="36"/>
      <c r="J74" s="36"/>
      <c r="K74" s="36"/>
      <c r="L74" s="37"/>
    </row>
    <row r="75" spans="1:18" ht="19.899999999999999" customHeight="1" thickTop="1">
      <c r="B75" s="18"/>
      <c r="C75" s="43"/>
      <c r="D75" s="18"/>
      <c r="E75" s="18"/>
      <c r="F75" s="18"/>
      <c r="G75" s="18"/>
      <c r="H75" s="18"/>
      <c r="I75" s="18"/>
      <c r="J75" s="18"/>
      <c r="K75" s="18"/>
      <c r="L75" s="18"/>
    </row>
    <row r="78" spans="1:18" ht="19.899999999999999" customHeight="1">
      <c r="E78" s="3"/>
    </row>
    <row r="79" spans="1:18" ht="19.899999999999999" customHeight="1">
      <c r="A79" s="67" t="s">
        <v>19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</row>
    <row r="81" spans="3:3" ht="19.899999999999999" customHeight="1">
      <c r="C81" s="1"/>
    </row>
    <row r="84" spans="3:3" ht="19.899999999999999" customHeight="1">
      <c r="C84" s="1"/>
    </row>
    <row r="85" spans="3:3" ht="19.899999999999999" customHeight="1">
      <c r="C85" s="1"/>
    </row>
    <row r="86" spans="3:3" ht="19.899999999999999" customHeight="1">
      <c r="C86" s="1"/>
    </row>
    <row r="87" spans="3:3" ht="19.899999999999999" customHeight="1">
      <c r="C87" s="1"/>
    </row>
    <row r="88" spans="3:3" ht="19.899999999999999" customHeight="1">
      <c r="C88" s="1"/>
    </row>
    <row r="89" spans="3:3" ht="19.899999999999999" customHeight="1">
      <c r="C89" s="1"/>
    </row>
  </sheetData>
  <sheetProtection algorithmName="SHA-512" hashValue="Y79lDsLw7CFgJ2j9MjRPWsMxyCxj6axOvY8gBitwJKfjqMM+Vx/5MZLG9mp/nFmwMhpvy1AKikTIvWr0myYjvg==" saltValue="XkHsLSwzRXwK/K4KbcQz7w==" spinCount="100000" sheet="1" selectLockedCells="1"/>
  <mergeCells count="65">
    <mergeCell ref="F49:G49"/>
    <mergeCell ref="B73:K73"/>
    <mergeCell ref="C17:K17"/>
    <mergeCell ref="H18:K18"/>
    <mergeCell ref="H19:K22"/>
    <mergeCell ref="A44:M44"/>
    <mergeCell ref="D69:G69"/>
    <mergeCell ref="D70:G70"/>
    <mergeCell ref="D71:G71"/>
    <mergeCell ref="H69:J69"/>
    <mergeCell ref="H70:J70"/>
    <mergeCell ref="H71:J71"/>
    <mergeCell ref="E41:F41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35:F35"/>
    <mergeCell ref="F12:G12"/>
    <mergeCell ref="I12:J12"/>
    <mergeCell ref="E5:G5"/>
    <mergeCell ref="C12:E12"/>
    <mergeCell ref="B4:K4"/>
    <mergeCell ref="B5:D5"/>
    <mergeCell ref="G10:H10"/>
    <mergeCell ref="D10:E10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A79:M79"/>
    <mergeCell ref="F2:H2"/>
    <mergeCell ref="J1:M2"/>
    <mergeCell ref="C62:D62"/>
    <mergeCell ref="C63:D63"/>
    <mergeCell ref="C64:D64"/>
    <mergeCell ref="E18:F18"/>
    <mergeCell ref="B8:K8"/>
    <mergeCell ref="C51:D51"/>
    <mergeCell ref="C18:D41"/>
    <mergeCell ref="B16:K16"/>
    <mergeCell ref="B47:K47"/>
    <mergeCell ref="E19:F19"/>
    <mergeCell ref="E29:F29"/>
    <mergeCell ref="E30:F30"/>
    <mergeCell ref="C57:D57"/>
  </mergeCells>
  <phoneticPr fontId="1"/>
  <conditionalFormatting sqref="C52:J64">
    <cfRule type="expression" dxfId="2" priority="2">
      <formula>AND(OR($R$52=3, $R$52=4), ROW()=53)</formula>
    </cfRule>
    <cfRule type="expression" dxfId="1" priority="3">
      <formula>AND($R$52&lt;&gt;3, $R$52&lt;&gt;4, OR(ROW()=53, $R53=4))</formula>
    </cfRule>
  </conditionalFormatting>
  <conditionalFormatting sqref="K52:K64">
    <cfRule type="cellIs" dxfId="0" priority="1" operator="greaterThan">
      <formula>0</formula>
    </cfRule>
  </conditionalFormatting>
  <dataValidations count="6">
    <dataValidation type="custom" errorStyle="warning" imeMode="off" allowBlank="1" showInputMessage="1" showErrorMessage="1" errorTitle="端数エラー" error="通常、 80の倍数 になります。_x000a_このまま入力する場合は「はい」を押下してください。" promptTitle="注意" prompt="「給料」ではなく「給料表額」を入力してください。" sqref="E52:E64" xr:uid="{80CC41D1-9165-410F-98D8-15F04742A958}">
      <formula1>AND(ISNUMBER(E52),MOD(E52,10)=0)</formula1>
    </dataValidation>
    <dataValidation type="custom" errorStyle="warning" allowBlank="1" showInputMessage="1" showErrorMessage="1" errorTitle="端数エラー" error="通常、 80の倍数 になります。_x000a_このまま入力する場合は「はい」を押下してください。" promptTitle="注意" prompt="「給料」ではなく「給料表額」を入力してください。_x000a_（参考）「給料」＝「給料表額」＋「教職調整額」" sqref="F64:J64" xr:uid="{99E4759F-57B1-45BD-8721-6924B3D982B8}">
      <formula1>AND(ISNUMBER(F64),MOD(F64,10)=0)</formula1>
    </dataValidation>
    <dataValidation type="custom" imeMode="off" allowBlank="1" showInputMessage="1" showErrorMessage="1" sqref="G18:G41" xr:uid="{F87DCEC2-BCA9-44C0-8389-08C5FADD22BF}">
      <formula1>AND(OR(G18=0,G18&gt;80000),ISNUMBER(G18),MOD(G18,100)=0)</formula1>
    </dataValidation>
    <dataValidation type="date" imeMode="off" operator="greaterThan" allowBlank="1" showInputMessage="1" showErrorMessage="1" sqref="F12:G12" xr:uid="{E5C8DE1F-5FA3-4D59-B7A9-5D5E83DA7C5C}">
      <formula1>1</formula1>
    </dataValidation>
    <dataValidation type="textLength" imeMode="off" allowBlank="1" showInputMessage="1" showErrorMessage="1" sqref="D10" xr:uid="{867EEB34-79A3-43BD-B9E7-93697286DD9F}">
      <formula1>8</formula1>
      <formula2>8</formula2>
    </dataValidation>
    <dataValidation errorStyle="warning" allowBlank="1" showInputMessage="1" showErrorMessage="1" sqref="G10" xr:uid="{546265F3-DDA8-428D-BB3C-54089269D165}"/>
  </dataValidations>
  <hyperlinks>
    <hyperlink ref="E5:G5" r:id="rId1" display=" tanki@section.metro.tokyo.jp" xr:uid="{F37A820A-9AA2-4CFF-A0C5-AC764D7B562E}"/>
  </hyperlinks>
  <printOptions horizontalCentered="1" verticalCentered="1"/>
  <pageMargins left="0.23622047244094491" right="0.23622047244094491" top="0" bottom="0" header="0.31496062992125984" footer="0.31496062992125984"/>
  <pageSetup paperSize="9" scale="81" fitToHeight="0" orientation="portrait" r:id="rId2"/>
  <rowBreaks count="1" manualBreakCount="1">
    <brk id="44" max="12" man="1"/>
  </rowBreak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errorStyle="warning" allowBlank="1" showInputMessage="1" showErrorMessage="1" errorTitle="注意" error="期間が１年間になっていません。_x000a_「①はじめに」のとおり、短期給付担当にお問い合わせください。" xr:uid="{98A8207D-E0CF-496E-B26A-E6D336CC0465}">
          <x14:formula1>
            <xm:f>OR(AND(J10=プルダウン!$A$2,ISNUMBER($I$12)),EDATE(F12,12)-1=I12)</xm:f>
          </x14:formula1>
          <xm:sqref>I12:J12</xm:sqref>
        </x14:dataValidation>
        <x14:dataValidation type="list" allowBlank="1" showInputMessage="1" showErrorMessage="1" xr:uid="{125EDD7C-C954-48A1-88FD-BD197EE14BC2}">
          <x14:formula1>
            <xm:f>プルダウン!$A$2:$A$3</xm:f>
          </x14:formula1>
          <xm:sqref>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A8BA-3CAB-4615-BDC8-7CFCBDE90445}">
  <dimension ref="A1:A3"/>
  <sheetViews>
    <sheetView workbookViewId="0">
      <selection activeCell="B9" sqref="B9"/>
    </sheetView>
  </sheetViews>
  <sheetFormatPr defaultRowHeight="18.7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7634F91205834789707860DC25499A" ma:contentTypeVersion="11" ma:contentTypeDescription="新しいドキュメントを作成します。" ma:contentTypeScope="" ma:versionID="872ba411674cb0b55430f7c645275f1b">
  <xsd:schema xmlns:xsd="http://www.w3.org/2001/XMLSchema" xmlns:xs="http://www.w3.org/2001/XMLSchema" xmlns:p="http://schemas.microsoft.com/office/2006/metadata/properties" xmlns:ns2="fbb4f260-d3f6-4bbb-9285-82cbb27ff812" xmlns:ns3="5489072c-5f83-4faf-8035-486994cf3d6e" targetNamespace="http://schemas.microsoft.com/office/2006/metadata/properties" ma:root="true" ma:fieldsID="1f2c1b179c66c6b7341c7cd516a957c4" ns2:_="" ns3:_="">
    <xsd:import namespace="fbb4f260-d3f6-4bbb-9285-82cbb27ff812"/>
    <xsd:import namespace="5489072c-5f83-4faf-8035-486994cf3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4f260-d3f6-4bbb-9285-82cbb27ff8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9072c-5f83-4faf-8035-486994cf3d6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38b11b-8c68-4af1-9390-b6aa7ce7b185}" ma:internalName="TaxCatchAll" ma:showField="CatchAllData" ma:web="5489072c-5f83-4faf-8035-486994cf3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89072c-5f83-4faf-8035-486994cf3d6e" xsi:nil="true"/>
    <lcf76f155ced4ddcb4097134ff3c332f xmlns="fbb4f260-d3f6-4bbb-9285-82cbb27ff81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517BD-9E6F-4EA4-BB41-6432A3352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4f260-d3f6-4bbb-9285-82cbb27ff812"/>
    <ds:schemaRef ds:uri="5489072c-5f83-4faf-8035-486994cf3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D80BB-BF3A-4D84-BA4A-605DBB0A6DBC}">
  <ds:schemaRefs>
    <ds:schemaRef ds:uri="5489072c-5f83-4faf-8035-486994cf3d6e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bb4f260-d3f6-4bbb-9285-82cbb27ff81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3A5F76-8AC9-4DE5-87BB-C4D933056D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用紙No.傷病手当3</vt:lpstr>
      <vt:lpstr>プルダウン</vt:lpstr>
      <vt:lpstr>用紙No.傷病手当3!Print_Area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高橋　祐子</cp:lastModifiedBy>
  <cp:lastPrinted>2026-01-26T23:32:05Z</cp:lastPrinted>
  <dcterms:created xsi:type="dcterms:W3CDTF">2025-10-14T04:57:54Z</dcterms:created>
  <dcterms:modified xsi:type="dcterms:W3CDTF">2026-01-26T23:32:10Z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0x010100FA7634F91205834789707860DC25499A</vt:lpwstr>
  </property>
  <property fmtid="{D5CDD505-2E9C-101B-9397-08002B2CF9AE}" pid="3" name="MediaServiceImageTags">
    <vt:lpwstr/>
  </property>
</Properties>
</file>