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drawings/drawing6.xml" ContentType="application/vnd.openxmlformats-officedocument.drawing+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Y:\015_給付\ホームページ関係\R7年度HP掲載様式見直し\給付\"/>
    </mc:Choice>
  </mc:AlternateContent>
  <xr:revisionPtr revIDLastSave="0" documentId="13_ncr:1_{98CEBA0B-0879-42E9-9B29-26225BEE7F19}" xr6:coauthVersionLast="47" xr6:coauthVersionMax="47" xr10:uidLastSave="{00000000-0000-0000-0000-000000000000}"/>
  <bookViews>
    <workbookView xWindow="-120" yWindow="-120" windowWidth="29040" windowHeight="15720" tabRatio="696" xr2:uid="{00000000-000D-0000-FFFF-FFFF00000000}"/>
  </bookViews>
  <sheets>
    <sheet name="入力票" sheetId="12" r:id="rId1"/>
    <sheet name="入力票 (入力例)" sheetId="6" r:id="rId2"/>
    <sheet name="入力票 (入力例）会計年度等 " sheetId="10" r:id="rId3"/>
    <sheet name="傷病手当金請求書" sheetId="9" r:id="rId4"/>
    <sheet name="傷病手当金請求書 (記載例)" sheetId="7" r:id="rId5"/>
    <sheet name="傷病手当金請求書 (記載例）会計年度等" sheetId="11" r:id="rId6"/>
  </sheets>
  <definedNames>
    <definedName name="_xlnm.Print_Area" localSheetId="3">傷病手当金請求書!$A$1:$AF$121</definedName>
    <definedName name="_xlnm.Print_Area" localSheetId="4">'傷病手当金請求書 (記載例)'!$A$1:$AF$121</definedName>
    <definedName name="_xlnm.Print_Area" localSheetId="5">'傷病手当金請求書 (記載例）会計年度等'!$A$1:$AF$121</definedName>
    <definedName name="_xlnm.Print_Area" localSheetId="0">入力票!$A$1:$Q$44</definedName>
    <definedName name="_xlnm.Print_Area" localSheetId="1">'入力票 (入力例)'!$A$1:$Q$45</definedName>
    <definedName name="_xlnm.Print_Area" localSheetId="2">'入力票 (入力例）会計年度等 '!$A$1:$Q$45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03" i="9" l="1"/>
  <c r="C91" i="9"/>
  <c r="EG79" i="9"/>
  <c r="EK79" i="9" s="1"/>
  <c r="C79" i="9"/>
  <c r="P73" i="9"/>
  <c r="P71" i="9"/>
  <c r="K69" i="9"/>
  <c r="H69" i="9"/>
  <c r="E69" i="9"/>
  <c r="X68" i="9"/>
  <c r="I68" i="9"/>
  <c r="F68" i="9"/>
  <c r="C68" i="9"/>
  <c r="I67" i="9"/>
  <c r="F67" i="9"/>
  <c r="C67" i="9"/>
  <c r="X66" i="9"/>
  <c r="I66" i="9"/>
  <c r="F66" i="9"/>
  <c r="C66" i="9"/>
  <c r="I65" i="9"/>
  <c r="F65" i="9"/>
  <c r="C65" i="9"/>
  <c r="X64" i="9"/>
  <c r="I64" i="9"/>
  <c r="F64" i="9"/>
  <c r="C64" i="9"/>
  <c r="I63" i="9"/>
  <c r="F63" i="9"/>
  <c r="C63" i="9"/>
  <c r="S61" i="9"/>
  <c r="Q61" i="9"/>
  <c r="O61" i="9"/>
  <c r="I61" i="9"/>
  <c r="G61" i="9"/>
  <c r="E61" i="9"/>
  <c r="Z59" i="9"/>
  <c r="O59" i="9"/>
  <c r="E59" i="9"/>
  <c r="R27" i="9"/>
  <c r="O27" i="9"/>
  <c r="L27" i="9"/>
  <c r="G27" i="9"/>
  <c r="D27" i="9"/>
  <c r="B27" i="9"/>
  <c r="T21" i="9"/>
  <c r="AB20" i="9"/>
  <c r="Y20" i="9"/>
  <c r="V20" i="9"/>
  <c r="T20" i="9"/>
  <c r="T19" i="9"/>
  <c r="Y18" i="9"/>
  <c r="V18" i="9"/>
  <c r="T18" i="9"/>
  <c r="Z13" i="9"/>
  <c r="O13" i="9"/>
  <c r="H13" i="9"/>
  <c r="AC12" i="9"/>
  <c r="AA12" i="9"/>
  <c r="Y12" i="9"/>
  <c r="P11" i="9"/>
  <c r="AC10" i="9"/>
  <c r="AA10" i="9"/>
  <c r="Y10" i="9"/>
  <c r="X10" i="9"/>
  <c r="P9" i="9"/>
  <c r="F11" i="9"/>
  <c r="F9" i="9"/>
  <c r="AD9" i="12"/>
  <c r="AE9" i="12" s="1"/>
  <c r="AF9" i="12" s="1"/>
  <c r="AD10" i="12"/>
  <c r="AE10" i="12"/>
  <c r="AF10" i="12"/>
  <c r="AN10" i="12" s="1"/>
  <c r="AD17" i="12"/>
  <c r="AE17" i="12"/>
  <c r="AF17" i="12"/>
  <c r="DY63" i="9" s="1"/>
  <c r="AG17" i="12"/>
  <c r="A63" i="9" s="1"/>
  <c r="AD18" i="12"/>
  <c r="AE18" i="12"/>
  <c r="AF18" i="12"/>
  <c r="DY64" i="9" s="1"/>
  <c r="AG18" i="12"/>
  <c r="A64" i="9" s="1"/>
  <c r="AD19" i="12"/>
  <c r="AE19" i="12"/>
  <c r="AF19" i="12"/>
  <c r="DY65" i="9" s="1"/>
  <c r="AG19" i="12"/>
  <c r="A65" i="9" s="1"/>
  <c r="AD20" i="12"/>
  <c r="AE20" i="12"/>
  <c r="AF20" i="12"/>
  <c r="DY66" i="9" s="1"/>
  <c r="AG20" i="12"/>
  <c r="A66" i="9" s="1"/>
  <c r="AD21" i="12"/>
  <c r="AE21" i="12"/>
  <c r="AF21" i="12"/>
  <c r="DY67" i="9" s="1"/>
  <c r="AG21" i="12"/>
  <c r="A67" i="9" s="1"/>
  <c r="AH21" i="12"/>
  <c r="AH38" i="12" s="1"/>
  <c r="AD22" i="12"/>
  <c r="AE22" i="12"/>
  <c r="AF22" i="12"/>
  <c r="AH22" i="12" s="1"/>
  <c r="AG22" i="12"/>
  <c r="A68" i="9" s="1"/>
  <c r="AD25" i="12"/>
  <c r="AE25" i="12"/>
  <c r="AF25" i="12"/>
  <c r="AG25" i="12"/>
  <c r="C69" i="9" s="1"/>
  <c r="AN31" i="12"/>
  <c r="G33" i="12"/>
  <c r="AF33" i="12" s="1"/>
  <c r="DX79" i="9" s="1"/>
  <c r="EB79" i="9" s="1"/>
  <c r="I33" i="12"/>
  <c r="E76" i="9" s="1"/>
  <c r="K33" i="12"/>
  <c r="G76" i="9" s="1"/>
  <c r="AE33" i="12"/>
  <c r="AT33" i="12"/>
  <c r="AU33" i="12"/>
  <c r="AV33" i="12"/>
  <c r="AW33" i="12"/>
  <c r="AX33" i="12"/>
  <c r="G38" i="12"/>
  <c r="AF38" i="12" s="1"/>
  <c r="AN40" i="12" s="1"/>
  <c r="I38" i="12"/>
  <c r="AG38" i="12"/>
  <c r="AD40" i="12"/>
  <c r="AE40" i="12"/>
  <c r="AF40" i="12"/>
  <c r="AR40" i="12"/>
  <c r="DZ76" i="9" s="1"/>
  <c r="EJ76" i="9" s="1"/>
  <c r="AD42" i="12"/>
  <c r="AE42" i="12"/>
  <c r="AF42" i="12"/>
  <c r="AQ55" i="12"/>
  <c r="BL82" i="12" s="1"/>
  <c r="BD82" i="12"/>
  <c r="AV82" i="12" l="1"/>
  <c r="AN33" i="12"/>
  <c r="AD33" i="12"/>
  <c r="M61" i="9"/>
  <c r="DV76" i="9"/>
  <c r="EF76" i="9" s="1"/>
  <c r="BT82" i="12"/>
  <c r="C76" i="9"/>
  <c r="DY68" i="9"/>
  <c r="DW125" i="9"/>
  <c r="EE76" i="9"/>
  <c r="J27" i="9"/>
  <c r="C61" i="9"/>
  <c r="EJ79" i="9"/>
  <c r="EI76" i="9"/>
  <c r="EA79" i="9"/>
  <c r="AR51" i="12"/>
  <c r="AQ51" i="12" s="1"/>
  <c r="AQ54" i="12"/>
  <c r="AR52" i="12"/>
  <c r="AQ52" i="12" s="1"/>
  <c r="AO47" i="12"/>
  <c r="AO35" i="12"/>
  <c r="AR55" i="12"/>
  <c r="AX82" i="12"/>
  <c r="BF82" i="12"/>
  <c r="BN82" i="12"/>
  <c r="BV82" i="12"/>
  <c r="AZ82" i="12"/>
  <c r="BH82" i="12"/>
  <c r="BP82" i="12"/>
  <c r="BB82" i="12"/>
  <c r="BR82" i="12"/>
  <c r="AT82" i="12"/>
  <c r="BJ82" i="12"/>
  <c r="AF34" i="12"/>
  <c r="AF35" i="12"/>
  <c r="AF36" i="12"/>
  <c r="AI33" i="12"/>
  <c r="AS33" i="12" s="1"/>
  <c r="AH33" i="12"/>
  <c r="AE38" i="12"/>
  <c r="I31" i="12"/>
  <c r="AO10" i="12"/>
  <c r="K31" i="12"/>
  <c r="AD38" i="12"/>
  <c r="F33" i="12"/>
  <c r="AG33" i="12" s="1"/>
  <c r="A76" i="9" s="1"/>
  <c r="G31" i="12"/>
  <c r="G34" i="12"/>
  <c r="DY120" i="11"/>
  <c r="EB118" i="11"/>
  <c r="DW118" i="11"/>
  <c r="DW120" i="11" s="1"/>
  <c r="AO31" i="12" l="1"/>
  <c r="AE35" i="12"/>
  <c r="AI35" i="12"/>
  <c r="AH35" i="12"/>
  <c r="AN37" i="12"/>
  <c r="AR50" i="12"/>
  <c r="AQ50" i="12" s="1"/>
  <c r="AR56" i="12"/>
  <c r="AQ56" i="12" s="1"/>
  <c r="I34" i="12"/>
  <c r="K34" i="12" s="1"/>
  <c r="G35" i="12"/>
  <c r="F34" i="12"/>
  <c r="AG34" i="12" s="1"/>
  <c r="AI34" i="12"/>
  <c r="AN36" i="12"/>
  <c r="AR42" i="12" s="1"/>
  <c r="AE34" i="12"/>
  <c r="AH34" i="12"/>
  <c r="AV81" i="12"/>
  <c r="BD81" i="12"/>
  <c r="BL81" i="12"/>
  <c r="BT81" i="12"/>
  <c r="AX81" i="12"/>
  <c r="BF81" i="12"/>
  <c r="BN81" i="12"/>
  <c r="BV81" i="12"/>
  <c r="AZ81" i="12"/>
  <c r="AR54" i="12"/>
  <c r="BH81" i="12"/>
  <c r="BP81" i="12"/>
  <c r="BB81" i="12"/>
  <c r="BJ81" i="12"/>
  <c r="BR81" i="12"/>
  <c r="AT81" i="12"/>
  <c r="AD31" i="12"/>
  <c r="AE31" i="12"/>
  <c r="AF31" i="12"/>
  <c r="AX78" i="12"/>
  <c r="BF78" i="12"/>
  <c r="BN78" i="12"/>
  <c r="BV78" i="12"/>
  <c r="AZ78" i="12"/>
  <c r="BH78" i="12"/>
  <c r="BP78" i="12"/>
  <c r="AT78" i="12"/>
  <c r="BB78" i="12"/>
  <c r="BJ78" i="12"/>
  <c r="BR78" i="12"/>
  <c r="AV78" i="12"/>
  <c r="BD78" i="12"/>
  <c r="BT78" i="12"/>
  <c r="BL78" i="12"/>
  <c r="AE36" i="12"/>
  <c r="AI36" i="12"/>
  <c r="AO40" i="12"/>
  <c r="AH36" i="12"/>
  <c r="AN38" i="12"/>
  <c r="AO38" i="12" s="1"/>
  <c r="AS40" i="12" s="1"/>
  <c r="AO48" i="12"/>
  <c r="AQ40" i="12"/>
  <c r="AZ79" i="12"/>
  <c r="BH79" i="12"/>
  <c r="BP79" i="12"/>
  <c r="AT79" i="12"/>
  <c r="BB79" i="12"/>
  <c r="BJ79" i="12"/>
  <c r="BR79" i="12"/>
  <c r="AV79" i="12"/>
  <c r="BD79" i="12"/>
  <c r="BL79" i="12"/>
  <c r="BT79" i="12"/>
  <c r="AX79" i="12"/>
  <c r="BF79" i="12"/>
  <c r="BN79" i="12"/>
  <c r="BV79" i="12"/>
  <c r="DX120" i="11"/>
  <c r="DY118" i="11"/>
  <c r="ED118" i="11" s="1"/>
  <c r="EG118" i="11" s="1"/>
  <c r="EG119" i="11" s="1"/>
  <c r="EJ118" i="11" s="1"/>
  <c r="DY120" i="7"/>
  <c r="EB118" i="7"/>
  <c r="DW118" i="7"/>
  <c r="DX120" i="7" s="1"/>
  <c r="EB125" i="9"/>
  <c r="DW127" i="9"/>
  <c r="B100" i="9"/>
  <c r="I94" i="9"/>
  <c r="P94" i="9" s="1"/>
  <c r="EQ80" i="9"/>
  <c r="ED79" i="9"/>
  <c r="M79" i="9"/>
  <c r="C81" i="9" s="1"/>
  <c r="M81" i="9" s="1"/>
  <c r="EG76" i="9"/>
  <c r="AA76" i="9"/>
  <c r="Y76" i="9"/>
  <c r="V84" i="9"/>
  <c r="EJ129" i="9" l="1"/>
  <c r="EE97" i="9"/>
  <c r="DY118" i="7"/>
  <c r="ED118" i="7" s="1"/>
  <c r="EG118" i="7" s="1"/>
  <c r="EG119" i="7" s="1"/>
  <c r="EJ118" i="7" s="1"/>
  <c r="DX83" i="9"/>
  <c r="EH76" i="9"/>
  <c r="DW120" i="7"/>
  <c r="F35" i="12"/>
  <c r="AG35" i="12" s="1"/>
  <c r="G36" i="12"/>
  <c r="I35" i="12"/>
  <c r="K35" i="12" s="1"/>
  <c r="AQ43" i="12"/>
  <c r="AQ42" i="12"/>
  <c r="AZ83" i="12"/>
  <c r="BH83" i="12"/>
  <c r="BP83" i="12"/>
  <c r="AT83" i="12"/>
  <c r="BB83" i="12"/>
  <c r="BJ83" i="12"/>
  <c r="BR83" i="12"/>
  <c r="AV83" i="12"/>
  <c r="BL83" i="12"/>
  <c r="BD83" i="12"/>
  <c r="BT83" i="12"/>
  <c r="BF83" i="12"/>
  <c r="BN83" i="12"/>
  <c r="BV83" i="12"/>
  <c r="AX83" i="12"/>
  <c r="AR57" i="12"/>
  <c r="AQ57" i="12" s="1"/>
  <c r="AR58" i="12"/>
  <c r="AQ58" i="12" s="1"/>
  <c r="AQ53" i="12"/>
  <c r="AV77" i="12"/>
  <c r="BD77" i="12"/>
  <c r="BL77" i="12"/>
  <c r="BT77" i="12"/>
  <c r="AQ60" i="12"/>
  <c r="AX77" i="12"/>
  <c r="BF77" i="12"/>
  <c r="BN77" i="12"/>
  <c r="BV77" i="12"/>
  <c r="AZ77" i="12"/>
  <c r="BH77" i="12"/>
  <c r="BP77" i="12"/>
  <c r="AT77" i="12"/>
  <c r="BB77" i="12"/>
  <c r="AQ61" i="12"/>
  <c r="AR61" i="12" s="1"/>
  <c r="AQ59" i="12"/>
  <c r="AR59" i="12" s="1"/>
  <c r="BJ77" i="12"/>
  <c r="BR77" i="12"/>
  <c r="F93" i="9"/>
  <c r="F94" i="9"/>
  <c r="EC79" i="9"/>
  <c r="L91" i="9"/>
  <c r="M93" i="9"/>
  <c r="M94" i="9"/>
  <c r="V30" i="9"/>
  <c r="Q30" i="9"/>
  <c r="I30" i="9"/>
  <c r="D30" i="9"/>
  <c r="L30" i="9"/>
  <c r="Y30" i="9"/>
  <c r="DX85" i="9"/>
  <c r="EK76" i="9"/>
  <c r="EL76" i="9"/>
  <c r="EL79" i="9"/>
  <c r="EM79" i="9"/>
  <c r="DW97" i="9"/>
  <c r="EC83" i="9"/>
  <c r="X90" i="9" s="1"/>
  <c r="AD97" i="9" s="1"/>
  <c r="DX80" i="9"/>
  <c r="ED83" i="9"/>
  <c r="F30" i="9"/>
  <c r="S30" i="9"/>
  <c r="W76" i="9"/>
  <c r="EJ82" i="9"/>
  <c r="I112" i="9"/>
  <c r="I111" i="9"/>
  <c r="L108" i="9"/>
  <c r="J106" i="9"/>
  <c r="O100" i="9"/>
  <c r="I103" i="9" s="1"/>
  <c r="O103" i="9" s="1"/>
  <c r="DY127" i="9" s="1"/>
  <c r="N108" i="9"/>
  <c r="J108" i="9"/>
  <c r="D106" i="9"/>
  <c r="DX127" i="9"/>
  <c r="I93" i="9"/>
  <c r="P93" i="9" s="1"/>
  <c r="P95" i="9" s="1"/>
  <c r="O106" i="9" l="1"/>
  <c r="EC97" i="9"/>
  <c r="EH129" i="9"/>
  <c r="AR43" i="12"/>
  <c r="EH130" i="9"/>
  <c r="EI97" i="9"/>
  <c r="EA85" i="9"/>
  <c r="U76" i="9" s="1"/>
  <c r="EB85" i="9"/>
  <c r="EB83" i="9"/>
  <c r="EA83" i="9"/>
  <c r="EF85" i="9"/>
  <c r="EA80" i="9"/>
  <c r="K76" i="9" s="1"/>
  <c r="EB80" i="9"/>
  <c r="M76" i="9" s="1"/>
  <c r="DY125" i="9"/>
  <c r="ED125" i="9" s="1"/>
  <c r="EG125" i="9" s="1"/>
  <c r="EJ125" i="9" s="1"/>
  <c r="AR60" i="12"/>
  <c r="M33" i="12"/>
  <c r="AP35" i="12"/>
  <c r="AN35" i="12" s="1"/>
  <c r="AR53" i="12"/>
  <c r="AT80" i="12"/>
  <c r="BB80" i="12"/>
  <c r="BJ80" i="12"/>
  <c r="BR80" i="12"/>
  <c r="AV80" i="12"/>
  <c r="BD80" i="12"/>
  <c r="BL80" i="12"/>
  <c r="BT80" i="12"/>
  <c r="AX80" i="12"/>
  <c r="BF80" i="12"/>
  <c r="BN80" i="12"/>
  <c r="BV80" i="12"/>
  <c r="BV87" i="12" s="1"/>
  <c r="AZ80" i="12"/>
  <c r="BH80" i="12"/>
  <c r="BP80" i="12"/>
  <c r="AV85" i="12"/>
  <c r="BD85" i="12"/>
  <c r="BL85" i="12"/>
  <c r="BT85" i="12"/>
  <c r="AX85" i="12"/>
  <c r="BF85" i="12"/>
  <c r="BN85" i="12"/>
  <c r="BV85" i="12"/>
  <c r="BH85" i="12"/>
  <c r="AZ85" i="12"/>
  <c r="BP85" i="12"/>
  <c r="BJ85" i="12"/>
  <c r="BR85" i="12"/>
  <c r="AT85" i="12"/>
  <c r="BB85" i="12"/>
  <c r="F36" i="12"/>
  <c r="AG36" i="12" s="1"/>
  <c r="I36" i="12"/>
  <c r="K36" i="12" s="1"/>
  <c r="AT84" i="12"/>
  <c r="BB84" i="12"/>
  <c r="BJ84" i="12"/>
  <c r="BR84" i="12"/>
  <c r="AV84" i="12"/>
  <c r="BD84" i="12"/>
  <c r="BD87" i="12" s="1"/>
  <c r="BL84" i="12"/>
  <c r="BT84" i="12"/>
  <c r="AX84" i="12"/>
  <c r="BN84" i="12"/>
  <c r="BV84" i="12"/>
  <c r="BF84" i="12"/>
  <c r="BH84" i="12"/>
  <c r="BP84" i="12"/>
  <c r="AZ84" i="12"/>
  <c r="K111" i="9"/>
  <c r="F111" i="9"/>
  <c r="ED80" i="9"/>
  <c r="Q76" i="9" s="1"/>
  <c r="EC80" i="9"/>
  <c r="O76" i="9" s="1"/>
  <c r="AD94" i="9"/>
  <c r="AD100" i="9"/>
  <c r="K112" i="9"/>
  <c r="F112" i="9"/>
  <c r="EK82" i="9"/>
  <c r="EG85" i="9"/>
  <c r="H81" i="9" s="1"/>
  <c r="T109" i="9"/>
  <c r="T106" i="9"/>
  <c r="T103" i="9"/>
  <c r="T97" i="9"/>
  <c r="DV119" i="9"/>
  <c r="DV116" i="9"/>
  <c r="DV113" i="9"/>
  <c r="T112" i="9"/>
  <c r="DV110" i="9"/>
  <c r="DV107" i="9"/>
  <c r="DV104" i="9"/>
  <c r="DV101" i="9"/>
  <c r="T100" i="9"/>
  <c r="T94" i="9"/>
  <c r="ED85" i="9"/>
  <c r="EC85" i="9"/>
  <c r="BB87" i="12" l="1"/>
  <c r="BT87" i="12"/>
  <c r="BN87" i="12"/>
  <c r="BJ87" i="12"/>
  <c r="EG126" i="9"/>
  <c r="AV87" i="12"/>
  <c r="BR87" i="12"/>
  <c r="BP87" i="12"/>
  <c r="AZ87" i="12"/>
  <c r="BL87" i="12"/>
  <c r="BH87" i="12"/>
  <c r="AX87" i="12"/>
  <c r="AT87" i="12"/>
  <c r="BF87" i="12"/>
  <c r="EK97" i="9"/>
  <c r="EJ130" i="9"/>
  <c r="AR87" i="12"/>
  <c r="AQ62" i="12" s="1"/>
  <c r="P112" i="9"/>
  <c r="EA104" i="9"/>
  <c r="DY104" i="9"/>
  <c r="DW104" i="9"/>
  <c r="DZ104" i="9"/>
  <c r="DX104" i="9"/>
  <c r="EA110" i="9"/>
  <c r="DY110" i="9"/>
  <c r="DW110" i="9"/>
  <c r="DZ110" i="9"/>
  <c r="DX110" i="9"/>
  <c r="EA113" i="9"/>
  <c r="DY113" i="9"/>
  <c r="DW113" i="9"/>
  <c r="DZ113" i="9"/>
  <c r="DX113" i="9"/>
  <c r="EA119" i="9"/>
  <c r="DY119" i="9"/>
  <c r="DW119" i="9"/>
  <c r="DZ119" i="9"/>
  <c r="DX119" i="9"/>
  <c r="P111" i="9"/>
  <c r="EA101" i="9"/>
  <c r="EG101" i="9" s="1"/>
  <c r="DY101" i="9"/>
  <c r="DW101" i="9"/>
  <c r="DZ101" i="9"/>
  <c r="DX101" i="9"/>
  <c r="EA107" i="9"/>
  <c r="EG107" i="9" s="1"/>
  <c r="DY107" i="9"/>
  <c r="DW107" i="9"/>
  <c r="DZ107" i="9"/>
  <c r="DX107" i="9"/>
  <c r="EA116" i="9"/>
  <c r="DY116" i="9"/>
  <c r="DW116" i="9"/>
  <c r="DZ116" i="9"/>
  <c r="DX116" i="9"/>
  <c r="AR62" i="12" l="1"/>
  <c r="EI85" i="9"/>
  <c r="EJ85" i="9" s="1"/>
  <c r="EM101" i="9"/>
  <c r="P113" i="9"/>
  <c r="EM107" i="9"/>
  <c r="EJ116" i="9"/>
  <c r="ED116" i="9"/>
  <c r="EC116" i="9"/>
  <c r="EI116" i="9"/>
  <c r="EG116" i="9"/>
  <c r="EM116" i="9"/>
  <c r="EF107" i="9"/>
  <c r="EL107" i="9"/>
  <c r="EE107" i="9"/>
  <c r="EK107" i="9"/>
  <c r="ED101" i="9"/>
  <c r="EJ101" i="9"/>
  <c r="EI101" i="9"/>
  <c r="EC101" i="9"/>
  <c r="EJ119" i="9"/>
  <c r="ED119" i="9"/>
  <c r="EC119" i="9"/>
  <c r="EI119" i="9"/>
  <c r="EG119" i="9"/>
  <c r="EM119" i="9"/>
  <c r="EF113" i="9"/>
  <c r="EL113" i="9"/>
  <c r="EE113" i="9"/>
  <c r="EK113" i="9"/>
  <c r="EJ110" i="9"/>
  <c r="ED110" i="9"/>
  <c r="EC110" i="9"/>
  <c r="EI110" i="9"/>
  <c r="EG110" i="9"/>
  <c r="EM110" i="9"/>
  <c r="EF104" i="9"/>
  <c r="EL104" i="9"/>
  <c r="EK104" i="9"/>
  <c r="EE104" i="9"/>
  <c r="EF116" i="9"/>
  <c r="EL116" i="9"/>
  <c r="EE116" i="9"/>
  <c r="EK116" i="9"/>
  <c r="EJ107" i="9"/>
  <c r="ED107" i="9"/>
  <c r="EC107" i="9"/>
  <c r="EI107" i="9"/>
  <c r="EF101" i="9"/>
  <c r="EL101" i="9"/>
  <c r="EE101" i="9"/>
  <c r="EK101" i="9"/>
  <c r="EF119" i="9"/>
  <c r="EL119" i="9"/>
  <c r="EE119" i="9"/>
  <c r="EK119" i="9"/>
  <c r="EJ113" i="9"/>
  <c r="ED113" i="9"/>
  <c r="EC113" i="9"/>
  <c r="EI113" i="9"/>
  <c r="EG113" i="9"/>
  <c r="EM113" i="9"/>
  <c r="EF110" i="9"/>
  <c r="EL110" i="9"/>
  <c r="EE110" i="9"/>
  <c r="EK110" i="9"/>
  <c r="EJ104" i="9"/>
  <c r="ED104" i="9"/>
  <c r="EC104" i="9"/>
  <c r="EI104" i="9"/>
  <c r="EG104" i="9"/>
  <c r="EM104" i="9"/>
  <c r="EG97" i="9" l="1"/>
  <c r="EM97" i="9"/>
  <c r="EM95" i="9" l="1"/>
  <c r="K85" i="9"/>
  <c r="EG95" i="9"/>
  <c r="K84" i="9"/>
  <c r="P84" i="9" l="1"/>
  <c r="AA84" i="9" s="1"/>
  <c r="EA90" i="9"/>
  <c r="DY90" i="9"/>
  <c r="EC90" i="9"/>
  <c r="F84" i="9"/>
  <c r="P85" i="9"/>
  <c r="EC91" i="9"/>
  <c r="DY91" i="9"/>
  <c r="V85" i="9" s="1"/>
  <c r="EA91" i="9"/>
  <c r="F85" i="9"/>
  <c r="AA85" i="9" l="1"/>
  <c r="AA86" i="9" s="1"/>
</calcChain>
</file>

<file path=xl/sharedStrings.xml><?xml version="1.0" encoding="utf-8"?>
<sst xmlns="http://schemas.openxmlformats.org/spreadsheetml/2006/main" count="1888" uniqueCount="298">
  <si>
    <t>給付日額</t>
    <rPh sb="0" eb="2">
      <t>キュウフ</t>
    </rPh>
    <rPh sb="2" eb="4">
      <t>ニチガク</t>
    </rPh>
    <phoneticPr fontId="36"/>
  </si>
  <si>
    <t>(Ａ)</t>
  </si>
  <si>
    <t>傷病手当金</t>
    <rPh sb="0" eb="2">
      <t>ショウビョウ</t>
    </rPh>
    <rPh sb="2" eb="5">
      <t>テアテキン</t>
    </rPh>
    <phoneticPr fontId="36"/>
  </si>
  <si>
    <t>円－</t>
  </si>
  <si>
    <t>請　求　書</t>
    <rPh sb="0" eb="3">
      <t>セイキュウ</t>
    </rPh>
    <rPh sb="4" eb="5">
      <t>ショ</t>
    </rPh>
    <phoneticPr fontId="36"/>
  </si>
  <si>
    <t>職　名</t>
    <rPh sb="0" eb="3">
      <t>ショクメイ</t>
    </rPh>
    <phoneticPr fontId="36"/>
  </si>
  <si>
    <t>傷病手当金附加金</t>
    <rPh sb="0" eb="2">
      <t>ショウビョウ</t>
    </rPh>
    <rPh sb="2" eb="5">
      <t>テアテキン</t>
    </rPh>
    <rPh sb="5" eb="7">
      <t>フカ</t>
    </rPh>
    <rPh sb="7" eb="8">
      <t>キン</t>
    </rPh>
    <phoneticPr fontId="36"/>
  </si>
  <si>
    <t>自</t>
    <rPh sb="0" eb="1">
      <t>ジ</t>
    </rPh>
    <phoneticPr fontId="1"/>
  </si>
  <si>
    <t>所属所名</t>
    <rPh sb="0" eb="1">
      <t>ショ</t>
    </rPh>
    <rPh sb="1" eb="2">
      <t>ゾク</t>
    </rPh>
    <rPh sb="2" eb="3">
      <t>ショ</t>
    </rPh>
    <rPh sb="3" eb="4">
      <t>メイ</t>
    </rPh>
    <phoneticPr fontId="1"/>
  </si>
  <si>
    <t>日</t>
  </si>
  <si>
    <t>曜日</t>
    <rPh sb="0" eb="2">
      <t>ヨウビ</t>
    </rPh>
    <phoneticPr fontId="1"/>
  </si>
  <si>
    <t>年</t>
    <rPh sb="0" eb="1">
      <t>ネン</t>
    </rPh>
    <phoneticPr fontId="1"/>
  </si>
  <si>
    <t>氏　名</t>
    <rPh sb="0" eb="3">
      <t>シメイ</t>
    </rPh>
    <phoneticPr fontId="36"/>
  </si>
  <si>
    <t xml:space="preserve">÷　　         </t>
  </si>
  <si>
    <t>障害厚生年金等の額　　</t>
    <rPh sb="0" eb="2">
      <t>ショウガイ</t>
    </rPh>
    <rPh sb="2" eb="4">
      <t>コウセイ</t>
    </rPh>
    <rPh sb="4" eb="6">
      <t>ネンキン</t>
    </rPh>
    <rPh sb="6" eb="7">
      <t>トウ</t>
    </rPh>
    <rPh sb="8" eb="9">
      <t>ガク</t>
    </rPh>
    <phoneticPr fontId="36"/>
  </si>
  <si>
    <t>印</t>
    <rPh sb="0" eb="1">
      <t>イン</t>
    </rPh>
    <phoneticPr fontId="36"/>
  </si>
  <si>
    <t>級</t>
    <rPh sb="0" eb="1">
      <t>キュウ</t>
    </rPh>
    <phoneticPr fontId="1"/>
  </si>
  <si>
    <t>円</t>
    <rPh sb="0" eb="1">
      <t>エン</t>
    </rPh>
    <phoneticPr fontId="36"/>
  </si>
  <si>
    <t>請求期間</t>
    <rPh sb="0" eb="2">
      <t>セイキュウ</t>
    </rPh>
    <rPh sb="2" eb="4">
      <t>キカン</t>
    </rPh>
    <phoneticPr fontId="36"/>
  </si>
  <si>
    <t>円　＝</t>
    <rPh sb="0" eb="1">
      <t>エン</t>
    </rPh>
    <phoneticPr fontId="36"/>
  </si>
  <si>
    <t>支給日数</t>
    <rPh sb="0" eb="2">
      <t>シキュウ</t>
    </rPh>
    <rPh sb="2" eb="4">
      <t>ニッスウ</t>
    </rPh>
    <phoneticPr fontId="36"/>
  </si>
  <si>
    <t>円</t>
    <rPh sb="0" eb="1">
      <t>エン</t>
    </rPh>
    <phoneticPr fontId="1"/>
  </si>
  <si>
    <t>給付決定額</t>
    <rPh sb="0" eb="2">
      <t>キュウフ</t>
    </rPh>
    <rPh sb="2" eb="4">
      <t>ケッテイ</t>
    </rPh>
    <rPh sb="4" eb="5">
      <t>ガク</t>
    </rPh>
    <phoneticPr fontId="36"/>
  </si>
  <si>
    <t>給付額</t>
    <rPh sb="0" eb="2">
      <t>キュウフ</t>
    </rPh>
    <rPh sb="2" eb="3">
      <t>ガク</t>
    </rPh>
    <phoneticPr fontId="36"/>
  </si>
  <si>
    <t>平成</t>
    <rPh sb="0" eb="2">
      <t>ヘイセイ</t>
    </rPh>
    <phoneticPr fontId="36"/>
  </si>
  <si>
    <t>所属所コード</t>
    <rPh sb="0" eb="2">
      <t>ショゾク</t>
    </rPh>
    <rPh sb="2" eb="3">
      <t>ショ</t>
    </rPh>
    <phoneticPr fontId="36"/>
  </si>
  <si>
    <t>平成</t>
    <rPh sb="0" eb="2">
      <t>ヘイセイ</t>
    </rPh>
    <phoneticPr fontId="1"/>
  </si>
  <si>
    <t>月</t>
    <rPh sb="0" eb="1">
      <t>ツキ</t>
    </rPh>
    <phoneticPr fontId="1"/>
  </si>
  <si>
    <t>勤務不能と</t>
    <rPh sb="0" eb="2">
      <t>キンム</t>
    </rPh>
    <rPh sb="2" eb="4">
      <t>フノウ</t>
    </rPh>
    <phoneticPr fontId="36"/>
  </si>
  <si>
    <t>日</t>
    <rPh sb="0" eb="1">
      <t>ヒ</t>
    </rPh>
    <phoneticPr fontId="1"/>
  </si>
  <si>
    <t>傷病手当金と同一の傷病による障害厚生年金等について受給中である。</t>
    <rPh sb="0" eb="2">
      <t>ショウビョウ</t>
    </rPh>
    <rPh sb="2" eb="4">
      <t>テアテ</t>
    </rPh>
    <rPh sb="4" eb="5">
      <t>キン</t>
    </rPh>
    <rPh sb="6" eb="8">
      <t>ドウイツ</t>
    </rPh>
    <rPh sb="9" eb="11">
      <t>ショウビョウ</t>
    </rPh>
    <rPh sb="14" eb="16">
      <t>ショウガイ</t>
    </rPh>
    <rPh sb="16" eb="18">
      <t>コウセイ</t>
    </rPh>
    <rPh sb="18" eb="20">
      <t>ネンキン</t>
    </rPh>
    <rPh sb="20" eb="21">
      <t>トウ</t>
    </rPh>
    <rPh sb="25" eb="27">
      <t>ジュキュウ</t>
    </rPh>
    <rPh sb="27" eb="28">
      <t>ナカ</t>
    </rPh>
    <phoneticPr fontId="1"/>
  </si>
  <si>
    <t>資格喪失</t>
    <rPh sb="0" eb="2">
      <t>シカク</t>
    </rPh>
    <rPh sb="2" eb="4">
      <t>ソウシツ</t>
    </rPh>
    <phoneticPr fontId="1"/>
  </si>
  <si>
    <t>日</t>
    <rPh sb="0" eb="1">
      <t>ニチ</t>
    </rPh>
    <phoneticPr fontId="1"/>
  </si>
  <si>
    <t>から</t>
  </si>
  <si>
    <t>まで</t>
  </si>
  <si>
    <t>支給年額</t>
    <rPh sb="0" eb="2">
      <t>シキュウ</t>
    </rPh>
    <rPh sb="2" eb="4">
      <t>ネンガク</t>
    </rPh>
    <phoneticPr fontId="1"/>
  </si>
  <si>
    <t>月</t>
  </si>
  <si>
    <t>組合員氏名</t>
    <rPh sb="0" eb="3">
      <t>クミアイイン</t>
    </rPh>
    <rPh sb="3" eb="5">
      <t>シメイ</t>
    </rPh>
    <phoneticPr fontId="1"/>
  </si>
  <si>
    <t>法定給付</t>
    <rPh sb="0" eb="2">
      <t>ホウテイ</t>
    </rPh>
    <rPh sb="2" eb="4">
      <t>キュウフ</t>
    </rPh>
    <phoneticPr fontId="1"/>
  </si>
  <si>
    <t>×</t>
  </si>
  <si>
    <t>＝</t>
  </si>
  <si>
    <t>－</t>
  </si>
  <si>
    <t>金</t>
    <rPh sb="0" eb="1">
      <t>キン</t>
    </rPh>
    <phoneticPr fontId="1"/>
  </si>
  <si>
    <t>支給再開年月日</t>
    <rPh sb="0" eb="2">
      <t>シキュウ</t>
    </rPh>
    <rPh sb="2" eb="4">
      <t>サイカイ</t>
    </rPh>
    <rPh sb="4" eb="7">
      <t>ネンガッピ</t>
    </rPh>
    <phoneticPr fontId="36"/>
  </si>
  <si>
    <t>（そ　の　２）</t>
  </si>
  <si>
    <t>まで出勤しなかった</t>
    <rPh sb="2" eb="4">
      <t>シュッキン</t>
    </rPh>
    <phoneticPr fontId="1"/>
  </si>
  <si>
    <t>給料日額の2/3×1.25(支給期間制限あり）法定給付終了日任継加入</t>
    <rPh sb="0" eb="2">
      <t>キュウリョウ</t>
    </rPh>
    <rPh sb="2" eb="4">
      <t>ニチガク</t>
    </rPh>
    <rPh sb="14" eb="16">
      <t>シキュウ</t>
    </rPh>
    <rPh sb="16" eb="18">
      <t>キカン</t>
    </rPh>
    <rPh sb="18" eb="20">
      <t>セイゲン</t>
    </rPh>
    <rPh sb="23" eb="25">
      <t>ホウテイ</t>
    </rPh>
    <rPh sb="25" eb="27">
      <t>キュウフ</t>
    </rPh>
    <rPh sb="27" eb="30">
      <t>シュウリョウビ</t>
    </rPh>
    <rPh sb="30" eb="31">
      <t>ニン</t>
    </rPh>
    <rPh sb="31" eb="32">
      <t>ケイ</t>
    </rPh>
    <rPh sb="32" eb="34">
      <t>カニュウ</t>
    </rPh>
    <phoneticPr fontId="1"/>
  </si>
  <si>
    <t>期間に対して、次の給料を支払ったことを証明する。</t>
    <rPh sb="0" eb="2">
      <t>キカン</t>
    </rPh>
    <rPh sb="3" eb="4">
      <t>タイ</t>
    </rPh>
    <rPh sb="7" eb="8">
      <t>ツギ</t>
    </rPh>
    <rPh sb="9" eb="11">
      <t>キュウリョウ</t>
    </rPh>
    <rPh sb="12" eb="14">
      <t>シハラ</t>
    </rPh>
    <rPh sb="19" eb="21">
      <t>ショウメイ</t>
    </rPh>
    <phoneticPr fontId="36"/>
  </si>
  <si>
    <t>所属所名</t>
    <rPh sb="0" eb="2">
      <t>ショゾク</t>
    </rPh>
    <rPh sb="2" eb="3">
      <t>ショ</t>
    </rPh>
    <rPh sb="3" eb="4">
      <t>メイ</t>
    </rPh>
    <phoneticPr fontId="36"/>
  </si>
  <si>
    <t xml:space="preserve"> 証明欄に所属所長又は給与事務担当者の証明を受けた上、提出してください。</t>
    <rPh sb="1" eb="3">
      <t>ショウメイ</t>
    </rPh>
    <rPh sb="3" eb="4">
      <t>ラン</t>
    </rPh>
    <rPh sb="5" eb="7">
      <t>ショゾク</t>
    </rPh>
    <rPh sb="7" eb="8">
      <t>ショ</t>
    </rPh>
    <rPh sb="8" eb="9">
      <t>チョウ</t>
    </rPh>
    <rPh sb="9" eb="10">
      <t>マタ</t>
    </rPh>
    <rPh sb="11" eb="13">
      <t>キュウヨ</t>
    </rPh>
    <rPh sb="13" eb="15">
      <t>ジム</t>
    </rPh>
    <rPh sb="15" eb="18">
      <t>タントウシャ</t>
    </rPh>
    <rPh sb="19" eb="21">
      <t>ショウメイ</t>
    </rPh>
    <rPh sb="22" eb="23">
      <t>ウ</t>
    </rPh>
    <rPh sb="25" eb="26">
      <t>ウエ</t>
    </rPh>
    <rPh sb="27" eb="29">
      <t>テイシュツ</t>
    </rPh>
    <phoneticPr fontId="36"/>
  </si>
  <si>
    <t>静岡市立共済小学校</t>
    <rPh sb="0" eb="2">
      <t>シズオカ</t>
    </rPh>
    <rPh sb="2" eb="4">
      <t>シリツ</t>
    </rPh>
    <rPh sb="4" eb="6">
      <t>キョウサイ</t>
    </rPh>
    <rPh sb="6" eb="9">
      <t>ショウガッコウ</t>
    </rPh>
    <phoneticPr fontId="1"/>
  </si>
  <si>
    <t>前回支給分</t>
    <rPh sb="0" eb="1">
      <t>マエ</t>
    </rPh>
    <rPh sb="1" eb="2">
      <t>カイ</t>
    </rPh>
    <rPh sb="2" eb="3">
      <t>ササ</t>
    </rPh>
    <rPh sb="3" eb="4">
      <t>キュウ</t>
    </rPh>
    <rPh sb="4" eb="5">
      <t>ブン</t>
    </rPh>
    <phoneticPr fontId="36"/>
  </si>
  <si>
    <t>10割</t>
    <rPh sb="2" eb="3">
      <t>ワリ</t>
    </rPh>
    <phoneticPr fontId="1"/>
  </si>
  <si>
    <t>※　今回の請求の末日を入力してください。</t>
    <rPh sb="2" eb="4">
      <t>コンカイ</t>
    </rPh>
    <rPh sb="5" eb="7">
      <t>セイキュウ</t>
    </rPh>
    <rPh sb="8" eb="10">
      <t>マツジツ</t>
    </rPh>
    <rPh sb="11" eb="13">
      <t>ニュウリョク</t>
    </rPh>
    <phoneticPr fontId="1"/>
  </si>
  <si>
    <t>傷病手当金附加金</t>
    <rPh sb="0" eb="2">
      <t>ショウビョウ</t>
    </rPh>
    <rPh sb="2" eb="4">
      <t>テアテ</t>
    </rPh>
    <rPh sb="4" eb="5">
      <t>キン</t>
    </rPh>
    <rPh sb="5" eb="6">
      <t>フ</t>
    </rPh>
    <rPh sb="6" eb="7">
      <t>カ</t>
    </rPh>
    <rPh sb="7" eb="8">
      <t>キン</t>
    </rPh>
    <phoneticPr fontId="1"/>
  </si>
  <si>
    <t>8割</t>
    <rPh sb="1" eb="2">
      <t>ワリ</t>
    </rPh>
    <phoneticPr fontId="1"/>
  </si>
  <si>
    <t>支給日</t>
    <rPh sb="0" eb="2">
      <t>シキュウ</t>
    </rPh>
    <rPh sb="2" eb="3">
      <t>ビ</t>
    </rPh>
    <phoneticPr fontId="1"/>
  </si>
  <si>
    <t>所属所コード</t>
    <rPh sb="0" eb="1">
      <t>ショ</t>
    </rPh>
    <rPh sb="1" eb="2">
      <t>ゾク</t>
    </rPh>
    <rPh sb="2" eb="3">
      <t>ショ</t>
    </rPh>
    <phoneticPr fontId="1"/>
  </si>
  <si>
    <t>給付日額（円未満四捨五入）</t>
    <rPh sb="0" eb="2">
      <t>キュウフ</t>
    </rPh>
    <rPh sb="2" eb="4">
      <t>ニチガク</t>
    </rPh>
    <rPh sb="5" eb="6">
      <t>エン</t>
    </rPh>
    <rPh sb="6" eb="8">
      <t>ミマン</t>
    </rPh>
    <phoneticPr fontId="36"/>
  </si>
  <si>
    <t>共済組合が入力します。</t>
    <rPh sb="0" eb="2">
      <t>キョウサイ</t>
    </rPh>
    <rPh sb="2" eb="4">
      <t>クミアイ</t>
    </rPh>
    <rPh sb="5" eb="7">
      <t>ニュウリョク</t>
    </rPh>
    <phoneticPr fontId="1"/>
  </si>
  <si>
    <t>0割</t>
    <rPh sb="1" eb="2">
      <t>ワリ</t>
    </rPh>
    <phoneticPr fontId="1"/>
  </si>
  <si>
    <t>(Ｂ)</t>
  </si>
  <si>
    <t>事務主査</t>
  </si>
  <si>
    <t>至</t>
    <rPh sb="0" eb="1">
      <t>イタル</t>
    </rPh>
    <phoneticPr fontId="1"/>
  </si>
  <si>
    <t>傷病手当金</t>
    <rPh sb="0" eb="2">
      <t>ショウビョウ</t>
    </rPh>
    <rPh sb="2" eb="4">
      <t>テアテ</t>
    </rPh>
    <rPh sb="4" eb="5">
      <t>キン</t>
    </rPh>
    <phoneticPr fontId="1"/>
  </si>
  <si>
    <t>資格取得年月日</t>
    <rPh sb="0" eb="2">
      <t>シカク</t>
    </rPh>
    <rPh sb="2" eb="4">
      <t>シュトク</t>
    </rPh>
    <rPh sb="4" eb="7">
      <t>ネンガッピ</t>
    </rPh>
    <phoneticPr fontId="1"/>
  </si>
  <si>
    <t>今回支給分</t>
    <rPh sb="0" eb="1">
      <t>イマ</t>
    </rPh>
    <rPh sb="1" eb="2">
      <t>カイ</t>
    </rPh>
    <rPh sb="2" eb="3">
      <t>ササ</t>
    </rPh>
    <rPh sb="3" eb="4">
      <t>キュウ</t>
    </rPh>
    <rPh sb="4" eb="5">
      <t>ブン</t>
    </rPh>
    <phoneticPr fontId="36"/>
  </si>
  <si>
    <t>退職年月日</t>
    <rPh sb="0" eb="2">
      <t>タイショク</t>
    </rPh>
    <rPh sb="2" eb="5">
      <t>ネンガッピ</t>
    </rPh>
    <phoneticPr fontId="1"/>
  </si>
  <si>
    <t>今回の請求分</t>
    <rPh sb="0" eb="2">
      <t>コンカイ</t>
    </rPh>
    <rPh sb="3" eb="5">
      <t>セイキュウ</t>
    </rPh>
    <rPh sb="5" eb="6">
      <t>ブン</t>
    </rPh>
    <phoneticPr fontId="1"/>
  </si>
  <si>
    <t>療養のため勤務できない事に関する医師の
証     明</t>
    <rPh sb="0" eb="2">
      <t>リョウヨウ</t>
    </rPh>
    <rPh sb="11" eb="12">
      <t>コト</t>
    </rPh>
    <rPh sb="13" eb="14">
      <t>カン</t>
    </rPh>
    <phoneticPr fontId="36"/>
  </si>
  <si>
    <t>◎</t>
  </si>
  <si>
    <t>支給開始</t>
    <rPh sb="0" eb="2">
      <t>シキュウ</t>
    </rPh>
    <rPh sb="2" eb="4">
      <t>カイシ</t>
    </rPh>
    <phoneticPr fontId="1"/>
  </si>
  <si>
    <t>傷病手当金・同附加金計算書入力票</t>
    <rPh sb="0" eb="2">
      <t>ショウビョウ</t>
    </rPh>
    <rPh sb="2" eb="4">
      <t>テアテ</t>
    </rPh>
    <rPh sb="4" eb="5">
      <t>キン</t>
    </rPh>
    <rPh sb="6" eb="7">
      <t>ドウ</t>
    </rPh>
    <rPh sb="7" eb="8">
      <t>フ</t>
    </rPh>
    <rPh sb="8" eb="9">
      <t>カ</t>
    </rPh>
    <rPh sb="9" eb="10">
      <t>キン</t>
    </rPh>
    <rPh sb="10" eb="13">
      <t>ケイサンショ</t>
    </rPh>
    <rPh sb="13" eb="15">
      <t>ニュウリョク</t>
    </rPh>
    <rPh sb="15" eb="16">
      <t>ヒョウ</t>
    </rPh>
    <phoneticPr fontId="1"/>
  </si>
  <si>
    <t>発病年月日</t>
    <rPh sb="0" eb="2">
      <t>ハツビョウ</t>
    </rPh>
    <rPh sb="2" eb="5">
      <t>ネンガッピ</t>
    </rPh>
    <phoneticPr fontId="36"/>
  </si>
  <si>
    <t>×　　</t>
  </si>
  <si>
    <t>附加給付</t>
    <rPh sb="0" eb="2">
      <t>フカ</t>
    </rPh>
    <rPh sb="2" eb="4">
      <t>キュウフ</t>
    </rPh>
    <phoneticPr fontId="1"/>
  </si>
  <si>
    <t>2/3×1.25</t>
  </si>
  <si>
    <t>任意継続組合員</t>
    <rPh sb="0" eb="2">
      <t>ニンイ</t>
    </rPh>
    <rPh sb="2" eb="4">
      <t>ケイゾク</t>
    </rPh>
    <rPh sb="4" eb="7">
      <t>クミアイイン</t>
    </rPh>
    <phoneticPr fontId="1"/>
  </si>
  <si>
    <t>曜日</t>
  </si>
  <si>
    <t>月分</t>
  </si>
  <si>
    <t>支給なし</t>
    <rPh sb="0" eb="2">
      <t>シキュウ</t>
    </rPh>
    <phoneticPr fontId="1"/>
  </si>
  <si>
    <t>1/264</t>
  </si>
  <si>
    <t>月分</t>
    <rPh sb="1" eb="2">
      <t>ブン</t>
    </rPh>
    <phoneticPr fontId="1"/>
  </si>
  <si>
    <t>給料支給
履歴</t>
    <rPh sb="0" eb="2">
      <t>キュウリョウ</t>
    </rPh>
    <rPh sb="2" eb="4">
      <t>シキュウ</t>
    </rPh>
    <rPh sb="5" eb="7">
      <t>リレキ</t>
    </rPh>
    <phoneticPr fontId="1"/>
  </si>
  <si>
    <t>附加事由発生日は基準日の前か後か</t>
    <rPh sb="0" eb="2">
      <t>フカ</t>
    </rPh>
    <rPh sb="2" eb="4">
      <t>ジユウ</t>
    </rPh>
    <rPh sb="4" eb="7">
      <t>ハッセイビ</t>
    </rPh>
    <rPh sb="8" eb="11">
      <t>キジュンビ</t>
    </rPh>
    <rPh sb="12" eb="13">
      <t>マエ</t>
    </rPh>
    <rPh sb="14" eb="15">
      <t>アト</t>
    </rPh>
    <phoneticPr fontId="1"/>
  </si>
  <si>
    <t>６月後</t>
    <rPh sb="1" eb="2">
      <t>ツキ</t>
    </rPh>
    <rPh sb="2" eb="3">
      <t>ゴ</t>
    </rPh>
    <phoneticPr fontId="1"/>
  </si>
  <si>
    <t/>
  </si>
  <si>
    <t>合計</t>
    <rPh sb="0" eb="2">
      <t>ゴウケイ</t>
    </rPh>
    <phoneticPr fontId="1"/>
  </si>
  <si>
    <t>　</t>
  </si>
  <si>
    <t>控除額</t>
    <rPh sb="0" eb="2">
      <t>コウジョ</t>
    </rPh>
    <rPh sb="2" eb="3">
      <t>ガク</t>
    </rPh>
    <phoneticPr fontId="36"/>
  </si>
  <si>
    <t>１月後</t>
    <rPh sb="1" eb="2">
      <t>ツキ</t>
    </rPh>
    <rPh sb="2" eb="3">
      <t>ゴ</t>
    </rPh>
    <phoneticPr fontId="1"/>
  </si>
  <si>
    <t>平日のチェック</t>
    <rPh sb="0" eb="2">
      <t>ヘイジツ</t>
    </rPh>
    <phoneticPr fontId="1"/>
  </si>
  <si>
    <t>法定給付チェック</t>
    <rPh sb="0" eb="2">
      <t>ホウテイ</t>
    </rPh>
    <rPh sb="2" eb="4">
      <t>キュウフ</t>
    </rPh>
    <phoneticPr fontId="1"/>
  </si>
  <si>
    <t>附加給付チェック</t>
    <rPh sb="0" eb="2">
      <t>フカ</t>
    </rPh>
    <rPh sb="2" eb="4">
      <t>キュウフ</t>
    </rPh>
    <phoneticPr fontId="1"/>
  </si>
  <si>
    <t>…</t>
  </si>
  <si>
    <t>日数</t>
    <rPh sb="0" eb="2">
      <t>ニッスウ</t>
    </rPh>
    <phoneticPr fontId="1"/>
  </si>
  <si>
    <t>○</t>
  </si>
  <si>
    <t>（そ　の　１）</t>
  </si>
  <si>
    <t>(Ｂ)×(Ｃ)</t>
  </si>
  <si>
    <t>支給日数</t>
  </si>
  <si>
    <t>任意継続組合員加入の有無</t>
    <rPh sb="0" eb="2">
      <t>ニンイ</t>
    </rPh>
    <rPh sb="2" eb="4">
      <t>ケイゾク</t>
    </rPh>
    <rPh sb="4" eb="7">
      <t>クミアイイン</t>
    </rPh>
    <rPh sb="7" eb="9">
      <t>カニュウ</t>
    </rPh>
    <rPh sb="10" eb="12">
      <t>ウム</t>
    </rPh>
    <phoneticPr fontId="1"/>
  </si>
  <si>
    <t>給付日額</t>
  </si>
  <si>
    <t>)円</t>
    <rPh sb="1" eb="2">
      <t>エン</t>
    </rPh>
    <phoneticPr fontId="36"/>
  </si>
  <si>
    <t>円</t>
  </si>
  <si>
    <t>(Ｃ)</t>
  </si>
  <si>
    <t>(Ｄ)</t>
  </si>
  <si>
    <t>年月日</t>
    <rPh sb="0" eb="3">
      <t>ネンガッピ</t>
    </rPh>
    <phoneticPr fontId="1"/>
  </si>
  <si>
    <t>今月分請求開始日</t>
    <rPh sb="0" eb="3">
      <t>コンゲツブン</t>
    </rPh>
    <rPh sb="3" eb="5">
      <t>セイキュウ</t>
    </rPh>
    <rPh sb="5" eb="8">
      <t>カイシビ</t>
    </rPh>
    <phoneticPr fontId="1"/>
  </si>
  <si>
    <t>支給開始日</t>
    <rPh sb="0" eb="2">
      <t>シキュウ</t>
    </rPh>
    <rPh sb="2" eb="5">
      <t>カイシビ</t>
    </rPh>
    <phoneticPr fontId="1"/>
  </si>
  <si>
    <t>前回支給分</t>
    <rPh sb="0" eb="2">
      <t>ゼンカイ</t>
    </rPh>
    <rPh sb="2" eb="4">
      <t>シキュウ</t>
    </rPh>
    <rPh sb="4" eb="5">
      <t>ブン</t>
    </rPh>
    <phoneticPr fontId="1"/>
  </si>
  <si>
    <t>控除額</t>
    <rPh sb="0" eb="2">
      <t>コウジョ</t>
    </rPh>
    <rPh sb="2" eb="3">
      <t>ガク</t>
    </rPh>
    <phoneticPr fontId="1"/>
  </si>
  <si>
    <t>退職日の翌日</t>
    <rPh sb="0" eb="3">
      <t>タイショクビ</t>
    </rPh>
    <rPh sb="4" eb="6">
      <t>ヨクジツ</t>
    </rPh>
    <phoneticPr fontId="1"/>
  </si>
  <si>
    <t>証明日</t>
    <rPh sb="0" eb="2">
      <t>ショウメイ</t>
    </rPh>
    <rPh sb="2" eb="3">
      <t>ビ</t>
    </rPh>
    <phoneticPr fontId="36"/>
  </si>
  <si>
    <t>支給額</t>
    <rPh sb="0" eb="3">
      <t>シキュウガク</t>
    </rPh>
    <phoneticPr fontId="36"/>
  </si>
  <si>
    <t>職名</t>
    <rPh sb="0" eb="2">
      <t>ショクメイ</t>
    </rPh>
    <phoneticPr fontId="36"/>
  </si>
  <si>
    <t>証 明</t>
    <rPh sb="0" eb="1">
      <t>アカシ</t>
    </rPh>
    <rPh sb="2" eb="3">
      <t>メイ</t>
    </rPh>
    <phoneticPr fontId="1"/>
  </si>
  <si>
    <t>（退職日の翌日から、土日曜日を除いて(Ｃ)日数経過した日）</t>
    <rPh sb="1" eb="4">
      <t>タイショクビ</t>
    </rPh>
    <rPh sb="5" eb="7">
      <t>ヨクジツ</t>
    </rPh>
    <rPh sb="10" eb="11">
      <t>ツチ</t>
    </rPh>
    <rPh sb="11" eb="14">
      <t>ニチヨウビ</t>
    </rPh>
    <rPh sb="15" eb="16">
      <t>ノゾ</t>
    </rPh>
    <rPh sb="21" eb="23">
      <t>ニッスウ</t>
    </rPh>
    <rPh sb="23" eb="25">
      <t>ケイカ</t>
    </rPh>
    <rPh sb="27" eb="28">
      <t>ヒ</t>
    </rPh>
    <phoneticPr fontId="36"/>
  </si>
  <si>
    <t>退職年月日に(C）の日数を加算した日</t>
    <rPh sb="0" eb="2">
      <t>タイショク</t>
    </rPh>
    <rPh sb="2" eb="5">
      <t>ネンガッピ</t>
    </rPh>
    <rPh sb="10" eb="12">
      <t>ニッスウ</t>
    </rPh>
    <rPh sb="13" eb="15">
      <t>カサン</t>
    </rPh>
    <rPh sb="17" eb="18">
      <t>ヒ</t>
    </rPh>
    <phoneticPr fontId="1"/>
  </si>
  <si>
    <t>a</t>
  </si>
  <si>
    <t>2倍</t>
    <rPh sb="1" eb="2">
      <t>バイ</t>
    </rPh>
    <phoneticPr fontId="1"/>
  </si>
  <si>
    <t>７日</t>
    <rPh sb="1" eb="2">
      <t>ニチ</t>
    </rPh>
    <phoneticPr fontId="1"/>
  </si>
  <si>
    <t>(c)</t>
  </si>
  <si>
    <t>(c)/7</t>
  </si>
  <si>
    <t>土日の日数</t>
    <rPh sb="0" eb="1">
      <t>ド</t>
    </rPh>
    <rPh sb="1" eb="2">
      <t>ニチ</t>
    </rPh>
    <rPh sb="3" eb="5">
      <t>ニッスウ</t>
    </rPh>
    <phoneticPr fontId="1"/>
  </si>
  <si>
    <t>再開日</t>
    <rPh sb="0" eb="3">
      <t>サイカイビ</t>
    </rPh>
    <phoneticPr fontId="1"/>
  </si>
  <si>
    <t>支給再開日まで支給停止です。</t>
    <rPh sb="0" eb="2">
      <t>シキュウ</t>
    </rPh>
    <rPh sb="2" eb="4">
      <t>サイカイ</t>
    </rPh>
    <rPh sb="4" eb="5">
      <t>ビ</t>
    </rPh>
    <rPh sb="7" eb="9">
      <t>シキュウ</t>
    </rPh>
    <rPh sb="9" eb="11">
      <t>テイシ</t>
    </rPh>
    <phoneticPr fontId="1"/>
  </si>
  <si>
    <t>障 害 手 当 金</t>
    <rPh sb="0" eb="1">
      <t>ショウ</t>
    </rPh>
    <rPh sb="2" eb="3">
      <t>ガイ</t>
    </rPh>
    <rPh sb="4" eb="5">
      <t>テ</t>
    </rPh>
    <rPh sb="6" eb="7">
      <t>トウ</t>
    </rPh>
    <rPh sb="8" eb="9">
      <t>キン</t>
    </rPh>
    <phoneticPr fontId="36"/>
  </si>
  <si>
    <t>任意継続組合員加入年月日</t>
    <rPh sb="0" eb="2">
      <t>ニンイ</t>
    </rPh>
    <rPh sb="2" eb="4">
      <t>ケイゾク</t>
    </rPh>
    <rPh sb="4" eb="7">
      <t>クミアイイン</t>
    </rPh>
    <rPh sb="7" eb="9">
      <t>カニュウ</t>
    </rPh>
    <rPh sb="9" eb="12">
      <t>ネンガッピ</t>
    </rPh>
    <phoneticPr fontId="1"/>
  </si>
  <si>
    <t>基準日</t>
    <rPh sb="0" eb="3">
      <t>キジュンビ</t>
    </rPh>
    <phoneticPr fontId="1"/>
  </si>
  <si>
    <t>法定事由発生日の組合員種別</t>
    <rPh sb="0" eb="2">
      <t>ホウテイ</t>
    </rPh>
    <rPh sb="2" eb="4">
      <t>ジユウ</t>
    </rPh>
    <rPh sb="4" eb="7">
      <t>ハッセイビ</t>
    </rPh>
    <rPh sb="8" eb="11">
      <t>クミアイイン</t>
    </rPh>
    <rPh sb="11" eb="13">
      <t>シュベツ</t>
    </rPh>
    <phoneticPr fontId="1"/>
  </si>
  <si>
    <t>法定事由発生日</t>
    <rPh sb="0" eb="2">
      <t>ホウテイ</t>
    </rPh>
    <rPh sb="2" eb="4">
      <t>ジユウ</t>
    </rPh>
    <rPh sb="4" eb="7">
      <t>ハッセイビ</t>
    </rPh>
    <phoneticPr fontId="1"/>
  </si>
  <si>
    <t>日</t>
    <rPh sb="0" eb="1">
      <t>ヒ</t>
    </rPh>
    <phoneticPr fontId="36"/>
  </si>
  <si>
    <t>附加事由発生日</t>
    <rPh sb="0" eb="2">
      <t>フカ</t>
    </rPh>
    <rPh sb="2" eb="4">
      <t>ジユウ</t>
    </rPh>
    <rPh sb="4" eb="7">
      <t>ハッセイビ</t>
    </rPh>
    <phoneticPr fontId="1"/>
  </si>
  <si>
    <t>給料日額の80/100</t>
    <rPh sb="0" eb="2">
      <t>キュウリョウ</t>
    </rPh>
    <rPh sb="2" eb="4">
      <t>ニチガク</t>
    </rPh>
    <phoneticPr fontId="1"/>
  </si>
  <si>
    <t>静岡市葵区山手町８番６号</t>
    <rPh sb="0" eb="3">
      <t>シズオカシ</t>
    </rPh>
    <rPh sb="3" eb="5">
      <t>アオイク</t>
    </rPh>
    <rPh sb="5" eb="8">
      <t>ヤマテチョウ</t>
    </rPh>
    <rPh sb="9" eb="10">
      <t>バン</t>
    </rPh>
    <rPh sb="11" eb="12">
      <t>ゴウ</t>
    </rPh>
    <phoneticPr fontId="1"/>
  </si>
  <si>
    <t>給料日額の2/3×1.25</t>
    <rPh sb="0" eb="2">
      <t>キュウリョウ</t>
    </rPh>
    <rPh sb="2" eb="4">
      <t>ニチガク</t>
    </rPh>
    <phoneticPr fontId="1"/>
  </si>
  <si>
    <t>法定事由発生日は基準日の前か後か</t>
    <rPh sb="0" eb="2">
      <t>ホウテイ</t>
    </rPh>
    <rPh sb="2" eb="4">
      <t>ジユウ</t>
    </rPh>
    <rPh sb="4" eb="7">
      <t>ハッセイビ</t>
    </rPh>
    <rPh sb="8" eb="11">
      <t>キジュンビ</t>
    </rPh>
    <rPh sb="12" eb="13">
      <t>マエ</t>
    </rPh>
    <rPh sb="14" eb="15">
      <t>アト</t>
    </rPh>
    <phoneticPr fontId="1"/>
  </si>
  <si>
    <t>基準日の組合員種別</t>
    <rPh sb="0" eb="3">
      <t>キジュンビ</t>
    </rPh>
    <rPh sb="4" eb="7">
      <t>クミアイイン</t>
    </rPh>
    <rPh sb="7" eb="9">
      <t>シュベツ</t>
    </rPh>
    <phoneticPr fontId="1"/>
  </si>
  <si>
    <t>ｈ19.3.31までの給付日額</t>
    <rPh sb="11" eb="13">
      <t>キュウフ</t>
    </rPh>
    <rPh sb="13" eb="14">
      <t>ニチ</t>
    </rPh>
    <rPh sb="14" eb="15">
      <t>ガク</t>
    </rPh>
    <phoneticPr fontId="1"/>
  </si>
  <si>
    <t>ｈ19.4.1以降の給付日額</t>
    <rPh sb="7" eb="9">
      <t>イコウ</t>
    </rPh>
    <rPh sb="10" eb="12">
      <t>キュウフ</t>
    </rPh>
    <rPh sb="12" eb="13">
      <t>ニチ</t>
    </rPh>
    <rPh sb="13" eb="14">
      <t>ガク</t>
    </rPh>
    <phoneticPr fontId="1"/>
  </si>
  <si>
    <t>一般組合員</t>
    <rPh sb="0" eb="2">
      <t>イッパン</t>
    </rPh>
    <rPh sb="2" eb="5">
      <t>クミアイイン</t>
    </rPh>
    <phoneticPr fontId="1"/>
  </si>
  <si>
    <t>給付事由発生年月日</t>
    <rPh sb="0" eb="2">
      <t>キュウフ</t>
    </rPh>
    <rPh sb="2" eb="4">
      <t>ジユウ</t>
    </rPh>
    <rPh sb="4" eb="6">
      <t>ハッセイ</t>
    </rPh>
    <rPh sb="6" eb="9">
      <t>ネンガッピ</t>
    </rPh>
    <phoneticPr fontId="1"/>
  </si>
  <si>
    <t>附加事由発生日の組合員種別</t>
    <rPh sb="0" eb="2">
      <t>フカ</t>
    </rPh>
    <rPh sb="2" eb="4">
      <t>ジユウ</t>
    </rPh>
    <rPh sb="4" eb="7">
      <t>ハッセイビ</t>
    </rPh>
    <rPh sb="8" eb="11">
      <t>クミアイイン</t>
    </rPh>
    <rPh sb="11" eb="13">
      <t>シュベツ</t>
    </rPh>
    <phoneticPr fontId="1"/>
  </si>
  <si>
    <t>附加事由発生日は任継加入日の前か後か</t>
    <rPh sb="0" eb="2">
      <t>フカ</t>
    </rPh>
    <rPh sb="2" eb="4">
      <t>ジユウ</t>
    </rPh>
    <rPh sb="4" eb="7">
      <t>ハッセイビ</t>
    </rPh>
    <rPh sb="8" eb="10">
      <t>ニンケイ</t>
    </rPh>
    <rPh sb="10" eb="13">
      <t>カニュウビ</t>
    </rPh>
    <rPh sb="14" eb="15">
      <t>マエ</t>
    </rPh>
    <rPh sb="16" eb="17">
      <t>アト</t>
    </rPh>
    <phoneticPr fontId="1"/>
  </si>
  <si>
    <t>給料日額の2/3×1.26(支給期間制限あり）法定給付終了日現職</t>
    <rPh sb="0" eb="2">
      <t>キュウリョウ</t>
    </rPh>
    <rPh sb="2" eb="4">
      <t>ニチガク</t>
    </rPh>
    <rPh sb="14" eb="16">
      <t>シキュウ</t>
    </rPh>
    <rPh sb="16" eb="18">
      <t>キカン</t>
    </rPh>
    <rPh sb="18" eb="20">
      <t>セイゲン</t>
    </rPh>
    <rPh sb="23" eb="25">
      <t>ホウテイ</t>
    </rPh>
    <rPh sb="25" eb="27">
      <t>キュウフ</t>
    </rPh>
    <rPh sb="27" eb="30">
      <t>シュウリョウビ</t>
    </rPh>
    <rPh sb="30" eb="32">
      <t>ゲンショク</t>
    </rPh>
    <phoneticPr fontId="1"/>
  </si>
  <si>
    <t>基準日の前日の組合員種別</t>
    <rPh sb="0" eb="3">
      <t>キジュンビ</t>
    </rPh>
    <rPh sb="4" eb="6">
      <t>ゼンジツ</t>
    </rPh>
    <rPh sb="7" eb="10">
      <t>クミアイイン</t>
    </rPh>
    <rPh sb="10" eb="12">
      <t>シュベツ</t>
    </rPh>
    <phoneticPr fontId="1"/>
  </si>
  <si>
    <t>判定</t>
    <rPh sb="0" eb="2">
      <t>ハンテイ</t>
    </rPh>
    <phoneticPr fontId="1"/>
  </si>
  <si>
    <t>任継加入の有無</t>
    <rPh sb="0" eb="1">
      <t>ニン</t>
    </rPh>
    <rPh sb="1" eb="2">
      <t>ケイ</t>
    </rPh>
    <rPh sb="2" eb="4">
      <t>カニュウ</t>
    </rPh>
    <rPh sb="5" eb="7">
      <t>ウム</t>
    </rPh>
    <phoneticPr fontId="1"/>
  </si>
  <si>
    <t>退職の有無</t>
    <rPh sb="0" eb="2">
      <t>タイショク</t>
    </rPh>
    <rPh sb="3" eb="5">
      <t>ウム</t>
    </rPh>
    <phoneticPr fontId="1"/>
  </si>
  <si>
    <t>基準日の前・後の判定</t>
    <rPh sb="0" eb="3">
      <t>キジュンビ</t>
    </rPh>
    <rPh sb="4" eb="5">
      <t>マエ</t>
    </rPh>
    <rPh sb="6" eb="7">
      <t>アト</t>
    </rPh>
    <rPh sb="8" eb="10">
      <t>ハンテイ</t>
    </rPh>
    <phoneticPr fontId="1"/>
  </si>
  <si>
    <t>80/100</t>
  </si>
  <si>
    <t>2/3×1.26</t>
  </si>
  <si>
    <r>
      <t xml:space="preserve">10割支給
</t>
    </r>
    <r>
      <rPr>
        <sz val="9"/>
        <rFont val="ＭＳ Ｐゴシック"/>
        <family val="3"/>
        <charset val="128"/>
      </rPr>
      <t>(特別休暇の期間）</t>
    </r>
    <rPh sb="2" eb="3">
      <t>ワリ</t>
    </rPh>
    <rPh sb="3" eb="5">
      <t>シキュウ</t>
    </rPh>
    <rPh sb="7" eb="9">
      <t>トクベツ</t>
    </rPh>
    <rPh sb="9" eb="11">
      <t>キュウカ</t>
    </rPh>
    <rPh sb="12" eb="14">
      <t>キカン</t>
    </rPh>
    <phoneticPr fontId="1"/>
  </si>
  <si>
    <t>発生年月</t>
    <rPh sb="0" eb="2">
      <t>ハッセイ</t>
    </rPh>
    <rPh sb="2" eb="4">
      <t>ネンゲツ</t>
    </rPh>
    <phoneticPr fontId="36"/>
  </si>
  <si>
    <r>
      <t xml:space="preserve">0割支給
</t>
    </r>
    <r>
      <rPr>
        <sz val="9"/>
        <rFont val="ＭＳ Ｐゴシック"/>
        <family val="3"/>
        <charset val="128"/>
      </rPr>
      <t>(無給休職の期間）</t>
    </r>
    <rPh sb="1" eb="2">
      <t>ワリ</t>
    </rPh>
    <rPh sb="2" eb="4">
      <t>シキュウ</t>
    </rPh>
    <rPh sb="6" eb="8">
      <t>ムキュウ</t>
    </rPh>
    <rPh sb="8" eb="10">
      <t>キュウショク</t>
    </rPh>
    <rPh sb="11" eb="13">
      <t>キカン</t>
    </rPh>
    <phoneticPr fontId="1"/>
  </si>
  <si>
    <r>
      <t>至</t>
    </r>
    <r>
      <rPr>
        <sz val="9"/>
        <rFont val="ＭＳ Ｐゴシック"/>
        <family val="3"/>
        <charset val="128"/>
      </rPr>
      <t>※</t>
    </r>
    <rPh sb="0" eb="1">
      <t>イタル</t>
    </rPh>
    <phoneticPr fontId="1"/>
  </si>
  <si>
    <t>支給開始日</t>
    <rPh sb="0" eb="1">
      <t>ササ</t>
    </rPh>
    <rPh sb="1" eb="2">
      <t>キュウ</t>
    </rPh>
    <rPh sb="2" eb="5">
      <t>カイシビ</t>
    </rPh>
    <phoneticPr fontId="36"/>
  </si>
  <si>
    <t>1年6ヵ月後</t>
    <rPh sb="1" eb="2">
      <t>ネン</t>
    </rPh>
    <rPh sb="4" eb="6">
      <t>ゲツゴ</t>
    </rPh>
    <phoneticPr fontId="1"/>
  </si>
  <si>
    <t>円　</t>
    <rPh sb="0" eb="1">
      <t>エン</t>
    </rPh>
    <phoneticPr fontId="36"/>
  </si>
  <si>
    <t>　公立学校共済組合静岡支部長　様</t>
    <rPh sb="1" eb="3">
      <t>コウリツ</t>
    </rPh>
    <rPh sb="3" eb="5">
      <t>ガッコウ</t>
    </rPh>
    <rPh sb="5" eb="7">
      <t>キョウサイ</t>
    </rPh>
    <rPh sb="7" eb="9">
      <t>クミアイ</t>
    </rPh>
    <rPh sb="9" eb="11">
      <t>シズオカ</t>
    </rPh>
    <rPh sb="11" eb="14">
      <t>シブチョウ</t>
    </rPh>
    <rPh sb="15" eb="16">
      <t>サマ</t>
    </rPh>
    <phoneticPr fontId="36"/>
  </si>
  <si>
    <t>　今 回 支 給 日 数</t>
    <rPh sb="1" eb="4">
      <t>コンカイ</t>
    </rPh>
    <rPh sb="5" eb="8">
      <t>シキュウ</t>
    </rPh>
    <rPh sb="9" eb="12">
      <t>ニッスウ</t>
    </rPh>
    <phoneticPr fontId="36"/>
  </si>
  <si>
    <t>傷病手当金附加金</t>
    <rPh sb="0" eb="2">
      <t>ショウビョウ</t>
    </rPh>
    <rPh sb="2" eb="4">
      <t>テアテ</t>
    </rPh>
    <rPh sb="4" eb="5">
      <t>キン</t>
    </rPh>
    <rPh sb="5" eb="8">
      <t>フカキン</t>
    </rPh>
    <phoneticPr fontId="1"/>
  </si>
  <si>
    <t>傷病手当金(</t>
    <rPh sb="0" eb="2">
      <t>ショウビョウ</t>
    </rPh>
    <rPh sb="2" eb="4">
      <t>テアテ</t>
    </rPh>
    <rPh sb="4" eb="5">
      <t>キン</t>
    </rPh>
    <phoneticPr fontId="1"/>
  </si>
  <si>
    <t>傷病手当金附加金(</t>
    <rPh sb="0" eb="2">
      <t>ショウビョウ</t>
    </rPh>
    <rPh sb="2" eb="4">
      <t>テアテ</t>
    </rPh>
    <rPh sb="4" eb="5">
      <t>キン</t>
    </rPh>
    <rPh sb="5" eb="8">
      <t>フカキン</t>
    </rPh>
    <phoneticPr fontId="1"/>
  </si>
  <si>
    <t>日＋</t>
  </si>
  <si>
    <t>円×</t>
  </si>
  <si>
    <t>№</t>
  </si>
  <si>
    <t>短期給付関係様式第17-1号</t>
    <rPh sb="0" eb="2">
      <t>タンキ</t>
    </rPh>
    <rPh sb="2" eb="4">
      <t>キュウフ</t>
    </rPh>
    <rPh sb="4" eb="6">
      <t>カンケイ</t>
    </rPh>
    <rPh sb="6" eb="8">
      <t>ヨウシキ</t>
    </rPh>
    <rPh sb="8" eb="9">
      <t>ダイ</t>
    </rPh>
    <rPh sb="13" eb="14">
      <t>ゴウ</t>
    </rPh>
    <phoneticPr fontId="36"/>
  </si>
  <si>
    <t>請　求　書</t>
    <rPh sb="0" eb="5">
      <t>セイキュウショ</t>
    </rPh>
    <phoneticPr fontId="36"/>
  </si>
  <si>
    <t>※決定額</t>
    <rPh sb="1" eb="3">
      <t>ケッテイ</t>
    </rPh>
    <rPh sb="3" eb="4">
      <t>ガク</t>
    </rPh>
    <phoneticPr fontId="36"/>
  </si>
  <si>
    <t>傷病手当金
附　加　金</t>
    <rPh sb="0" eb="2">
      <t>ショウビョウ</t>
    </rPh>
    <rPh sb="2" eb="5">
      <t>テアテキン</t>
    </rPh>
    <rPh sb="6" eb="9">
      <t>フカ</t>
    </rPh>
    <rPh sb="10" eb="11">
      <t>キン</t>
    </rPh>
    <phoneticPr fontId="36"/>
  </si>
  <si>
    <t>資格喪失年月日</t>
    <rPh sb="0" eb="2">
      <t>シカク</t>
    </rPh>
    <rPh sb="2" eb="4">
      <t>ソウシツ</t>
    </rPh>
    <rPh sb="4" eb="7">
      <t>ネンガッピ</t>
    </rPh>
    <phoneticPr fontId="1"/>
  </si>
  <si>
    <t>支給開始</t>
    <rPh sb="0" eb="2">
      <t>シキュウ</t>
    </rPh>
    <rPh sb="2" eb="4">
      <t>カイシ</t>
    </rPh>
    <phoneticPr fontId="36"/>
  </si>
  <si>
    <t>年</t>
    <rPh sb="0" eb="1">
      <t>ネン</t>
    </rPh>
    <phoneticPr fontId="36"/>
  </si>
  <si>
    <t>令和</t>
    <rPh sb="0" eb="1">
      <t>レイ</t>
    </rPh>
    <rPh sb="1" eb="2">
      <t>ワ</t>
    </rPh>
    <phoneticPr fontId="1"/>
  </si>
  <si>
    <t>月</t>
    <rPh sb="0" eb="1">
      <t>ツキ</t>
    </rPh>
    <phoneticPr fontId="36"/>
  </si>
  <si>
    <t>支給年額</t>
    <rPh sb="0" eb="2">
      <t>シキュウ</t>
    </rPh>
    <rPh sb="2" eb="3">
      <t>ネン</t>
    </rPh>
    <rPh sb="3" eb="4">
      <t>ガク</t>
    </rPh>
    <phoneticPr fontId="36"/>
  </si>
  <si>
    <t>支給</t>
    <rPh sb="0" eb="2">
      <t>シキュウ</t>
    </rPh>
    <phoneticPr fontId="36"/>
  </si>
  <si>
    <t>勤務できなくなった最初の日</t>
    <rPh sb="0" eb="2">
      <t>キンム</t>
    </rPh>
    <phoneticPr fontId="36"/>
  </si>
  <si>
    <t>⇒</t>
  </si>
  <si>
    <t>請求金額</t>
    <rPh sb="0" eb="2">
      <t>セイキュウ</t>
    </rPh>
    <rPh sb="2" eb="4">
      <t>キンガク</t>
    </rPh>
    <phoneticPr fontId="36"/>
  </si>
  <si>
    <t>平成　</t>
    <rPh sb="0" eb="1">
      <t>ヒラ</t>
    </rPh>
    <rPh sb="1" eb="2">
      <t>シゲル</t>
    </rPh>
    <phoneticPr fontId="36"/>
  </si>
  <si>
    <t>年</t>
    <rPh sb="0" eb="1">
      <t>トシ</t>
    </rPh>
    <phoneticPr fontId="36"/>
  </si>
  <si>
    <t>退職時の
標準報酬月額</t>
    <rPh sb="0" eb="2">
      <t>タイショク</t>
    </rPh>
    <rPh sb="2" eb="3">
      <t>ジ</t>
    </rPh>
    <rPh sb="5" eb="7">
      <t>ヒョウジュン</t>
    </rPh>
    <rPh sb="7" eb="9">
      <t>ホウシュウ</t>
    </rPh>
    <rPh sb="9" eb="11">
      <t>ゲツガク</t>
    </rPh>
    <phoneticPr fontId="36"/>
  </si>
  <si>
    <t>傷 病 名</t>
    <rPh sb="0" eb="3">
      <t>ショウビョウ</t>
    </rPh>
    <rPh sb="4" eb="5">
      <t>メイ</t>
    </rPh>
    <phoneticPr fontId="36"/>
  </si>
  <si>
    <t xml:space="preserve">所属所長又は、
給与事務担当者   </t>
    <rPh sb="0" eb="2">
      <t>ショゾク</t>
    </rPh>
    <rPh sb="2" eb="4">
      <t>ショチョウ</t>
    </rPh>
    <rPh sb="4" eb="5">
      <t>マタ</t>
    </rPh>
    <rPh sb="8" eb="10">
      <t>キュウヨ</t>
    </rPh>
    <rPh sb="10" eb="12">
      <t>ジム</t>
    </rPh>
    <rPh sb="12" eb="15">
      <t>タントウシャ</t>
    </rPh>
    <phoneticPr fontId="36"/>
  </si>
  <si>
    <t>認めた期間</t>
    <rPh sb="0" eb="1">
      <t>ミト</t>
    </rPh>
    <rPh sb="3" eb="5">
      <t>キカン</t>
    </rPh>
    <phoneticPr fontId="36"/>
  </si>
  <si>
    <t>症状及び
経  過</t>
    <rPh sb="0" eb="2">
      <t>ショウジョウ</t>
    </rPh>
    <rPh sb="2" eb="3">
      <t>オヨ</t>
    </rPh>
    <rPh sb="5" eb="6">
      <t>キョウ</t>
    </rPh>
    <rPh sb="8" eb="9">
      <t>カ</t>
    </rPh>
    <phoneticPr fontId="36"/>
  </si>
  <si>
    <t>住所</t>
    <rPh sb="0" eb="2">
      <t>ジュウショ</t>
    </rPh>
    <phoneticPr fontId="36"/>
  </si>
  <si>
    <t>TEL　</t>
  </si>
  <si>
    <t>報酬との調整</t>
    <rPh sb="0" eb="2">
      <t>ホウシュウ</t>
    </rPh>
    <rPh sb="4" eb="6">
      <t>チョウセイ</t>
    </rPh>
    <phoneticPr fontId="1"/>
  </si>
  <si>
    <t>氏名</t>
    <rPh sb="0" eb="2">
      <t>シメイ</t>
    </rPh>
    <phoneticPr fontId="36"/>
  </si>
  <si>
    <t>上記のとおり請求します。</t>
    <rPh sb="0" eb="2">
      <t>ジョウキ</t>
    </rPh>
    <rPh sb="6" eb="8">
      <t>セイキュウ</t>
    </rPh>
    <phoneticPr fontId="36"/>
  </si>
  <si>
    <t>月　　　</t>
    <rPh sb="0" eb="1">
      <t>ツキ</t>
    </rPh>
    <phoneticPr fontId="1"/>
  </si>
  <si>
    <t>請 求 者</t>
    <rPh sb="0" eb="5">
      <t>セイキュウシャ</t>
    </rPh>
    <phoneticPr fontId="36"/>
  </si>
  <si>
    <t>のセルに必要事項を入力してください。傷病手当金請求書（その１・その２）に反映されます。</t>
    <rPh sb="4" eb="6">
      <t>ヒツヨウ</t>
    </rPh>
    <rPh sb="6" eb="8">
      <t>ジコウ</t>
    </rPh>
    <rPh sb="9" eb="11">
      <t>ニュウリョク</t>
    </rPh>
    <rPh sb="18" eb="20">
      <t>ショウビョウ</t>
    </rPh>
    <rPh sb="20" eb="22">
      <t>テアテ</t>
    </rPh>
    <rPh sb="22" eb="23">
      <t>キン</t>
    </rPh>
    <rPh sb="23" eb="26">
      <t>セイキュウショ</t>
    </rPh>
    <rPh sb="36" eb="38">
      <t>ハンエイ</t>
    </rPh>
    <phoneticPr fontId="1"/>
  </si>
  <si>
    <t>←有の場合・・・「１」、無の場合・・・「空欄」</t>
    <rPh sb="1" eb="2">
      <t>ア</t>
    </rPh>
    <rPh sb="3" eb="5">
      <t>バアイ</t>
    </rPh>
    <rPh sb="12" eb="13">
      <t>ム</t>
    </rPh>
    <rPh sb="14" eb="16">
      <t>バアイ</t>
    </rPh>
    <rPh sb="20" eb="22">
      <t>クウラン</t>
    </rPh>
    <phoneticPr fontId="1"/>
  </si>
  <si>
    <t>介護保険法による給付を受けたとき</t>
    <rPh sb="0" eb="2">
      <t>カイゴ</t>
    </rPh>
    <rPh sb="2" eb="4">
      <t>ホケン</t>
    </rPh>
    <rPh sb="4" eb="5">
      <t>ホウ</t>
    </rPh>
    <rPh sb="8" eb="10">
      <t>キュウフ</t>
    </rPh>
    <rPh sb="11" eb="12">
      <t>ウ</t>
    </rPh>
    <phoneticPr fontId="36"/>
  </si>
  <si>
    <t>0割支給最終日</t>
    <rPh sb="1" eb="2">
      <t>ワリ</t>
    </rPh>
    <rPh sb="2" eb="4">
      <t>シキュウ</t>
    </rPh>
    <rPh sb="4" eb="7">
      <t>サイシュウビ</t>
    </rPh>
    <phoneticPr fontId="1"/>
  </si>
  <si>
    <t>至(月末）</t>
    <rPh sb="0" eb="1">
      <t>イタル</t>
    </rPh>
    <rPh sb="2" eb="4">
      <t>ゲツマツ</t>
    </rPh>
    <phoneticPr fontId="1"/>
  </si>
  <si>
    <t>被保険者番号</t>
    <rPh sb="0" eb="4">
      <t>ヒホケンシャ</t>
    </rPh>
    <rPh sb="4" eb="6">
      <t>バンゴウ</t>
    </rPh>
    <phoneticPr fontId="36"/>
  </si>
  <si>
    <t>保険者番号</t>
    <rPh sb="0" eb="1">
      <t>タモツ</t>
    </rPh>
    <rPh sb="1" eb="2">
      <t>ケン</t>
    </rPh>
    <rPh sb="2" eb="3">
      <t>シャ</t>
    </rPh>
    <rPh sb="3" eb="4">
      <t>バン</t>
    </rPh>
    <rPh sb="4" eb="5">
      <t>ゴウ</t>
    </rPh>
    <phoneticPr fontId="36"/>
  </si>
  <si>
    <t>保 険 者 名</t>
    <rPh sb="0" eb="1">
      <t>タモツ</t>
    </rPh>
    <rPh sb="2" eb="3">
      <t>ケン</t>
    </rPh>
    <rPh sb="4" eb="5">
      <t>シャ</t>
    </rPh>
    <rPh sb="6" eb="7">
      <t>メイ</t>
    </rPh>
    <phoneticPr fontId="36"/>
  </si>
  <si>
    <t>所 在 地</t>
    <rPh sb="0" eb="1">
      <t>トコロ</t>
    </rPh>
    <rPh sb="2" eb="3">
      <t>ザイ</t>
    </rPh>
    <rPh sb="4" eb="5">
      <t>チ</t>
    </rPh>
    <phoneticPr fontId="1"/>
  </si>
  <si>
    <t>医療機関名</t>
    <rPh sb="0" eb="2">
      <t>イリョウ</t>
    </rPh>
    <rPh sb="2" eb="4">
      <t>キカン</t>
    </rPh>
    <rPh sb="4" eb="5">
      <t>メイ</t>
    </rPh>
    <phoneticPr fontId="36"/>
  </si>
  <si>
    <t>医師氏名</t>
    <rPh sb="0" eb="2">
      <t>イシ</t>
    </rPh>
    <rPh sb="2" eb="4">
      <t>シメイ</t>
    </rPh>
    <phoneticPr fontId="36"/>
  </si>
  <si>
    <r>
      <t xml:space="preserve">8割支給
</t>
    </r>
    <r>
      <rPr>
        <sz val="9"/>
        <rFont val="ＭＳ Ｐゴシック"/>
        <family val="3"/>
        <charset val="128"/>
      </rPr>
      <t>(8割休職の期間）</t>
    </r>
    <rPh sb="1" eb="2">
      <t>ワリ</t>
    </rPh>
    <rPh sb="2" eb="4">
      <t>シキュウ</t>
    </rPh>
    <rPh sb="8" eb="10">
      <t>キュウショク</t>
    </rPh>
    <rPh sb="11" eb="13">
      <t>キカン</t>
    </rPh>
    <phoneticPr fontId="1"/>
  </si>
  <si>
    <t>0000703030</t>
  </si>
  <si>
    <t>事務主査</t>
    <rPh sb="0" eb="2">
      <t>ジム</t>
    </rPh>
    <rPh sb="2" eb="4">
      <t>シュサ</t>
    </rPh>
    <phoneticPr fontId="1"/>
  </si>
  <si>
    <t>１か月間</t>
    <rPh sb="2" eb="3">
      <t>ゲツ</t>
    </rPh>
    <rPh sb="3" eb="4">
      <t>カン</t>
    </rPh>
    <phoneticPr fontId="1"/>
  </si>
  <si>
    <t>00345678</t>
  </si>
  <si>
    <t>静岡市立共済小学校</t>
  </si>
  <si>
    <t>昭和</t>
    <rPh sb="0" eb="2">
      <t>ショウワ</t>
    </rPh>
    <phoneticPr fontId="1"/>
  </si>
  <si>
    <t>.</t>
  </si>
  <si>
    <t>標準報酬の月額</t>
    <rPh sb="0" eb="2">
      <t>ヒョウジュン</t>
    </rPh>
    <rPh sb="2" eb="4">
      <t>ホウシュウ</t>
    </rPh>
    <rPh sb="5" eb="7">
      <t>ゲツガク</t>
    </rPh>
    <phoneticPr fontId="1"/>
  </si>
  <si>
    <t>標準報酬の日額</t>
    <rPh sb="0" eb="2">
      <t>ヒョウジュン</t>
    </rPh>
    <rPh sb="2" eb="4">
      <t>ホウシュウ</t>
    </rPh>
    <rPh sb="5" eb="7">
      <t>ニチガク</t>
    </rPh>
    <phoneticPr fontId="1"/>
  </si>
  <si>
    <t>2/3</t>
  </si>
  <si>
    <t>標準報酬等級</t>
    <rPh sb="0" eb="2">
      <t>ヒョウジュン</t>
    </rPh>
    <rPh sb="2" eb="4">
      <t>ホウシュウ</t>
    </rPh>
    <rPh sb="4" eb="6">
      <t>トウキュウ</t>
    </rPh>
    <phoneticPr fontId="1"/>
  </si>
  <si>
    <t>標準報酬月額</t>
    <rPh sb="0" eb="2">
      <t>ヒョウジュン</t>
    </rPh>
    <rPh sb="2" eb="4">
      <t>ホウシュウ</t>
    </rPh>
    <rPh sb="4" eb="6">
      <t>ゲツガク</t>
    </rPh>
    <phoneticPr fontId="1"/>
  </si>
  <si>
    <t>標準報酬日額</t>
    <rPh sb="0" eb="2">
      <t>ヒョウジュン</t>
    </rPh>
    <rPh sb="2" eb="4">
      <t>ホウシュウ</t>
    </rPh>
    <rPh sb="4" eb="6">
      <t>ニチガク</t>
    </rPh>
    <phoneticPr fontId="1"/>
  </si>
  <si>
    <t>障害厚生年金等</t>
    <rPh sb="0" eb="2">
      <t>ショウガイ</t>
    </rPh>
    <rPh sb="2" eb="4">
      <t>コウセイ</t>
    </rPh>
    <rPh sb="4" eb="6">
      <t>ネンキン</t>
    </rPh>
    <rPh sb="6" eb="7">
      <t>トウ</t>
    </rPh>
    <phoneticPr fontId="36"/>
  </si>
  <si>
    <t>障害厚生年金等</t>
    <rPh sb="2" eb="4">
      <t>コウセイ</t>
    </rPh>
    <phoneticPr fontId="1"/>
  </si>
  <si>
    <t>障害手当金</t>
    <rPh sb="0" eb="2">
      <t>ショウガイ</t>
    </rPh>
    <rPh sb="2" eb="4">
      <t>テアテ</t>
    </rPh>
    <rPh sb="4" eb="5">
      <t>キン</t>
    </rPh>
    <phoneticPr fontId="1"/>
  </si>
  <si>
    <t>標準報酬日額</t>
    <rPh sb="0" eb="2">
      <t>ヒョウジュン</t>
    </rPh>
    <rPh sb="2" eb="4">
      <t>ホウシュウ</t>
    </rPh>
    <rPh sb="4" eb="6">
      <t>ニチガク</t>
    </rPh>
    <phoneticPr fontId="36"/>
  </si>
  <si>
    <t>障害手当金との調整</t>
    <rPh sb="0" eb="2">
      <t>ショウガイ</t>
    </rPh>
    <rPh sb="2" eb="4">
      <t>テアテ</t>
    </rPh>
    <rPh sb="4" eb="5">
      <t>キン</t>
    </rPh>
    <rPh sb="7" eb="9">
      <t>チョウセイ</t>
    </rPh>
    <phoneticPr fontId="1"/>
  </si>
  <si>
    <t>障害手当金の額</t>
    <rPh sb="0" eb="2">
      <t>ショウガイ</t>
    </rPh>
    <rPh sb="2" eb="4">
      <t>テアテ</t>
    </rPh>
    <rPh sb="4" eb="5">
      <t>キン</t>
    </rPh>
    <rPh sb="6" eb="7">
      <t>ガク</t>
    </rPh>
    <phoneticPr fontId="36"/>
  </si>
  <si>
    <t>標準報酬月額</t>
    <rPh sb="0" eb="2">
      <t>ヒョウジュン</t>
    </rPh>
    <rPh sb="2" eb="4">
      <t>ホウシュウ</t>
    </rPh>
    <rPh sb="4" eb="6">
      <t>ゲツガク</t>
    </rPh>
    <phoneticPr fontId="36"/>
  </si>
  <si>
    <t>標準報酬日額（10円未満四捨五入）</t>
    <rPh sb="0" eb="2">
      <t>ヒョウジュン</t>
    </rPh>
    <rPh sb="2" eb="4">
      <t>ホウシュウ</t>
    </rPh>
    <rPh sb="4" eb="6">
      <t>ニチガク</t>
    </rPh>
    <rPh sb="9" eb="10">
      <t>エン</t>
    </rPh>
    <rPh sb="10" eb="12">
      <t>ミマン</t>
    </rPh>
    <rPh sb="12" eb="16">
      <t>シシャゴニュウ</t>
    </rPh>
    <phoneticPr fontId="36"/>
  </si>
  <si>
    <t>※医師の証明を受けた上で、所属所長に提出してください。</t>
    <rPh sb="1" eb="3">
      <t>イシ</t>
    </rPh>
    <rPh sb="4" eb="6">
      <t>ショウメイ</t>
    </rPh>
    <rPh sb="7" eb="8">
      <t>ウ</t>
    </rPh>
    <rPh sb="10" eb="11">
      <t>ウエ</t>
    </rPh>
    <rPh sb="13" eb="16">
      <t>ショゾクショ</t>
    </rPh>
    <rPh sb="16" eb="17">
      <t>チョウ</t>
    </rPh>
    <rPh sb="18" eb="20">
      <t>テイシュツ</t>
    </rPh>
    <phoneticPr fontId="36"/>
  </si>
  <si>
    <t>有</t>
    <rPh sb="0" eb="1">
      <t>アリ</t>
    </rPh>
    <phoneticPr fontId="1"/>
  </si>
  <si>
    <t>無</t>
    <rPh sb="0" eb="1">
      <t>ナシ</t>
    </rPh>
    <phoneticPr fontId="1"/>
  </si>
  <si>
    <t>年金受給権の確　　　　認</t>
    <rPh sb="0" eb="2">
      <t>ネンキン</t>
    </rPh>
    <rPh sb="2" eb="4">
      <t>ジュキュウ</t>
    </rPh>
    <rPh sb="4" eb="5">
      <t>ケン</t>
    </rPh>
    <rPh sb="6" eb="7">
      <t>アキラ</t>
    </rPh>
    <rPh sb="11" eb="12">
      <t>シノブ</t>
    </rPh>
    <phoneticPr fontId="1"/>
  </si>
  <si>
    <t>給付額の計算</t>
    <rPh sb="0" eb="2">
      <t>キュウフ</t>
    </rPh>
    <rPh sb="2" eb="3">
      <t>ガク</t>
    </rPh>
    <rPh sb="4" eb="6">
      <t>ケイサン</t>
    </rPh>
    <phoneticPr fontId="36"/>
  </si>
  <si>
    <t>・８割休職の期間、病気休暇による給料半減の期間</t>
    <rPh sb="6" eb="8">
      <t>キカン</t>
    </rPh>
    <rPh sb="9" eb="11">
      <t>ビョウキ</t>
    </rPh>
    <rPh sb="11" eb="13">
      <t>キュウカ</t>
    </rPh>
    <rPh sb="16" eb="18">
      <t>キュウリョウ</t>
    </rPh>
    <rPh sb="18" eb="20">
      <t>ハンゲン</t>
    </rPh>
    <rPh sb="21" eb="23">
      <t>キカン</t>
    </rPh>
    <phoneticPr fontId="1"/>
  </si>
  <si>
    <t>報酬が支払われている次の場合は、「傷病手当金試算シート」等により給付額を計算してください。</t>
    <rPh sb="0" eb="2">
      <t>ホウシュウ</t>
    </rPh>
    <rPh sb="3" eb="5">
      <t>シハラ</t>
    </rPh>
    <rPh sb="10" eb="11">
      <t>ツギ</t>
    </rPh>
    <rPh sb="12" eb="14">
      <t>バアイ</t>
    </rPh>
    <rPh sb="17" eb="19">
      <t>ショウビョウ</t>
    </rPh>
    <rPh sb="19" eb="21">
      <t>テアテ</t>
    </rPh>
    <rPh sb="21" eb="22">
      <t>キン</t>
    </rPh>
    <rPh sb="22" eb="24">
      <t>シサン</t>
    </rPh>
    <rPh sb="28" eb="29">
      <t>トウ</t>
    </rPh>
    <rPh sb="32" eb="34">
      <t>キュウフ</t>
    </rPh>
    <rPh sb="34" eb="35">
      <t>ガク</t>
    </rPh>
    <rPh sb="36" eb="38">
      <t>ケイサン</t>
    </rPh>
    <phoneticPr fontId="1"/>
  </si>
  <si>
    <t>支給期間</t>
    <rPh sb="0" eb="2">
      <t>シキュウ</t>
    </rPh>
    <rPh sb="2" eb="4">
      <t>キカン</t>
    </rPh>
    <phoneticPr fontId="1"/>
  </si>
  <si>
    <t>第　　　　　　</t>
    <rPh sb="0" eb="1">
      <t>ダイ</t>
    </rPh>
    <phoneticPr fontId="1"/>
  </si>
  <si>
    <t xml:space="preserve">所属所長又は、
給与事務担当者   </t>
    <rPh sb="0" eb="2">
      <t>ショゾク</t>
    </rPh>
    <rPh sb="2" eb="3">
      <t>ショ</t>
    </rPh>
    <rPh sb="3" eb="4">
      <t>チョウ</t>
    </rPh>
    <rPh sb="4" eb="5">
      <t>マタ</t>
    </rPh>
    <rPh sb="8" eb="10">
      <t>キュウヨ</t>
    </rPh>
    <rPh sb="10" eb="12">
      <t>ジム</t>
    </rPh>
    <rPh sb="12" eb="15">
      <t>タントウシャ</t>
    </rPh>
    <phoneticPr fontId="36"/>
  </si>
  <si>
    <t>和暦</t>
    <rPh sb="0" eb="2">
      <t>ワレキ</t>
    </rPh>
    <phoneticPr fontId="1"/>
  </si>
  <si>
    <t>西暦</t>
    <rPh sb="0" eb="2">
      <t>セイレキ</t>
    </rPh>
    <phoneticPr fontId="1"/>
  </si>
  <si>
    <t>和暦コード</t>
    <rPh sb="0" eb="2">
      <t>ワレキ</t>
    </rPh>
    <phoneticPr fontId="1"/>
  </si>
  <si>
    <t>2年後</t>
    <rPh sb="1" eb="3">
      <t>ネンゴ</t>
    </rPh>
    <phoneticPr fontId="1"/>
  </si>
  <si>
    <t>１　傷病手当金と同一傷病による障害厚生年金等との調整については、障害厚生年金等が優先して支給され、傷病手当金が調整されます。傷病手当金が支給された後、遡及して障害厚生年金等が決定された場合、傷病手当金の過払い分を返納していただきます。
２　公務又は通勤途上に起因する病気又は負傷について、地方公務員災害補償基金又は地方公共団体による休業補償等が行われる場合は傷病手当金の支給ができません。受給が決定した場合には、決定通知書の写しを添付してください。また、実施機関に対して休業補償等の受給状況の確認を行うことがあります。</t>
    <rPh sb="120" eb="122">
      <t>コウム</t>
    </rPh>
    <rPh sb="122" eb="123">
      <t>マタ</t>
    </rPh>
    <rPh sb="124" eb="126">
      <t>ツウキン</t>
    </rPh>
    <rPh sb="126" eb="128">
      <t>トジョウ</t>
    </rPh>
    <rPh sb="129" eb="131">
      <t>キイン</t>
    </rPh>
    <rPh sb="133" eb="135">
      <t>ビョウキ</t>
    </rPh>
    <rPh sb="135" eb="136">
      <t>マタ</t>
    </rPh>
    <rPh sb="137" eb="139">
      <t>フショウ</t>
    </rPh>
    <rPh sb="144" eb="146">
      <t>チホウ</t>
    </rPh>
    <rPh sb="146" eb="149">
      <t>コウムイン</t>
    </rPh>
    <rPh sb="149" eb="151">
      <t>サイガイ</t>
    </rPh>
    <rPh sb="151" eb="153">
      <t>ホショウ</t>
    </rPh>
    <rPh sb="153" eb="155">
      <t>キキン</t>
    </rPh>
    <rPh sb="155" eb="156">
      <t>マタ</t>
    </rPh>
    <rPh sb="166" eb="168">
      <t>キュウギョウ</t>
    </rPh>
    <rPh sb="168" eb="170">
      <t>ホショウ</t>
    </rPh>
    <rPh sb="170" eb="171">
      <t>トウ</t>
    </rPh>
    <rPh sb="172" eb="173">
      <t>オコナ</t>
    </rPh>
    <rPh sb="176" eb="178">
      <t>バアイ</t>
    </rPh>
    <rPh sb="179" eb="181">
      <t>ショウビョウ</t>
    </rPh>
    <rPh sb="181" eb="184">
      <t>テアテキン</t>
    </rPh>
    <rPh sb="185" eb="187">
      <t>シキュウ</t>
    </rPh>
    <rPh sb="194" eb="196">
      <t>ジュキュウ</t>
    </rPh>
    <rPh sb="197" eb="199">
      <t>ケッテイ</t>
    </rPh>
    <rPh sb="201" eb="203">
      <t>バアイ</t>
    </rPh>
    <rPh sb="206" eb="208">
      <t>ケッテイ</t>
    </rPh>
    <rPh sb="208" eb="210">
      <t>ツウチ</t>
    </rPh>
    <rPh sb="210" eb="211">
      <t>ショ</t>
    </rPh>
    <rPh sb="212" eb="213">
      <t>ウツ</t>
    </rPh>
    <rPh sb="215" eb="217">
      <t>テンプ</t>
    </rPh>
    <rPh sb="227" eb="229">
      <t>ジッシ</t>
    </rPh>
    <rPh sb="229" eb="231">
      <t>キカン</t>
    </rPh>
    <rPh sb="232" eb="233">
      <t>タイ</t>
    </rPh>
    <rPh sb="235" eb="237">
      <t>キュウギョウ</t>
    </rPh>
    <rPh sb="237" eb="239">
      <t>ホショウ</t>
    </rPh>
    <rPh sb="239" eb="240">
      <t>トウ</t>
    </rPh>
    <rPh sb="241" eb="243">
      <t>ジュキュウ</t>
    </rPh>
    <rPh sb="243" eb="245">
      <t>ジョウキョウ</t>
    </rPh>
    <rPh sb="246" eb="248">
      <t>カクニン</t>
    </rPh>
    <rPh sb="249" eb="250">
      <t>オコナ</t>
    </rPh>
    <phoneticPr fontId="1"/>
  </si>
  <si>
    <t>改元日</t>
    <rPh sb="0" eb="2">
      <t>カイゲン</t>
    </rPh>
    <rPh sb="2" eb="3">
      <t>ビ</t>
    </rPh>
    <phoneticPr fontId="1"/>
  </si>
  <si>
    <t>昭和</t>
    <rPh sb="0" eb="1">
      <t>アキラ</t>
    </rPh>
    <rPh sb="1" eb="2">
      <t>ワ</t>
    </rPh>
    <phoneticPr fontId="1"/>
  </si>
  <si>
    <t>平成</t>
    <rPh sb="0" eb="1">
      <t>ヒラ</t>
    </rPh>
    <rPh sb="1" eb="2">
      <t>シゲル</t>
    </rPh>
    <phoneticPr fontId="1"/>
  </si>
  <si>
    <t>元号</t>
    <rPh sb="0" eb="2">
      <t>ゲンゴウ</t>
    </rPh>
    <phoneticPr fontId="1"/>
  </si>
  <si>
    <t>令　和</t>
    <rPh sb="0" eb="1">
      <t>レイ</t>
    </rPh>
    <rPh sb="2" eb="3">
      <t>ワ</t>
    </rPh>
    <phoneticPr fontId="1"/>
  </si>
  <si>
    <t>令和</t>
    <rPh sb="0" eb="1">
      <t>レイ</t>
    </rPh>
    <rPh sb="1" eb="2">
      <t>ワ</t>
    </rPh>
    <phoneticPr fontId="36"/>
  </si>
  <si>
    <t>月初め</t>
    <rPh sb="0" eb="1">
      <t>ツキ</t>
    </rPh>
    <rPh sb="1" eb="2">
      <t>ハジ</t>
    </rPh>
    <phoneticPr fontId="1"/>
  </si>
  <si>
    <t>火</t>
  </si>
  <si>
    <t>水</t>
  </si>
  <si>
    <t>木</t>
    <rPh sb="0" eb="1">
      <t>モク</t>
    </rPh>
    <phoneticPr fontId="1"/>
  </si>
  <si>
    <t>土</t>
    <rPh sb="0" eb="1">
      <t>ド</t>
    </rPh>
    <phoneticPr fontId="1"/>
  </si>
  <si>
    <t>月</t>
    <rPh sb="0" eb="1">
      <t>ゲツ</t>
    </rPh>
    <phoneticPr fontId="1"/>
  </si>
  <si>
    <t>・月途中で、特別休暇から８割休職の場合、８割休職から無給休職の場合、休職から復職した場合</t>
    <rPh sb="1" eb="2">
      <t>ツキ</t>
    </rPh>
    <rPh sb="2" eb="4">
      <t>トチュウ</t>
    </rPh>
    <rPh sb="6" eb="8">
      <t>トクベツ</t>
    </rPh>
    <rPh sb="8" eb="10">
      <t>キュウカ</t>
    </rPh>
    <rPh sb="13" eb="14">
      <t>ワリ</t>
    </rPh>
    <rPh sb="14" eb="16">
      <t>キュウショク</t>
    </rPh>
    <rPh sb="17" eb="19">
      <t>バアイ</t>
    </rPh>
    <rPh sb="27" eb="28">
      <t>キュウ</t>
    </rPh>
    <rPh sb="31" eb="33">
      <t>バアイ</t>
    </rPh>
    <rPh sb="34" eb="36">
      <t>キュウショク</t>
    </rPh>
    <rPh sb="38" eb="40">
      <t>フクショク</t>
    </rPh>
    <rPh sb="42" eb="44">
      <t>バアイ</t>
    </rPh>
    <phoneticPr fontId="1"/>
  </si>
  <si>
    <t>所属所長名又は給与事務担当者名</t>
    <rPh sb="0" eb="2">
      <t>ショゾク</t>
    </rPh>
    <rPh sb="2" eb="3">
      <t>ショ</t>
    </rPh>
    <rPh sb="3" eb="4">
      <t>チョウ</t>
    </rPh>
    <rPh sb="4" eb="5">
      <t>メイ</t>
    </rPh>
    <rPh sb="5" eb="6">
      <t>マタ</t>
    </rPh>
    <rPh sb="7" eb="9">
      <t>キュウヨ</t>
    </rPh>
    <rPh sb="9" eb="11">
      <t>ジム</t>
    </rPh>
    <rPh sb="11" eb="14">
      <t>タントウシャ</t>
    </rPh>
    <rPh sb="14" eb="15">
      <t>メイ</t>
    </rPh>
    <phoneticPr fontId="36"/>
  </si>
  <si>
    <t>傷病手当金と同一の傷病による障害厚生年金等について請求中もしくは請求予定である。</t>
    <rPh sb="0" eb="2">
      <t>ショウビョウ</t>
    </rPh>
    <rPh sb="20" eb="21">
      <t>トウ</t>
    </rPh>
    <rPh sb="25" eb="27">
      <t>セイキュウ</t>
    </rPh>
    <rPh sb="27" eb="28">
      <t>ナカ</t>
    </rPh>
    <phoneticPr fontId="1"/>
  </si>
  <si>
    <t>障害厚生年金等・障害一時金との調整</t>
    <rPh sb="0" eb="2">
      <t>ショウガイ</t>
    </rPh>
    <rPh sb="2" eb="4">
      <t>コウセイ</t>
    </rPh>
    <rPh sb="4" eb="6">
      <t>ネンキン</t>
    </rPh>
    <rPh sb="6" eb="7">
      <t>トウ</t>
    </rPh>
    <rPh sb="8" eb="10">
      <t>ショウガイ</t>
    </rPh>
    <rPh sb="10" eb="13">
      <t>イチジキン</t>
    </rPh>
    <rPh sb="15" eb="17">
      <t>チョウセイ</t>
    </rPh>
    <phoneticPr fontId="36"/>
  </si>
  <si>
    <t>障害厚生年金等との調整</t>
    <rPh sb="0" eb="2">
      <t>ショウガイ</t>
    </rPh>
    <rPh sb="2" eb="4">
      <t>コウセイ</t>
    </rPh>
    <rPh sb="4" eb="6">
      <t>ネンキン</t>
    </rPh>
    <rPh sb="6" eb="7">
      <t>トウ</t>
    </rPh>
    <rPh sb="9" eb="11">
      <t>チョウセイ</t>
    </rPh>
    <phoneticPr fontId="1"/>
  </si>
  <si>
    <t>平成
令和</t>
    <rPh sb="0" eb="2">
      <t>ヘイセイ</t>
    </rPh>
    <rPh sb="3" eb="5">
      <t>レイワ</t>
    </rPh>
    <phoneticPr fontId="1"/>
  </si>
  <si>
    <t>〇〇</t>
  </si>
  <si>
    <t>地方公務員災害補償基金等による休業補償等を受給中である。</t>
    <rPh sb="0" eb="2">
      <t>チホウ</t>
    </rPh>
    <rPh sb="2" eb="5">
      <t>コウムイン</t>
    </rPh>
    <rPh sb="5" eb="7">
      <t>サイガイ</t>
    </rPh>
    <rPh sb="7" eb="9">
      <t>ホショウ</t>
    </rPh>
    <rPh sb="9" eb="11">
      <t>キキン</t>
    </rPh>
    <rPh sb="11" eb="12">
      <t>トウ</t>
    </rPh>
    <rPh sb="15" eb="17">
      <t>キュウギョウ</t>
    </rPh>
    <rPh sb="17" eb="19">
      <t>ホショウ</t>
    </rPh>
    <rPh sb="19" eb="20">
      <t>トウ</t>
    </rPh>
    <rPh sb="21" eb="23">
      <t>ジュキュウ</t>
    </rPh>
    <rPh sb="23" eb="24">
      <t>チュウ</t>
    </rPh>
    <phoneticPr fontId="1"/>
  </si>
  <si>
    <t>地方公務員災害補償基金等による休業補償等を請求中もしくは請求予定である。</t>
    <rPh sb="0" eb="2">
      <t>チホウ</t>
    </rPh>
    <rPh sb="2" eb="5">
      <t>コウムイン</t>
    </rPh>
    <rPh sb="5" eb="7">
      <t>サイガイ</t>
    </rPh>
    <rPh sb="7" eb="9">
      <t>ホショウ</t>
    </rPh>
    <rPh sb="9" eb="11">
      <t>キキン</t>
    </rPh>
    <rPh sb="11" eb="12">
      <t>トウ</t>
    </rPh>
    <rPh sb="15" eb="17">
      <t>キュウギョウ</t>
    </rPh>
    <rPh sb="17" eb="19">
      <t>ホショウ</t>
    </rPh>
    <rPh sb="19" eb="20">
      <t>トウ</t>
    </rPh>
    <rPh sb="21" eb="23">
      <t>セイキュウ</t>
    </rPh>
    <rPh sb="23" eb="24">
      <t>ナカ</t>
    </rPh>
    <phoneticPr fontId="1"/>
  </si>
  <si>
    <t>地方公務員災害補償基金等による休業補償等</t>
    <rPh sb="0" eb="2">
      <t>チホウ</t>
    </rPh>
    <rPh sb="2" eb="5">
      <t>コウムイン</t>
    </rPh>
    <rPh sb="5" eb="7">
      <t>サイガイ</t>
    </rPh>
    <rPh sb="7" eb="9">
      <t>ホショウ</t>
    </rPh>
    <rPh sb="9" eb="11">
      <t>キキン</t>
    </rPh>
    <rPh sb="11" eb="12">
      <t>トウ</t>
    </rPh>
    <rPh sb="15" eb="17">
      <t>キュウギョウ</t>
    </rPh>
    <rPh sb="17" eb="19">
      <t>ホショウ</t>
    </rPh>
    <rPh sb="19" eb="20">
      <t>トウ</t>
    </rPh>
    <phoneticPr fontId="1"/>
  </si>
  <si>
    <t>公金受取口座の
利用の有無</t>
    <rPh sb="0" eb="2">
      <t>コウキン</t>
    </rPh>
    <rPh sb="2" eb="4">
      <t>ウケトリ</t>
    </rPh>
    <rPh sb="4" eb="6">
      <t>コウザ</t>
    </rPh>
    <rPh sb="8" eb="10">
      <t>リヨウ</t>
    </rPh>
    <rPh sb="11" eb="13">
      <t>ウム</t>
    </rPh>
    <phoneticPr fontId="42"/>
  </si>
  <si>
    <r>
      <t>　　</t>
    </r>
    <r>
      <rPr>
        <sz val="9"/>
        <rFont val="ＭＳ 明朝"/>
        <family val="1"/>
        <charset val="128"/>
      </rPr>
      <t>マイナポータル等で事前登録した公金受取口座を利用します。</t>
    </r>
    <r>
      <rPr>
        <sz val="8"/>
        <rFont val="ＭＳ 明朝"/>
        <family val="1"/>
        <charset val="128"/>
      </rPr>
      <t xml:space="preserve">
</t>
    </r>
    <r>
      <rPr>
        <sz val="9"/>
        <rFont val="ＭＳ 明朝"/>
        <family val="1"/>
        <charset val="128"/>
      </rPr>
      <t>　</t>
    </r>
    <r>
      <rPr>
        <sz val="7"/>
        <rFont val="ＭＳ 明朝"/>
        <family val="1"/>
        <charset val="128"/>
      </rPr>
      <t>（利用する場合は☑。利用しない場合やマイナポータル等で登録していない場合は、給付金受取口座への振込となります。）</t>
    </r>
    <rPh sb="70" eb="73">
      <t>キュウフキン</t>
    </rPh>
    <phoneticPr fontId="42"/>
  </si>
  <si>
    <t>令和</t>
    <rPh sb="0" eb="1">
      <t>レイ</t>
    </rPh>
    <rPh sb="1" eb="2">
      <t>カズ</t>
    </rPh>
    <phoneticPr fontId="1"/>
  </si>
  <si>
    <r>
      <rPr>
        <b/>
        <i/>
        <sz val="11"/>
        <color rgb="FFFF0000"/>
        <rFont val="ＭＳ ゴシック"/>
        <family val="3"/>
        <charset val="128"/>
      </rPr>
      <t>160,000</t>
    </r>
    <r>
      <rPr>
        <sz val="10"/>
        <rFont val="ＭＳ 明朝"/>
        <family val="1"/>
        <charset val="128"/>
      </rPr>
      <t xml:space="preserve">  円</t>
    </r>
    <rPh sb="9" eb="10">
      <t>エン</t>
    </rPh>
    <phoneticPr fontId="1"/>
  </si>
  <si>
    <r>
      <rPr>
        <b/>
        <i/>
        <sz val="11"/>
        <color rgb="FFFF0000"/>
        <rFont val="ＭＳ ゴシック"/>
        <family val="3"/>
        <charset val="128"/>
      </rPr>
      <t>7,270</t>
    </r>
    <r>
      <rPr>
        <sz val="10"/>
        <rFont val="ＭＳ 明朝"/>
        <family val="1"/>
        <charset val="128"/>
      </rPr>
      <t xml:space="preserve">  円</t>
    </r>
    <rPh sb="7" eb="8">
      <t>エン</t>
    </rPh>
    <phoneticPr fontId="1"/>
  </si>
  <si>
    <t>令和</t>
    <rPh sb="0" eb="2">
      <t>レイワ</t>
    </rPh>
    <phoneticPr fontId="36"/>
  </si>
  <si>
    <r>
      <t>第　</t>
    </r>
    <r>
      <rPr>
        <b/>
        <i/>
        <sz val="11"/>
        <color rgb="FFFF0000"/>
        <rFont val="ＭＳ ゴシック"/>
        <family val="3"/>
        <charset val="128"/>
      </rPr>
      <t>13</t>
    </r>
    <r>
      <rPr>
        <sz val="11"/>
        <rFont val="ＭＳ 明朝"/>
        <family val="1"/>
        <charset val="128"/>
      </rPr>
      <t>　級　　　</t>
    </r>
    <rPh sb="0" eb="1">
      <t>ダイ</t>
    </rPh>
    <rPh sb="5" eb="6">
      <t>キュウ</t>
    </rPh>
    <phoneticPr fontId="1"/>
  </si>
  <si>
    <r>
      <rPr>
        <b/>
        <i/>
        <sz val="11"/>
        <color rgb="FFFF0000"/>
        <rFont val="ＭＳ ゴシック"/>
        <family val="3"/>
        <charset val="128"/>
      </rPr>
      <t>440,000</t>
    </r>
    <r>
      <rPr>
        <sz val="10"/>
        <rFont val="ＭＳ ゴシック"/>
        <family val="3"/>
        <charset val="128"/>
      </rPr>
      <t xml:space="preserve">  円</t>
    </r>
    <rPh sb="9" eb="10">
      <t>エン</t>
    </rPh>
    <phoneticPr fontId="1"/>
  </si>
  <si>
    <r>
      <rPr>
        <b/>
        <i/>
        <sz val="11"/>
        <color rgb="FFFF0000"/>
        <rFont val="ＭＳ ゴシック"/>
        <family val="3"/>
        <charset val="128"/>
      </rPr>
      <t>20,000</t>
    </r>
    <r>
      <rPr>
        <sz val="10"/>
        <rFont val="ＭＳ ゴシック"/>
        <family val="3"/>
        <charset val="128"/>
      </rPr>
      <t xml:space="preserve">  円</t>
    </r>
    <rPh sb="8" eb="9">
      <t>エン</t>
    </rPh>
    <phoneticPr fontId="1"/>
  </si>
  <si>
    <r>
      <t>第　</t>
    </r>
    <r>
      <rPr>
        <b/>
        <i/>
        <sz val="11"/>
        <color rgb="FFFF0000"/>
        <rFont val="ＭＳ ゴシック"/>
        <family val="3"/>
        <charset val="128"/>
      </rPr>
      <t>28</t>
    </r>
    <r>
      <rPr>
        <sz val="11"/>
        <rFont val="ＭＳ 明朝"/>
        <family val="1"/>
        <charset val="128"/>
      </rPr>
      <t>　級　　　</t>
    </r>
    <rPh sb="0" eb="1">
      <t>ダイ</t>
    </rPh>
    <rPh sb="5" eb="6">
      <t>キュウ</t>
    </rPh>
    <phoneticPr fontId="1"/>
  </si>
  <si>
    <t>所属所長名又は給与事務担当者名</t>
    <rPh sb="0" eb="2">
      <t>ショゾク</t>
    </rPh>
    <rPh sb="2" eb="3">
      <t>ショ</t>
    </rPh>
    <rPh sb="3" eb="4">
      <t>チョウ</t>
    </rPh>
    <rPh sb="4" eb="5">
      <t>メイ</t>
    </rPh>
    <rPh sb="5" eb="6">
      <t>マタ</t>
    </rPh>
    <rPh sb="7" eb="9">
      <t>キュウヨ</t>
    </rPh>
    <rPh sb="9" eb="11">
      <t>ジム</t>
    </rPh>
    <rPh sb="11" eb="14">
      <t>タントウシャ</t>
    </rPh>
    <rPh sb="14" eb="15">
      <t>メイ</t>
    </rPh>
    <phoneticPr fontId="24"/>
  </si>
  <si>
    <t>職名</t>
    <rPh sb="0" eb="2">
      <t>ショクメイ</t>
    </rPh>
    <phoneticPr fontId="24"/>
  </si>
  <si>
    <t>証明日</t>
    <rPh sb="0" eb="2">
      <t>ショウメイ</t>
    </rPh>
    <rPh sb="2" eb="3">
      <t>ビ</t>
    </rPh>
    <phoneticPr fontId="24"/>
  </si>
  <si>
    <t>組合員番号</t>
    <rPh sb="0" eb="3">
      <t>クミアイイン</t>
    </rPh>
    <rPh sb="3" eb="4">
      <t>バン</t>
    </rPh>
    <rPh sb="4" eb="5">
      <t>ゴウ</t>
    </rPh>
    <phoneticPr fontId="1"/>
  </si>
  <si>
    <t>組合員氏名</t>
    <rPh sb="0" eb="1">
      <t>クミ</t>
    </rPh>
    <rPh sb="1" eb="2">
      <t>ゴウ</t>
    </rPh>
    <rPh sb="2" eb="3">
      <t>イン</t>
    </rPh>
    <rPh sb="3" eb="5">
      <t>シメイ</t>
    </rPh>
    <phoneticPr fontId="1"/>
  </si>
  <si>
    <t>組合員氏名</t>
    <rPh sb="0" eb="1">
      <t>クミ</t>
    </rPh>
    <rPh sb="1" eb="2">
      <t>ゴウ</t>
    </rPh>
    <rPh sb="2" eb="3">
      <t>イン</t>
    </rPh>
    <rPh sb="3" eb="4">
      <t>シ</t>
    </rPh>
    <rPh sb="4" eb="5">
      <t>メイ</t>
    </rPh>
    <phoneticPr fontId="1"/>
  </si>
  <si>
    <t>（自署する場合は押印不要）</t>
    <phoneticPr fontId="1"/>
  </si>
  <si>
    <t>（自署する場合は押印不要）</t>
  </si>
  <si>
    <t>組合員番号</t>
    <rPh sb="0" eb="3">
      <t>クミアイイン</t>
    </rPh>
    <rPh sb="3" eb="4">
      <t>バン</t>
    </rPh>
    <phoneticPr fontId="1"/>
  </si>
  <si>
    <t>組合員氏名</t>
    <rPh sb="0" eb="1">
      <t>クミ</t>
    </rPh>
    <rPh sb="1" eb="2">
      <t>ゴウ</t>
    </rPh>
    <rPh sb="2" eb="3">
      <t>イン</t>
    </rPh>
    <phoneticPr fontId="1"/>
  </si>
  <si>
    <t>組合員番号</t>
    <rPh sb="0" eb="3">
      <t>クミアイイン</t>
    </rPh>
    <rPh sb="3" eb="5">
      <t>バンゴウ</t>
    </rPh>
    <phoneticPr fontId="1"/>
  </si>
  <si>
    <t>公立　太朗</t>
    <rPh sb="0" eb="2">
      <t>コウリツ</t>
    </rPh>
    <rPh sb="3" eb="5">
      <t>タロウ</t>
    </rPh>
    <phoneticPr fontId="1"/>
  </si>
  <si>
    <t>共済　花子</t>
    <rPh sb="0" eb="2">
      <t>キョウサイ</t>
    </rPh>
    <rPh sb="3" eb="5">
      <t>ハナコ</t>
    </rPh>
    <phoneticPr fontId="1"/>
  </si>
  <si>
    <t>公立　太朗</t>
    <rPh sb="0" eb="2">
      <t>コウリツ</t>
    </rPh>
    <phoneticPr fontId="1"/>
  </si>
  <si>
    <t>共済　花子</t>
    <rPh sb="0" eb="2">
      <t>キョウサイ</t>
    </rPh>
    <phoneticPr fontId="1"/>
  </si>
  <si>
    <t>公立　太朗</t>
    <rPh sb="0" eb="2">
      <t>コウリツ</t>
    </rPh>
    <phoneticPr fontId="45"/>
  </si>
  <si>
    <t>共済　花子</t>
    <rPh sb="0" eb="2">
      <t>キョウサイ</t>
    </rPh>
    <phoneticPr fontId="45"/>
  </si>
  <si>
    <t>令和</t>
    <rPh sb="0" eb="2">
      <t>レイワ</t>
    </rPh>
    <phoneticPr fontId="1"/>
  </si>
  <si>
    <t>共済クリニック</t>
    <rPh sb="0" eb="2">
      <t>キョウサイ</t>
    </rPh>
    <phoneticPr fontId="1"/>
  </si>
  <si>
    <t>共済　次郎</t>
    <rPh sb="0" eb="2">
      <t>キョウサイ</t>
    </rPh>
    <rPh sb="3" eb="5">
      <t>ジロウ</t>
    </rPh>
    <phoneticPr fontId="1"/>
  </si>
  <si>
    <t>静岡市葵区追手町〇〇</t>
    <rPh sb="0" eb="3">
      <t>シズオカシ</t>
    </rPh>
    <rPh sb="3" eb="5">
      <t>アオイク</t>
    </rPh>
    <rPh sb="5" eb="8">
      <t>オウテマチ</t>
    </rPh>
    <phoneticPr fontId="1"/>
  </si>
  <si>
    <t>〇〇</t>
    <phoneticPr fontId="1"/>
  </si>
  <si>
    <t>〇〇〇-〇〇〇-〇〇〇〇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</si>
</sst>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00000"/>
    <numFmt numFmtId="177" formatCode="00000000"/>
    <numFmt numFmtId="178" formatCode="yyyy&quot;年&quot;m&quot;月&quot;d&quot;日&quot;;@"/>
    <numFmt numFmtId="179" formatCode="[$-411]ge\.m\.d;@"/>
    <numFmt numFmtId="180" formatCode="m/d;@"/>
    <numFmt numFmtId="181" formatCode="#\ ?/10"/>
    <numFmt numFmtId="182" formatCode="0_);[Red]\(0\)"/>
  </numFmts>
  <fonts count="51" x14ac:knownFonts="1">
    <font>
      <sz val="11"/>
      <name val="ＭＳ Ｐゴシック"/>
      <family val="3"/>
    </font>
    <font>
      <sz val="6"/>
      <name val="ＭＳ Ｐゴシック"/>
      <family val="3"/>
    </font>
    <font>
      <b/>
      <sz val="11"/>
      <name val="ＭＳ Ｐゴシック"/>
      <family val="3"/>
    </font>
    <font>
      <sz val="9"/>
      <name val="ＭＳ Ｐゴシック"/>
      <family val="3"/>
    </font>
    <font>
      <sz val="10"/>
      <name val="ＭＳ Ｐゴシック"/>
      <family val="3"/>
    </font>
    <font>
      <sz val="11"/>
      <name val="ＭＳ Ｐゴシック"/>
      <family val="3"/>
    </font>
    <font>
      <b/>
      <sz val="11"/>
      <color indexed="10"/>
      <name val="ＭＳ Ｐゴシック"/>
      <family val="3"/>
    </font>
    <font>
      <sz val="10.5"/>
      <name val="ＭＳ Ｐゴシック"/>
      <family val="3"/>
    </font>
    <font>
      <sz val="11"/>
      <name val="ＭＳ 明朝"/>
      <family val="1"/>
    </font>
    <font>
      <b/>
      <i/>
      <sz val="11"/>
      <color indexed="10"/>
      <name val="ＭＳ Ｐゴシック"/>
      <family val="3"/>
    </font>
    <font>
      <sz val="12"/>
      <name val="ＭＳ 明朝"/>
      <family val="1"/>
    </font>
    <font>
      <sz val="9"/>
      <name val="ＭＳ 明朝"/>
      <family val="1"/>
    </font>
    <font>
      <sz val="10"/>
      <name val="ＭＳ 明朝"/>
      <family val="1"/>
    </font>
    <font>
      <b/>
      <sz val="12"/>
      <name val="ＭＳ ゴシック"/>
      <family val="3"/>
    </font>
    <font>
      <sz val="11"/>
      <name val="ＭＳ ゴシック"/>
      <family val="3"/>
    </font>
    <font>
      <sz val="10"/>
      <name val="ＭＳ ゴシック"/>
      <family val="3"/>
    </font>
    <font>
      <u/>
      <sz val="11"/>
      <name val="ＭＳ 明朝"/>
      <family val="1"/>
    </font>
    <font>
      <sz val="12"/>
      <name val="ＭＳ Ｐゴシック"/>
      <family val="3"/>
    </font>
    <font>
      <b/>
      <sz val="16"/>
      <name val="ＭＳ 明朝"/>
      <family val="1"/>
    </font>
    <font>
      <sz val="14"/>
      <name val="ＭＳ 明朝"/>
      <family val="1"/>
    </font>
    <font>
      <b/>
      <sz val="14"/>
      <color indexed="9"/>
      <name val="ＭＳ 明朝"/>
      <family val="1"/>
    </font>
    <font>
      <b/>
      <i/>
      <sz val="11"/>
      <color indexed="10"/>
      <name val="ＭＳ 明朝"/>
      <family val="1"/>
    </font>
    <font>
      <sz val="16"/>
      <name val="ＭＳ 明朝"/>
      <family val="1"/>
    </font>
    <font>
      <sz val="8"/>
      <name val="ＭＳ 明朝"/>
      <family val="1"/>
    </font>
    <font>
      <sz val="6"/>
      <name val="ＭＳ 明朝"/>
      <family val="1"/>
    </font>
    <font>
      <sz val="11"/>
      <color indexed="10"/>
      <name val="ＭＳ 明朝"/>
      <family val="1"/>
    </font>
    <font>
      <b/>
      <i/>
      <sz val="12"/>
      <color indexed="10"/>
      <name val="ＭＳ 明朝"/>
      <family val="1"/>
    </font>
    <font>
      <sz val="10"/>
      <color indexed="8"/>
      <name val="ＭＳ 明朝"/>
      <family val="1"/>
    </font>
    <font>
      <sz val="11"/>
      <color theme="0"/>
      <name val="ＭＳ 明朝"/>
      <family val="1"/>
    </font>
    <font>
      <sz val="11"/>
      <color indexed="10"/>
      <name val="ＭＳ ゴシック"/>
      <family val="3"/>
    </font>
    <font>
      <sz val="8"/>
      <name val="ＭＳ ゴシック"/>
      <family val="3"/>
    </font>
    <font>
      <b/>
      <i/>
      <sz val="11"/>
      <color rgb="FFFF0000"/>
      <name val="ＭＳ ゴシック"/>
      <family val="3"/>
    </font>
    <font>
      <b/>
      <i/>
      <sz val="12"/>
      <color indexed="10"/>
      <name val="ＭＳ ゴシック"/>
      <family val="3"/>
    </font>
    <font>
      <b/>
      <i/>
      <sz val="12"/>
      <color rgb="FFFF0000"/>
      <name val="ＭＳ ゴシック"/>
      <family val="3"/>
    </font>
    <font>
      <i/>
      <sz val="10"/>
      <name val="ＭＳ 明朝"/>
      <family val="1"/>
    </font>
    <font>
      <b/>
      <i/>
      <sz val="10"/>
      <color indexed="10"/>
      <name val="ＭＳ Ｐゴシック"/>
      <family val="3"/>
    </font>
    <font>
      <sz val="6"/>
      <name val="ＭＳ 明朝"/>
      <family val="1"/>
    </font>
    <font>
      <sz val="9"/>
      <name val="ＭＳ Ｐゴシック"/>
      <family val="3"/>
      <charset val="128"/>
    </font>
    <font>
      <b/>
      <i/>
      <sz val="11"/>
      <color rgb="FFFF0000"/>
      <name val="ＭＳ ゴシック"/>
      <family val="3"/>
      <charset val="128"/>
    </font>
    <font>
      <sz val="11"/>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7"/>
      <name val="ＭＳ 明朝"/>
      <family val="1"/>
      <charset val="128"/>
    </font>
    <font>
      <sz val="6"/>
      <name val="ＭＳ Ｐゴシック"/>
      <family val="3"/>
      <charset val="128"/>
    </font>
    <font>
      <sz val="10"/>
      <name val="ＭＳ 明朝"/>
      <family val="3"/>
      <charset val="128"/>
    </font>
    <font>
      <b/>
      <i/>
      <sz val="11"/>
      <color indexed="10"/>
      <name val="ＭＳ ゴシック"/>
      <family val="3"/>
      <charset val="128"/>
    </font>
    <font>
      <sz val="10"/>
      <name val="ＭＳ ゴシック"/>
      <family val="3"/>
      <charset val="128"/>
    </font>
    <font>
      <sz val="8"/>
      <color rgb="FF000000"/>
      <name val="ＭＳ 明朝"/>
      <family val="1"/>
      <charset val="128"/>
    </font>
    <font>
      <b/>
      <i/>
      <sz val="11"/>
      <color rgb="FFFF0000"/>
      <name val="ＭＳ 明朝"/>
      <family val="1"/>
      <charset val="128"/>
    </font>
  </fonts>
  <fills count="13">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47"/>
        <bgColor indexed="47"/>
      </patternFill>
    </fill>
    <fill>
      <patternFill patternType="solid">
        <fgColor theme="6" tint="0.39997558519241921"/>
        <bgColor indexed="64"/>
      </patternFill>
    </fill>
    <fill>
      <patternFill patternType="solid">
        <fgColor indexed="41"/>
        <bgColor indexed="47"/>
      </patternFill>
    </fill>
    <fill>
      <patternFill patternType="solid">
        <fgColor indexed="41"/>
        <bgColor indexed="64"/>
      </patternFill>
    </fill>
    <fill>
      <patternFill patternType="solid">
        <fgColor indexed="52"/>
        <bgColor indexed="64"/>
      </patternFill>
    </fill>
    <fill>
      <patternFill patternType="solid">
        <fgColor rgb="FFCCFFFF"/>
        <bgColor indexed="64"/>
      </patternFill>
    </fill>
  </fills>
  <borders count="7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dotted">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top style="medium">
        <color indexed="64"/>
      </top>
      <bottom/>
      <diagonal/>
    </border>
    <border>
      <left/>
      <right/>
      <top style="dotted">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thin">
        <color indexed="64"/>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dotted">
        <color indexed="64"/>
      </top>
      <bottom/>
      <diagonal/>
    </border>
    <border>
      <left style="thin">
        <color indexed="64"/>
      </left>
      <right/>
      <top style="medium">
        <color indexed="64"/>
      </top>
      <bottom/>
      <diagonal/>
    </border>
    <border>
      <left style="thin">
        <color indexed="64"/>
      </left>
      <right/>
      <top style="dotted">
        <color indexed="64"/>
      </top>
      <bottom/>
      <diagonal/>
    </border>
    <border>
      <left style="medium">
        <color indexed="64"/>
      </left>
      <right style="thin">
        <color indexed="64"/>
      </right>
      <top style="medium">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dotted">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235">
    <xf numFmtId="0" fontId="0" fillId="0" borderId="0" xfId="0">
      <alignment vertical="center"/>
    </xf>
    <xf numFmtId="0" fontId="0" fillId="0" borderId="0" xfId="0" applyAlignment="1">
      <alignment horizontal="center" vertical="center"/>
    </xf>
    <xf numFmtId="0" fontId="0" fillId="2" borderId="0" xfId="0" applyFill="1" applyAlignment="1">
      <alignment horizontal="right" vertical="center"/>
    </xf>
    <xf numFmtId="0" fontId="0" fillId="3" borderId="0" xfId="0" applyFill="1" applyAlignment="1">
      <alignment horizontal="right" vertical="center"/>
    </xf>
    <xf numFmtId="0" fontId="0" fillId="4" borderId="0" xfId="0" applyFill="1">
      <alignment vertical="center"/>
    </xf>
    <xf numFmtId="0" fontId="2" fillId="4" borderId="0" xfId="0" applyFont="1" applyFill="1">
      <alignment vertical="center"/>
    </xf>
    <xf numFmtId="0" fontId="0" fillId="5" borderId="2" xfId="0" applyFill="1" applyBorder="1" applyAlignment="1">
      <alignment horizontal="center" vertical="center"/>
    </xf>
    <xf numFmtId="0" fontId="0" fillId="4" borderId="0" xfId="0" applyFill="1" applyAlignment="1">
      <alignment vertical="distributed" textRotation="255" wrapText="1" indent="1" shrinkToFit="1"/>
    </xf>
    <xf numFmtId="0" fontId="0" fillId="6" borderId="2" xfId="0" applyFill="1" applyBorder="1">
      <alignment vertical="center"/>
    </xf>
    <xf numFmtId="0" fontId="0" fillId="4" borderId="0" xfId="0" applyFill="1" applyAlignment="1">
      <alignment horizontal="distributed" vertical="center" indent="1"/>
    </xf>
    <xf numFmtId="0" fontId="0" fillId="5" borderId="2" xfId="0" applyFill="1" applyBorder="1" applyAlignment="1" applyProtection="1">
      <alignment horizontal="center" vertical="center"/>
      <protection locked="0"/>
    </xf>
    <xf numFmtId="0" fontId="0" fillId="4" borderId="0" xfId="0" applyFill="1" applyAlignment="1">
      <alignment horizontal="center" vertical="center"/>
    </xf>
    <xf numFmtId="0" fontId="0" fillId="5" borderId="2" xfId="0" applyFill="1" applyBorder="1" applyProtection="1">
      <alignment vertical="center"/>
      <protection locked="0"/>
    </xf>
    <xf numFmtId="0" fontId="0" fillId="6" borderId="2" xfId="0" applyFill="1" applyBorder="1" applyProtection="1">
      <alignment vertical="center"/>
      <protection locked="0"/>
    </xf>
    <xf numFmtId="0" fontId="0" fillId="6" borderId="2" xfId="0" applyFill="1" applyBorder="1" applyAlignment="1" applyProtection="1">
      <alignment horizontal="center" vertical="center"/>
      <protection locked="0"/>
    </xf>
    <xf numFmtId="0" fontId="0" fillId="4" borderId="7" xfId="0" applyFill="1" applyBorder="1">
      <alignment vertical="center"/>
    </xf>
    <xf numFmtId="0" fontId="0" fillId="4" borderId="0" xfId="0" applyFill="1" applyAlignment="1">
      <alignment horizontal="left" vertical="center"/>
    </xf>
    <xf numFmtId="0" fontId="0" fillId="4" borderId="12" xfId="0" applyFill="1" applyBorder="1">
      <alignment vertical="center"/>
    </xf>
    <xf numFmtId="0" fontId="0" fillId="4" borderId="13" xfId="0" applyFill="1" applyBorder="1">
      <alignment vertical="center"/>
    </xf>
    <xf numFmtId="38" fontId="0" fillId="4" borderId="8" xfId="1" applyFont="1" applyFill="1" applyBorder="1" applyAlignment="1">
      <alignment vertical="center"/>
    </xf>
    <xf numFmtId="38" fontId="0" fillId="4" borderId="14" xfId="1" applyFont="1" applyFill="1" applyBorder="1" applyAlignment="1">
      <alignment vertical="center"/>
    </xf>
    <xf numFmtId="0" fontId="0" fillId="4" borderId="13" xfId="0" applyFill="1" applyBorder="1" applyAlignment="1">
      <alignment horizontal="center" vertical="center"/>
    </xf>
    <xf numFmtId="38" fontId="0" fillId="4" borderId="0" xfId="1" applyFont="1" applyFill="1" applyBorder="1" applyAlignment="1">
      <alignment horizontal="center"/>
    </xf>
    <xf numFmtId="38" fontId="0" fillId="4" borderId="0" xfId="1" applyFont="1" applyFill="1" applyBorder="1" applyAlignment="1">
      <alignment horizontal="right"/>
    </xf>
    <xf numFmtId="0" fontId="6" fillId="4" borderId="0" xfId="0" applyFont="1" applyFill="1">
      <alignment vertical="center"/>
    </xf>
    <xf numFmtId="0" fontId="7" fillId="4" borderId="0" xfId="0" applyFont="1" applyFill="1">
      <alignment vertical="center"/>
    </xf>
    <xf numFmtId="57" fontId="0" fillId="4" borderId="0" xfId="0" applyNumberFormat="1" applyFill="1">
      <alignment vertical="center"/>
    </xf>
    <xf numFmtId="0" fontId="0" fillId="0" borderId="2" xfId="0" applyBorder="1" applyAlignment="1">
      <alignment horizontal="center" vertical="center"/>
    </xf>
    <xf numFmtId="0" fontId="0" fillId="0" borderId="2" xfId="0" applyBorder="1">
      <alignment vertical="center"/>
    </xf>
    <xf numFmtId="0" fontId="8" fillId="5" borderId="11" xfId="0" applyFont="1" applyFill="1" applyBorder="1" applyAlignment="1" applyProtection="1">
      <alignment vertical="center" shrinkToFit="1"/>
      <protection locked="0"/>
    </xf>
    <xf numFmtId="0" fontId="0" fillId="8" borderId="2" xfId="0" applyFill="1" applyBorder="1" applyAlignment="1">
      <alignment horizontal="center" vertical="center" shrinkToFit="1"/>
    </xf>
    <xf numFmtId="0" fontId="0" fillId="0" borderId="2" xfId="0" applyBorder="1" applyAlignment="1">
      <alignment horizontal="center" vertical="center" shrinkToFit="1"/>
    </xf>
    <xf numFmtId="0" fontId="0" fillId="2" borderId="0" xfId="0" applyFill="1" applyAlignment="1">
      <alignment horizontal="center" vertical="center"/>
    </xf>
    <xf numFmtId="0" fontId="0" fillId="2" borderId="2" xfId="0" applyFill="1" applyBorder="1" applyAlignment="1">
      <alignment horizontal="right" vertical="center"/>
    </xf>
    <xf numFmtId="0" fontId="0" fillId="2" borderId="9" xfId="0" applyFill="1" applyBorder="1" applyAlignment="1">
      <alignment horizontal="right" vertical="center"/>
    </xf>
    <xf numFmtId="0" fontId="0" fillId="3" borderId="0" xfId="0" applyFill="1" applyAlignment="1">
      <alignment horizontal="center" vertical="center"/>
    </xf>
    <xf numFmtId="0" fontId="0" fillId="3" borderId="2" xfId="0" applyFill="1" applyBorder="1" applyAlignment="1">
      <alignment horizontal="right" vertical="center"/>
    </xf>
    <xf numFmtId="178" fontId="0" fillId="2" borderId="2" xfId="0" applyNumberFormat="1" applyFill="1" applyBorder="1" applyAlignment="1">
      <alignment horizontal="right" vertical="center"/>
    </xf>
    <xf numFmtId="178" fontId="0" fillId="0" borderId="2" xfId="0" applyNumberFormat="1" applyBorder="1">
      <alignment vertical="center"/>
    </xf>
    <xf numFmtId="178" fontId="0" fillId="0" borderId="0" xfId="0" applyNumberFormat="1">
      <alignment vertical="center"/>
    </xf>
    <xf numFmtId="0" fontId="0" fillId="9" borderId="15" xfId="0" applyFill="1" applyBorder="1" applyAlignment="1">
      <alignment horizontal="center" vertical="center" shrinkToFit="1"/>
    </xf>
    <xf numFmtId="0" fontId="0" fillId="0" borderId="2" xfId="0" applyBorder="1" applyAlignment="1">
      <alignment vertical="center" shrinkToFit="1"/>
    </xf>
    <xf numFmtId="178" fontId="0" fillId="10" borderId="2" xfId="0" applyNumberFormat="1" applyFill="1" applyBorder="1" applyAlignment="1">
      <alignment vertical="center" shrinkToFit="1"/>
    </xf>
    <xf numFmtId="179" fontId="0" fillId="0" borderId="0" xfId="0" applyNumberFormat="1" applyAlignment="1">
      <alignment vertical="center" shrinkToFit="1"/>
    </xf>
    <xf numFmtId="178" fontId="0" fillId="0" borderId="2" xfId="0" applyNumberFormat="1" applyBorder="1" applyAlignment="1">
      <alignment vertical="center" shrinkToFit="1"/>
    </xf>
    <xf numFmtId="178" fontId="0" fillId="0" borderId="0" xfId="0" applyNumberFormat="1" applyAlignment="1">
      <alignment vertical="center" shrinkToFit="1"/>
    </xf>
    <xf numFmtId="0" fontId="0" fillId="9" borderId="15" xfId="0" applyFill="1" applyBorder="1" applyAlignment="1">
      <alignment horizontal="center" vertical="center"/>
    </xf>
    <xf numFmtId="0" fontId="0" fillId="0" borderId="0" xfId="0" applyAlignment="1">
      <alignment horizontal="center" vertical="center" shrinkToFit="1"/>
    </xf>
    <xf numFmtId="0" fontId="0" fillId="10" borderId="2" xfId="0" applyFill="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3" xfId="0" applyBorder="1">
      <alignment vertical="center"/>
    </xf>
    <xf numFmtId="0" fontId="0" fillId="0" borderId="21" xfId="0" applyBorder="1" applyAlignment="1">
      <alignment vertical="center" shrinkToFit="1"/>
    </xf>
    <xf numFmtId="0" fontId="0" fillId="0" borderId="22" xfId="0" applyBorder="1" applyAlignment="1">
      <alignment vertical="center" shrinkToFi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1" xfId="0" applyBorder="1">
      <alignment vertical="center"/>
    </xf>
    <xf numFmtId="0" fontId="0" fillId="0" borderId="5" xfId="0" applyBorder="1">
      <alignment vertical="center"/>
    </xf>
    <xf numFmtId="0" fontId="9" fillId="6" borderId="2" xfId="0" applyFont="1" applyFill="1" applyBorder="1" applyAlignment="1" applyProtection="1">
      <alignment horizontal="center" vertical="center"/>
      <protection locked="0"/>
    </xf>
    <xf numFmtId="0" fontId="8" fillId="0" borderId="0" xfId="0" applyFont="1">
      <alignment vertical="center"/>
    </xf>
    <xf numFmtId="0" fontId="10" fillId="0" borderId="0" xfId="0" applyFont="1">
      <alignment vertical="center"/>
    </xf>
    <xf numFmtId="0" fontId="11" fillId="0" borderId="0" xfId="0" applyFont="1">
      <alignment vertical="center"/>
    </xf>
    <xf numFmtId="0" fontId="8" fillId="0" borderId="0" xfId="0" applyFont="1" applyAlignment="1">
      <alignment horizontal="left" vertical="center" shrinkToFit="1"/>
    </xf>
    <xf numFmtId="0" fontId="8" fillId="0" borderId="0" xfId="0" applyFont="1" applyAlignment="1">
      <alignment horizontal="left" vertical="center"/>
    </xf>
    <xf numFmtId="0" fontId="12" fillId="0" borderId="0" xfId="0" applyFont="1">
      <alignment vertical="center"/>
    </xf>
    <xf numFmtId="0" fontId="8" fillId="0" borderId="28" xfId="0" applyFont="1" applyBorder="1" applyAlignment="1">
      <alignment vertical="center" shrinkToFit="1"/>
    </xf>
    <xf numFmtId="0" fontId="8" fillId="0" borderId="28" xfId="0" applyFont="1" applyBorder="1" applyAlignment="1">
      <alignment horizontal="left" vertical="center"/>
    </xf>
    <xf numFmtId="0" fontId="8" fillId="0" borderId="29" xfId="0" applyFont="1" applyBorder="1">
      <alignment vertical="center"/>
    </xf>
    <xf numFmtId="0" fontId="8" fillId="0" borderId="28" xfId="0" applyFont="1" applyBorder="1">
      <alignment vertical="center"/>
    </xf>
    <xf numFmtId="0" fontId="8" fillId="0" borderId="28" xfId="0" applyFont="1" applyBorder="1" applyAlignment="1">
      <alignment horizontal="right" vertical="center"/>
    </xf>
    <xf numFmtId="0" fontId="13" fillId="0" borderId="0" xfId="0" applyFont="1" applyAlignment="1">
      <alignment horizontal="left" vertical="center"/>
    </xf>
    <xf numFmtId="0" fontId="8" fillId="0" borderId="30" xfId="0" applyFont="1" applyBorder="1">
      <alignment vertical="center"/>
    </xf>
    <xf numFmtId="0" fontId="8" fillId="0" borderId="36" xfId="0" applyFont="1" applyBorder="1">
      <alignment vertical="center"/>
    </xf>
    <xf numFmtId="0" fontId="14" fillId="0" borderId="0" xfId="0" applyFont="1" applyAlignment="1">
      <alignment horizontal="left"/>
    </xf>
    <xf numFmtId="0" fontId="16" fillId="0" borderId="0" xfId="0" applyFont="1" applyAlignment="1">
      <alignment horizontal="center" vertical="center" wrapText="1"/>
    </xf>
    <xf numFmtId="0" fontId="8" fillId="0" borderId="12" xfId="0" applyFont="1" applyBorder="1" applyAlignment="1">
      <alignment horizontal="distributed" vertical="center" justifyLastLine="1"/>
    </xf>
    <xf numFmtId="0" fontId="8" fillId="0" borderId="0" xfId="0" applyFont="1" applyAlignment="1">
      <alignment vertical="center" shrinkToFit="1"/>
    </xf>
    <xf numFmtId="0" fontId="8" fillId="0" borderId="12" xfId="0" applyFont="1" applyBorder="1">
      <alignment vertical="center"/>
    </xf>
    <xf numFmtId="0" fontId="8" fillId="0" borderId="0" xfId="0" applyFont="1" applyAlignment="1">
      <alignment horizontal="center" vertical="center" shrinkToFit="1"/>
    </xf>
    <xf numFmtId="0" fontId="8" fillId="0" borderId="14" xfId="0" applyFont="1" applyBorder="1">
      <alignment vertical="center"/>
    </xf>
    <xf numFmtId="0" fontId="8" fillId="0" borderId="0" xfId="0" applyFont="1" applyAlignment="1">
      <alignment horizontal="right" vertical="center"/>
    </xf>
    <xf numFmtId="0" fontId="12" fillId="0" borderId="6" xfId="0" applyFont="1" applyBorder="1" applyAlignment="1">
      <alignment horizontal="center" vertical="center"/>
    </xf>
    <xf numFmtId="0" fontId="11" fillId="0" borderId="13" xfId="0" applyFont="1" applyBorder="1" applyAlignment="1"/>
    <xf numFmtId="0" fontId="12" fillId="0" borderId="13" xfId="0" applyFont="1" applyBorder="1">
      <alignment vertical="center"/>
    </xf>
    <xf numFmtId="0" fontId="12" fillId="0" borderId="7" xfId="0" applyFont="1" applyBorder="1">
      <alignment vertical="center"/>
    </xf>
    <xf numFmtId="0" fontId="11" fillId="0" borderId="0" xfId="0" applyFont="1" applyAlignment="1"/>
    <xf numFmtId="0" fontId="12" fillId="0" borderId="0" xfId="0" applyFont="1" applyAlignment="1">
      <alignment horizontal="center" vertical="center" wrapText="1"/>
    </xf>
    <xf numFmtId="38" fontId="12" fillId="0" borderId="13" xfId="0" applyNumberFormat="1" applyFont="1" applyBorder="1" applyAlignment="1">
      <alignment horizontal="right" vertical="center" shrinkToFit="1"/>
    </xf>
    <xf numFmtId="0" fontId="8" fillId="0" borderId="13" xfId="0" applyFont="1" applyBorder="1">
      <alignment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4" fillId="0" borderId="0" xfId="0" applyFont="1">
      <alignment vertical="center"/>
    </xf>
    <xf numFmtId="0" fontId="8" fillId="0" borderId="25" xfId="0" applyFont="1" applyBorder="1">
      <alignment vertical="center"/>
    </xf>
    <xf numFmtId="0" fontId="12" fillId="0" borderId="14"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Border="1">
      <alignment vertical="center"/>
    </xf>
    <xf numFmtId="0" fontId="8" fillId="0" borderId="0" xfId="0" applyFont="1" applyAlignment="1">
      <alignment horizontal="center" vertical="center" wrapText="1"/>
    </xf>
    <xf numFmtId="0" fontId="10" fillId="0" borderId="8" xfId="0" applyFont="1" applyBorder="1">
      <alignment vertical="center"/>
    </xf>
    <xf numFmtId="0" fontId="12" fillId="0" borderId="14" xfId="0" applyFont="1" applyBorder="1">
      <alignment vertical="center"/>
    </xf>
    <xf numFmtId="0" fontId="12" fillId="0" borderId="0" xfId="0" applyFont="1" applyAlignment="1">
      <alignment horizontal="right" vertical="center" shrinkToFit="1"/>
    </xf>
    <xf numFmtId="0" fontId="12" fillId="0" borderId="12" xfId="0" applyFont="1" applyBorder="1">
      <alignment vertical="center"/>
    </xf>
    <xf numFmtId="38" fontId="12" fillId="0" borderId="0" xfId="0" applyNumberFormat="1" applyFont="1" applyAlignment="1">
      <alignment horizontal="right" vertical="center"/>
    </xf>
    <xf numFmtId="0" fontId="12" fillId="0" borderId="0" xfId="0" applyFont="1" applyAlignment="1">
      <alignment vertical="center" shrinkToFit="1"/>
    </xf>
    <xf numFmtId="0" fontId="0" fillId="0" borderId="0" xfId="0" applyAlignment="1">
      <alignment horizontal="right" vertical="center"/>
    </xf>
    <xf numFmtId="0" fontId="17" fillId="0" borderId="0" xfId="0" applyFont="1" applyAlignment="1">
      <alignment horizontal="center" vertical="center"/>
    </xf>
    <xf numFmtId="0" fontId="11" fillId="0" borderId="0" xfId="0" applyFont="1" applyAlignment="1">
      <alignment horizontal="center"/>
    </xf>
    <xf numFmtId="38" fontId="12" fillId="0" borderId="0" xfId="0" applyNumberFormat="1" applyFo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19" fillId="0" borderId="0" xfId="0" applyFont="1">
      <alignment vertical="center"/>
    </xf>
    <xf numFmtId="0" fontId="8" fillId="0" borderId="14" xfId="0" applyFont="1" applyBorder="1" applyAlignment="1">
      <alignment vertical="center" shrinkToFit="1"/>
    </xf>
    <xf numFmtId="0" fontId="8" fillId="0" borderId="12" xfId="0" applyFont="1" applyBorder="1" applyAlignment="1">
      <alignment vertical="center" shrinkToFit="1"/>
    </xf>
    <xf numFmtId="0" fontId="8" fillId="0" borderId="0" xfId="0" applyFont="1" applyAlignment="1">
      <alignment vertical="center" justifyLastLine="1"/>
    </xf>
    <xf numFmtId="0" fontId="12" fillId="0" borderId="44" xfId="0" applyFont="1" applyBorder="1">
      <alignment vertical="center"/>
    </xf>
    <xf numFmtId="0" fontId="8" fillId="0" borderId="12" xfId="0" applyFont="1" applyBorder="1" applyAlignment="1">
      <alignment vertical="center" justifyLastLine="1"/>
    </xf>
    <xf numFmtId="0" fontId="11" fillId="0" borderId="43" xfId="0" applyFont="1" applyBorder="1" applyAlignment="1"/>
    <xf numFmtId="0" fontId="8" fillId="0" borderId="12" xfId="0" applyFont="1" applyBorder="1" applyAlignment="1">
      <alignment horizontal="center" vertical="center"/>
    </xf>
    <xf numFmtId="0" fontId="20" fillId="0" borderId="0" xfId="0" applyFont="1">
      <alignment vertical="center"/>
    </xf>
    <xf numFmtId="0" fontId="11" fillId="0" borderId="0" xfId="0" applyFont="1" applyAlignment="1">
      <alignment horizontal="center" vertical="center" shrinkToFit="1"/>
    </xf>
    <xf numFmtId="180" fontId="12" fillId="0" borderId="0" xfId="0" applyNumberFormat="1" applyFont="1" applyAlignment="1">
      <alignment horizontal="center" vertical="center"/>
    </xf>
    <xf numFmtId="0" fontId="12" fillId="0" borderId="10" xfId="0" applyFont="1" applyBorder="1">
      <alignment vertical="center"/>
    </xf>
    <xf numFmtId="0" fontId="8" fillId="0" borderId="0" xfId="0" applyFont="1" applyAlignment="1">
      <alignment horizontal="right" vertical="center" shrinkToFit="1"/>
    </xf>
    <xf numFmtId="181" fontId="12" fillId="0" borderId="0" xfId="0" applyNumberFormat="1" applyFont="1" applyAlignment="1">
      <alignment horizontal="center" vertical="center"/>
    </xf>
    <xf numFmtId="0" fontId="8" fillId="0" borderId="14" xfId="0" applyFont="1" applyBorder="1" applyAlignment="1">
      <alignment horizontal="left" vertical="center" shrinkToFit="1"/>
    </xf>
    <xf numFmtId="0" fontId="10" fillId="0" borderId="8" xfId="0" applyFont="1" applyBorder="1" applyAlignment="1">
      <alignment vertical="center" shrinkToFit="1"/>
    </xf>
    <xf numFmtId="0" fontId="11" fillId="0" borderId="43" xfId="0" applyFont="1" applyBorder="1" applyAlignment="1">
      <alignment horizontal="left"/>
    </xf>
    <xf numFmtId="0" fontId="11" fillId="0" borderId="0" xfId="0" applyFont="1" applyAlignment="1">
      <alignment horizontal="left"/>
    </xf>
    <xf numFmtId="0" fontId="12" fillId="0" borderId="0" xfId="0" applyFont="1" applyAlignment="1">
      <alignment horizontal="left" vertical="center"/>
    </xf>
    <xf numFmtId="0" fontId="21" fillId="0" borderId="0" xfId="0" applyFont="1" applyAlignment="1">
      <alignment vertical="center" wrapText="1"/>
    </xf>
    <xf numFmtId="0" fontId="21" fillId="0" borderId="0" xfId="0" applyFont="1">
      <alignment vertical="center"/>
    </xf>
    <xf numFmtId="0" fontId="21" fillId="0" borderId="12" xfId="0" applyFont="1" applyBorder="1">
      <alignment vertical="center"/>
    </xf>
    <xf numFmtId="0" fontId="12" fillId="0" borderId="0" xfId="0" applyFont="1" applyAlignment="1">
      <alignment horizontal="right" vertical="center"/>
    </xf>
    <xf numFmtId="0" fontId="19" fillId="0" borderId="0" xfId="0" applyFont="1" applyAlignment="1">
      <alignment vertical="center" justifyLastLine="1"/>
    </xf>
    <xf numFmtId="0" fontId="22" fillId="0" borderId="0" xfId="0" applyFont="1">
      <alignment vertical="center"/>
    </xf>
    <xf numFmtId="182" fontId="12" fillId="0" borderId="0" xfId="0" applyNumberFormat="1" applyFont="1" applyAlignment="1">
      <alignment horizontal="right" vertical="center"/>
    </xf>
    <xf numFmtId="0" fontId="8" fillId="0" borderId="0" xfId="0" applyFont="1" applyAlignment="1">
      <alignment vertical="center" wrapText="1"/>
    </xf>
    <xf numFmtId="0" fontId="8" fillId="0" borderId="44" xfId="0" applyFont="1" applyBorder="1" applyAlignment="1">
      <alignment vertical="center" wrapText="1"/>
    </xf>
    <xf numFmtId="0" fontId="11" fillId="0" borderId="0" xfId="0" applyFont="1" applyAlignment="1">
      <alignment shrinkToFit="1"/>
    </xf>
    <xf numFmtId="0" fontId="12" fillId="0" borderId="0" xfId="0" applyFont="1" applyAlignment="1">
      <alignment horizontal="distributed" vertical="center" justifyLastLine="1"/>
    </xf>
    <xf numFmtId="0" fontId="8" fillId="0" borderId="0" xfId="0" applyFont="1" applyAlignment="1">
      <alignment horizontal="distributed" vertical="center" justifyLastLine="1"/>
    </xf>
    <xf numFmtId="0" fontId="0" fillId="0" borderId="12" xfId="0" applyBorder="1">
      <alignment vertical="center"/>
    </xf>
    <xf numFmtId="0" fontId="8" fillId="0" borderId="12" xfId="0" applyFont="1" applyBorder="1" applyAlignment="1">
      <alignment vertical="center" wrapText="1"/>
    </xf>
    <xf numFmtId="0" fontId="12" fillId="0" borderId="0" xfId="0" applyFont="1" applyAlignment="1">
      <alignment vertical="center" wrapText="1"/>
    </xf>
    <xf numFmtId="38" fontId="12" fillId="0" borderId="17" xfId="1" applyFont="1" applyFill="1" applyBorder="1" applyAlignment="1">
      <alignment vertical="center"/>
    </xf>
    <xf numFmtId="0" fontId="11" fillId="0" borderId="49" xfId="0" applyFont="1" applyBorder="1" applyAlignment="1">
      <alignment horizontal="left"/>
    </xf>
    <xf numFmtId="0" fontId="8" fillId="0" borderId="50" xfId="0" applyFont="1" applyBorder="1" applyAlignment="1">
      <alignment vertical="center" wrapText="1"/>
    </xf>
    <xf numFmtId="0" fontId="11" fillId="0" borderId="50" xfId="0" applyFont="1" applyBorder="1" applyAlignment="1">
      <alignment horizontal="left"/>
    </xf>
    <xf numFmtId="0" fontId="8" fillId="0" borderId="51" xfId="0" applyFont="1" applyBorder="1" applyAlignment="1">
      <alignment vertical="center" wrapText="1"/>
    </xf>
    <xf numFmtId="0" fontId="0" fillId="0" borderId="13" xfId="0" applyBorder="1">
      <alignment vertical="center"/>
    </xf>
    <xf numFmtId="0" fontId="11" fillId="0" borderId="14" xfId="0" applyFont="1" applyBorder="1" applyAlignment="1">
      <alignment horizontal="center"/>
    </xf>
    <xf numFmtId="0" fontId="8" fillId="0" borderId="25" xfId="0" applyFont="1" applyBorder="1" applyAlignment="1">
      <alignment horizontal="center" vertical="center"/>
    </xf>
    <xf numFmtId="0" fontId="23" fillId="0" borderId="0" xfId="0" applyFont="1" applyAlignment="1">
      <alignment horizontal="center" vertical="center"/>
    </xf>
    <xf numFmtId="0" fontId="21" fillId="0" borderId="25" xfId="0" applyFont="1" applyBorder="1">
      <alignment vertical="center"/>
    </xf>
    <xf numFmtId="0" fontId="10" fillId="0" borderId="2" xfId="0" applyFont="1" applyBorder="1" applyAlignment="1">
      <alignment horizontal="center" vertical="center"/>
    </xf>
    <xf numFmtId="0" fontId="24" fillId="0" borderId="0" xfId="0" applyFont="1" applyAlignment="1">
      <alignment wrapText="1"/>
    </xf>
    <xf numFmtId="0" fontId="24" fillId="0" borderId="8" xfId="0" applyFont="1" applyBorder="1" applyAlignment="1">
      <alignment horizontal="center" vertical="center" wrapText="1"/>
    </xf>
    <xf numFmtId="0" fontId="23" fillId="0" borderId="8" xfId="0" applyFont="1" applyBorder="1" applyAlignment="1">
      <alignment horizontal="center" vertical="center"/>
    </xf>
    <xf numFmtId="0" fontId="8" fillId="0" borderId="14" xfId="0" applyFont="1" applyBorder="1" applyAlignment="1">
      <alignment horizontal="right" vertical="center"/>
    </xf>
    <xf numFmtId="0" fontId="23" fillId="0" borderId="0" xfId="0" applyFont="1" applyAlignment="1">
      <alignment wrapText="1"/>
    </xf>
    <xf numFmtId="0" fontId="23" fillId="0" borderId="25" xfId="0" applyFont="1" applyBorder="1" applyAlignment="1">
      <alignment wrapText="1"/>
    </xf>
    <xf numFmtId="0" fontId="12" fillId="0" borderId="8" xfId="0" applyFont="1" applyBorder="1" applyAlignment="1">
      <alignment horizontal="distributed" vertical="center"/>
    </xf>
    <xf numFmtId="0" fontId="12" fillId="0" borderId="22" xfId="0" applyFont="1" applyBorder="1" applyAlignment="1">
      <alignment horizontal="distributed" vertical="center"/>
    </xf>
    <xf numFmtId="0" fontId="12" fillId="0" borderId="60" xfId="0" applyFont="1" applyBorder="1">
      <alignment vertical="center"/>
    </xf>
    <xf numFmtId="0" fontId="8" fillId="0" borderId="22" xfId="0" applyFont="1" applyBorder="1" applyAlignment="1">
      <alignment horizontal="center" vertical="center"/>
    </xf>
    <xf numFmtId="0" fontId="8" fillId="0" borderId="16" xfId="0" applyFont="1" applyBorder="1" applyAlignment="1">
      <alignment horizontal="center" vertical="center"/>
    </xf>
    <xf numFmtId="0" fontId="8" fillId="0" borderId="60" xfId="0" applyFont="1" applyBorder="1" applyAlignment="1">
      <alignment horizontal="center" vertical="center"/>
    </xf>
    <xf numFmtId="0" fontId="8" fillId="0" borderId="22" xfId="0" applyFont="1" applyBorder="1">
      <alignment vertical="center"/>
    </xf>
    <xf numFmtId="0" fontId="8" fillId="0" borderId="23" xfId="0" applyFont="1" applyBorder="1" applyAlignment="1">
      <alignment vertical="center" shrinkToFit="1"/>
    </xf>
    <xf numFmtId="0" fontId="8" fillId="0" borderId="60" xfId="0" applyFont="1" applyBorder="1" applyAlignment="1">
      <alignment vertical="center" shrinkToFit="1"/>
    </xf>
    <xf numFmtId="0" fontId="8" fillId="0" borderId="16" xfId="0" applyFont="1" applyBorder="1" applyAlignment="1">
      <alignment vertical="center" justifyLastLine="1"/>
    </xf>
    <xf numFmtId="0" fontId="8" fillId="0" borderId="16" xfId="0" applyFont="1" applyBorder="1">
      <alignment vertical="center"/>
    </xf>
    <xf numFmtId="0" fontId="8" fillId="0" borderId="60" xfId="0" applyFont="1" applyBorder="1">
      <alignment vertical="center"/>
    </xf>
    <xf numFmtId="0" fontId="21" fillId="0" borderId="55" xfId="0" applyFont="1" applyBorder="1">
      <alignment vertical="center"/>
    </xf>
    <xf numFmtId="0" fontId="0" fillId="5" borderId="2" xfId="0" applyFill="1" applyBorder="1">
      <alignment vertical="center"/>
    </xf>
    <xf numFmtId="0" fontId="0" fillId="11" borderId="2" xfId="0" applyFill="1" applyBorder="1">
      <alignment vertical="center"/>
    </xf>
    <xf numFmtId="0" fontId="10" fillId="0" borderId="0" xfId="0" applyFont="1" applyAlignment="1"/>
    <xf numFmtId="0" fontId="12" fillId="0" borderId="0" xfId="0" applyFont="1" applyAlignment="1">
      <alignment vertical="center" justifyLastLine="1"/>
    </xf>
    <xf numFmtId="0" fontId="8" fillId="0" borderId="0" xfId="0" applyFont="1" applyAlignment="1"/>
    <xf numFmtId="0" fontId="25" fillId="0" borderId="0" xfId="0" applyFont="1" applyAlignment="1"/>
    <xf numFmtId="0" fontId="10" fillId="0" borderId="0" xfId="0" applyFont="1" applyAlignment="1">
      <alignment vertical="center" shrinkToFit="1"/>
    </xf>
    <xf numFmtId="0" fontId="26" fillId="0" borderId="0" xfId="0" applyFont="1">
      <alignment vertical="center"/>
    </xf>
    <xf numFmtId="0" fontId="8" fillId="0" borderId="16" xfId="0" applyFont="1" applyBorder="1" applyAlignment="1">
      <alignment vertical="center" shrinkToFit="1"/>
    </xf>
    <xf numFmtId="0" fontId="8" fillId="0" borderId="23" xfId="0" applyFont="1" applyBorder="1">
      <alignment vertical="center"/>
    </xf>
    <xf numFmtId="0" fontId="0" fillId="0" borderId="60" xfId="0" applyBorder="1">
      <alignment vertical="center"/>
    </xf>
    <xf numFmtId="0" fontId="10" fillId="0" borderId="22" xfId="0" applyFont="1" applyBorder="1">
      <alignment vertical="center"/>
    </xf>
    <xf numFmtId="0" fontId="12" fillId="0" borderId="23" xfId="0" applyFont="1" applyBorder="1">
      <alignment vertical="center"/>
    </xf>
    <xf numFmtId="0" fontId="11" fillId="0" borderId="16" xfId="0" applyFont="1" applyBorder="1" applyAlignment="1"/>
    <xf numFmtId="0" fontId="8" fillId="0" borderId="16" xfId="0" applyFont="1" applyBorder="1" applyAlignment="1">
      <alignment vertical="center" wrapText="1"/>
    </xf>
    <xf numFmtId="0" fontId="12" fillId="0" borderId="16" xfId="0" applyFont="1" applyBorder="1">
      <alignment vertical="center"/>
    </xf>
    <xf numFmtId="0" fontId="0" fillId="0" borderId="16" xfId="0" applyBorder="1">
      <alignment vertical="center"/>
    </xf>
    <xf numFmtId="0" fontId="8" fillId="0" borderId="55" xfId="0" applyFont="1" applyBorder="1" applyAlignment="1">
      <alignment horizontal="center" vertical="center"/>
    </xf>
    <xf numFmtId="0" fontId="11" fillId="0" borderId="0" xfId="0" applyFont="1" applyAlignment="1">
      <alignment horizontal="center" vertical="center"/>
    </xf>
    <xf numFmtId="0" fontId="14" fillId="0" borderId="0" xfId="0" applyFont="1" applyAlignment="1">
      <alignment horizontal="distributed" vertical="center" justifyLastLine="1"/>
    </xf>
    <xf numFmtId="0" fontId="8" fillId="0" borderId="0" xfId="0" applyFont="1" applyAlignment="1">
      <alignment horizontal="center" vertical="center" justifyLastLine="1"/>
    </xf>
    <xf numFmtId="0" fontId="10" fillId="0" borderId="0" xfId="0" applyFont="1" applyAlignment="1" applyProtection="1">
      <alignment horizontal="center" vertical="center"/>
      <protection locked="0"/>
    </xf>
    <xf numFmtId="0" fontId="27" fillId="0" borderId="0" xfId="0" applyFont="1" applyAlignment="1">
      <alignment horizontal="left" vertical="center" readingOrder="1"/>
    </xf>
    <xf numFmtId="0" fontId="28" fillId="0" borderId="0" xfId="0" applyFont="1">
      <alignment vertical="center"/>
    </xf>
    <xf numFmtId="0" fontId="10" fillId="0" borderId="0" xfId="0" applyFont="1" applyAlignment="1">
      <alignment vertical="center" wrapText="1"/>
    </xf>
    <xf numFmtId="0" fontId="8" fillId="5" borderId="63" xfId="0" applyFont="1" applyFill="1" applyBorder="1" applyAlignment="1">
      <alignment horizontal="center" vertical="center"/>
    </xf>
    <xf numFmtId="0" fontId="8" fillId="5" borderId="64" xfId="0" applyFont="1" applyFill="1" applyBorder="1" applyAlignment="1">
      <alignment horizontal="center" vertical="center"/>
    </xf>
    <xf numFmtId="0" fontId="8" fillId="5" borderId="65" xfId="0" applyFont="1" applyFill="1" applyBorder="1" applyAlignment="1">
      <alignment horizontal="center" vertical="center"/>
    </xf>
    <xf numFmtId="0" fontId="29" fillId="0" borderId="0" xfId="0" applyFont="1" applyAlignment="1">
      <alignment vertical="center" justifyLastLine="1"/>
    </xf>
    <xf numFmtId="0" fontId="17" fillId="0" borderId="0" xfId="0" applyFont="1">
      <alignment vertical="center"/>
    </xf>
    <xf numFmtId="178" fontId="8" fillId="0" borderId="37" xfId="0" applyNumberFormat="1" applyFont="1" applyBorder="1" applyAlignment="1">
      <alignment horizontal="center" vertical="center"/>
    </xf>
    <xf numFmtId="178" fontId="8" fillId="0" borderId="0" xfId="0" applyNumberFormat="1" applyFont="1" applyAlignment="1">
      <alignment horizontal="center" vertical="center"/>
    </xf>
    <xf numFmtId="0" fontId="10" fillId="0" borderId="66" xfId="0" applyFont="1" applyBorder="1">
      <alignment vertical="center"/>
    </xf>
    <xf numFmtId="0" fontId="29" fillId="0" borderId="0" xfId="0" applyFont="1">
      <alignment vertical="center"/>
    </xf>
    <xf numFmtId="182" fontId="8" fillId="5" borderId="63" xfId="0" applyNumberFormat="1" applyFont="1" applyFill="1" applyBorder="1">
      <alignment vertical="center"/>
    </xf>
    <xf numFmtId="182" fontId="8" fillId="0" borderId="0" xfId="0" applyNumberFormat="1" applyFont="1">
      <alignment vertical="center"/>
    </xf>
    <xf numFmtId="179" fontId="10" fillId="0" borderId="0" xfId="0" applyNumberFormat="1" applyFont="1" applyAlignment="1">
      <alignment horizontal="center" vertical="center"/>
    </xf>
    <xf numFmtId="0" fontId="8" fillId="2" borderId="2" xfId="0" applyFont="1" applyFill="1" applyBorder="1" applyAlignment="1">
      <alignment horizontal="center" vertical="center" justifyLastLine="1"/>
    </xf>
    <xf numFmtId="178" fontId="8" fillId="0" borderId="0" xfId="0" applyNumberFormat="1" applyFont="1">
      <alignment vertical="center"/>
    </xf>
    <xf numFmtId="0" fontId="8" fillId="0" borderId="55" xfId="0" applyFont="1" applyBorder="1">
      <alignment vertical="center"/>
    </xf>
    <xf numFmtId="0" fontId="10" fillId="0" borderId="68" xfId="0" applyFont="1" applyBorder="1">
      <alignment vertical="center"/>
    </xf>
    <xf numFmtId="0" fontId="8" fillId="0" borderId="2" xfId="0" applyFont="1" applyBorder="1">
      <alignment vertical="center"/>
    </xf>
    <xf numFmtId="0" fontId="8" fillId="0" borderId="63" xfId="0" applyFont="1" applyBorder="1" applyAlignment="1">
      <alignment horizontal="center" vertical="center"/>
    </xf>
    <xf numFmtId="0" fontId="8" fillId="5" borderId="63" xfId="0" applyFont="1" applyFill="1" applyBorder="1">
      <alignment vertical="center"/>
    </xf>
    <xf numFmtId="0" fontId="8" fillId="5" borderId="2" xfId="0" applyFont="1" applyFill="1" applyBorder="1">
      <alignment vertical="center"/>
    </xf>
    <xf numFmtId="0" fontId="8" fillId="2" borderId="2" xfId="0" applyFont="1" applyFill="1" applyBorder="1" applyAlignment="1">
      <alignment horizontal="center" vertical="center"/>
    </xf>
    <xf numFmtId="0" fontId="30" fillId="0" borderId="0" xfId="0" applyFont="1" applyAlignment="1">
      <alignment horizontal="left"/>
    </xf>
    <xf numFmtId="0" fontId="0" fillId="0" borderId="0" xfId="0" applyAlignment="1">
      <alignment vertical="center" shrinkToFit="1"/>
    </xf>
    <xf numFmtId="0" fontId="47" fillId="6" borderId="2" xfId="0" applyFont="1" applyFill="1" applyBorder="1" applyAlignment="1" applyProtection="1">
      <alignment horizontal="center" vertical="center"/>
      <protection locked="0"/>
    </xf>
    <xf numFmtId="0" fontId="8" fillId="0" borderId="0" xfId="0" applyFont="1" applyAlignment="1">
      <alignment horizontal="center" vertical="center"/>
    </xf>
    <xf numFmtId="0" fontId="11" fillId="0" borderId="0" xfId="0" applyFont="1" applyAlignment="1">
      <alignment horizontal="right" vertical="center"/>
    </xf>
    <xf numFmtId="0" fontId="8" fillId="0" borderId="0" xfId="0" applyFont="1" applyAlignment="1" applyProtection="1">
      <alignment horizontal="center" vertical="center"/>
      <protection locked="0"/>
    </xf>
    <xf numFmtId="0" fontId="8" fillId="0" borderId="8" xfId="0" applyFont="1" applyBorder="1" applyAlignment="1" applyProtection="1">
      <alignment vertical="center" shrinkToFit="1"/>
    </xf>
    <xf numFmtId="0" fontId="8" fillId="0" borderId="8" xfId="0" applyFont="1" applyBorder="1" applyAlignment="1" applyProtection="1">
      <alignment horizontal="center" vertical="center"/>
      <protection locked="0"/>
    </xf>
    <xf numFmtId="0" fontId="8" fillId="0" borderId="14" xfId="0" applyFont="1" applyBorder="1" applyAlignment="1" applyProtection="1">
      <alignment vertical="center" justifyLastLine="1"/>
      <protection locked="0"/>
    </xf>
    <xf numFmtId="0" fontId="8" fillId="0" borderId="0" xfId="0" applyFont="1" applyAlignment="1" applyProtection="1">
      <alignment vertical="center" justifyLastLine="1"/>
      <protection locked="0"/>
    </xf>
    <xf numFmtId="0" fontId="8" fillId="0" borderId="12" xfId="0" applyFont="1" applyBorder="1" applyAlignment="1" applyProtection="1">
      <alignment vertical="center" justifyLastLine="1"/>
      <protection locked="0"/>
    </xf>
    <xf numFmtId="0" fontId="8" fillId="0" borderId="23" xfId="0" applyFont="1" applyBorder="1" applyAlignment="1" applyProtection="1">
      <alignment vertical="center" justifyLastLine="1"/>
      <protection locked="0"/>
    </xf>
    <xf numFmtId="0" fontId="8" fillId="0" borderId="16" xfId="0" applyFont="1" applyBorder="1" applyAlignment="1" applyProtection="1">
      <alignment vertical="center" justifyLastLine="1"/>
      <protection locked="0"/>
    </xf>
    <xf numFmtId="0" fontId="8" fillId="0" borderId="60" xfId="0" applyFont="1" applyBorder="1" applyAlignment="1" applyProtection="1">
      <alignment vertical="center" justifyLastLine="1"/>
      <protection locked="0"/>
    </xf>
    <xf numFmtId="0" fontId="8" fillId="0" borderId="0" xfId="0" applyFont="1" applyProtection="1">
      <alignment vertical="center"/>
      <protection locked="0"/>
    </xf>
    <xf numFmtId="0" fontId="21" fillId="0" borderId="0" xfId="0" applyFont="1" applyProtection="1">
      <alignment vertical="center"/>
      <protection locked="0"/>
    </xf>
    <xf numFmtId="0" fontId="21" fillId="0" borderId="16" xfId="0" applyFont="1" applyBorder="1" applyProtection="1">
      <alignment vertical="center"/>
      <protection locked="0"/>
    </xf>
    <xf numFmtId="0" fontId="8" fillId="0" borderId="16" xfId="0" applyFont="1" applyBorder="1" applyProtection="1">
      <alignment vertical="center"/>
      <protection locked="0"/>
    </xf>
    <xf numFmtId="0" fontId="0" fillId="4" borderId="0" xfId="0" applyFill="1" applyProtection="1">
      <alignment vertical="center"/>
      <protection locked="0"/>
    </xf>
    <xf numFmtId="0" fontId="2" fillId="4" borderId="0" xfId="0" applyFont="1" applyFill="1" applyProtection="1">
      <alignment vertical="center"/>
      <protection locked="0"/>
    </xf>
    <xf numFmtId="0" fontId="0" fillId="4" borderId="0" xfId="0" applyFill="1" applyAlignment="1" applyProtection="1">
      <alignment horizontal="center" vertical="center"/>
      <protection locked="0"/>
    </xf>
    <xf numFmtId="0" fontId="0" fillId="0" borderId="0" xfId="0" applyProtection="1">
      <alignment vertical="center"/>
      <protection locked="0"/>
    </xf>
    <xf numFmtId="0" fontId="0" fillId="4" borderId="0" xfId="0" applyFill="1" applyAlignment="1" applyProtection="1">
      <alignment horizontal="left" vertical="center"/>
      <protection locked="0"/>
    </xf>
    <xf numFmtId="38" fontId="0" fillId="4" borderId="0" xfId="1" applyFont="1" applyFill="1" applyBorder="1" applyAlignment="1" applyProtection="1">
      <alignment horizontal="center"/>
      <protection locked="0"/>
    </xf>
    <xf numFmtId="0" fontId="0" fillId="4" borderId="12" xfId="0" applyFill="1" applyBorder="1" applyAlignment="1" applyProtection="1">
      <alignment horizontal="left" vertical="center"/>
      <protection locked="0"/>
    </xf>
    <xf numFmtId="0" fontId="0" fillId="4" borderId="0" xfId="0" applyFill="1" applyAlignment="1" applyProtection="1">
      <alignment vertical="distributed" textRotation="255" wrapText="1" indent="1" shrinkToFit="1"/>
      <protection locked="0"/>
    </xf>
    <xf numFmtId="0" fontId="0" fillId="4" borderId="0" xfId="0" applyFill="1" applyAlignment="1" applyProtection="1">
      <alignment horizontal="distributed" vertical="center" indent="1"/>
      <protection locked="0"/>
    </xf>
    <xf numFmtId="38" fontId="0" fillId="4" borderId="0" xfId="1" applyFont="1" applyFill="1" applyBorder="1" applyAlignment="1" applyProtection="1">
      <alignment horizontal="right"/>
      <protection locked="0"/>
    </xf>
    <xf numFmtId="0" fontId="0" fillId="4" borderId="0" xfId="0" applyFill="1" applyAlignment="1" applyProtection="1">
      <alignment vertical="center" wrapText="1"/>
      <protection locked="0"/>
    </xf>
    <xf numFmtId="0" fontId="0" fillId="4" borderId="7" xfId="0" applyFill="1" applyBorder="1" applyProtection="1">
      <alignment vertical="center"/>
      <protection locked="0"/>
    </xf>
    <xf numFmtId="0" fontId="0" fillId="4" borderId="12" xfId="0" applyFill="1" applyBorder="1" applyProtection="1">
      <alignment vertical="center"/>
      <protection locked="0"/>
    </xf>
    <xf numFmtId="0" fontId="6" fillId="4" borderId="0" xfId="0" applyFont="1" applyFill="1" applyProtection="1">
      <alignment vertical="center"/>
      <protection locked="0"/>
    </xf>
    <xf numFmtId="0" fontId="0" fillId="4" borderId="13" xfId="0" applyFill="1" applyBorder="1" applyAlignment="1" applyProtection="1">
      <alignment horizontal="center" vertical="center"/>
      <protection locked="0"/>
    </xf>
    <xf numFmtId="38" fontId="0" fillId="4" borderId="8" xfId="1" applyFont="1" applyFill="1" applyBorder="1" applyAlignment="1" applyProtection="1">
      <alignment vertical="center"/>
      <protection locked="0"/>
    </xf>
    <xf numFmtId="0" fontId="0" fillId="4" borderId="13" xfId="0" applyFill="1" applyBorder="1" applyProtection="1">
      <alignment vertical="center"/>
      <protection locked="0"/>
    </xf>
    <xf numFmtId="38" fontId="0" fillId="4" borderId="14" xfId="1" applyFont="1" applyFill="1" applyBorder="1" applyAlignment="1" applyProtection="1">
      <alignment vertical="center"/>
      <protection locked="0"/>
    </xf>
    <xf numFmtId="0" fontId="0" fillId="0" borderId="0" xfId="0" applyAlignment="1" applyProtection="1">
      <alignment horizontal="center" vertical="center"/>
      <protection locked="0"/>
    </xf>
    <xf numFmtId="0" fontId="10" fillId="0" borderId="0" xfId="0" applyFont="1" applyProtection="1">
      <alignment vertical="center"/>
      <protection locked="0"/>
    </xf>
    <xf numFmtId="0" fontId="19" fillId="0" borderId="0" xfId="0" applyFont="1" applyAlignment="1" applyProtection="1">
      <alignment vertical="center" justifyLastLine="1"/>
      <protection locked="0"/>
    </xf>
    <xf numFmtId="0" fontId="22" fillId="0" borderId="0" xfId="0" applyFont="1" applyProtection="1">
      <alignment vertical="center"/>
      <protection locked="0"/>
    </xf>
    <xf numFmtId="0" fontId="10" fillId="0" borderId="0" xfId="0" applyFont="1" applyAlignment="1" applyProtection="1">
      <protection locked="0"/>
    </xf>
    <xf numFmtId="0" fontId="12" fillId="0" borderId="0" xfId="0" applyFont="1" applyAlignment="1" applyProtection="1">
      <alignment vertical="center" justifyLastLine="1"/>
      <protection locked="0"/>
    </xf>
    <xf numFmtId="0" fontId="31" fillId="0" borderId="8" xfId="0" applyFont="1" applyBorder="1" applyAlignment="1" applyProtection="1">
      <alignment horizontal="center" vertical="center" shrinkToFit="1"/>
      <protection locked="0"/>
    </xf>
    <xf numFmtId="0" fontId="31" fillId="0" borderId="8" xfId="0" applyFont="1" applyBorder="1" applyAlignment="1" applyProtection="1">
      <alignment vertical="center" shrinkToFit="1"/>
      <protection locked="0"/>
    </xf>
    <xf numFmtId="0" fontId="12" fillId="0" borderId="8" xfId="0" applyFont="1" applyBorder="1" applyAlignment="1" applyProtection="1">
      <alignment horizontal="distributed" vertical="center"/>
      <protection locked="0"/>
    </xf>
    <xf numFmtId="0" fontId="12" fillId="0" borderId="22" xfId="0" applyFont="1" applyBorder="1" applyAlignment="1" applyProtection="1">
      <alignment horizontal="distributed" vertical="center"/>
      <protection locked="0"/>
    </xf>
    <xf numFmtId="0" fontId="23" fillId="0" borderId="8" xfId="0" applyFont="1" applyBorder="1" applyAlignment="1" applyProtection="1">
      <alignment horizontal="center" vertical="center"/>
      <protection locked="0"/>
    </xf>
    <xf numFmtId="0" fontId="27" fillId="0" borderId="0" xfId="0" applyFont="1" applyAlignment="1" applyProtection="1">
      <alignment horizontal="left" vertical="center" readingOrder="1"/>
      <protection locked="0"/>
    </xf>
    <xf numFmtId="0" fontId="8" fillId="0" borderId="22" xfId="0" applyFont="1" applyBorder="1" applyAlignment="1" applyProtection="1">
      <alignment horizontal="center" vertical="center"/>
      <protection locked="0"/>
    </xf>
    <xf numFmtId="0" fontId="8" fillId="0" borderId="0" xfId="0" applyFont="1" applyAlignment="1" applyProtection="1">
      <protection locked="0"/>
    </xf>
    <xf numFmtId="0" fontId="8" fillId="0" borderId="16" xfId="0" applyFont="1" applyBorder="1" applyAlignment="1" applyProtection="1">
      <alignment horizontal="center" vertical="center"/>
      <protection locked="0"/>
    </xf>
    <xf numFmtId="0" fontId="25" fillId="0" borderId="0" xfId="0" applyFont="1" applyAlignment="1" applyProtection="1">
      <protection locked="0"/>
    </xf>
    <xf numFmtId="0" fontId="8" fillId="0" borderId="12" xfId="0" applyFont="1" applyBorder="1" applyAlignment="1" applyProtection="1">
      <alignment horizontal="center" vertical="center"/>
      <protection locked="0"/>
    </xf>
    <xf numFmtId="0" fontId="14" fillId="0" borderId="0" xfId="0" applyFont="1" applyProtection="1">
      <alignment vertical="center"/>
      <protection locked="0"/>
    </xf>
    <xf numFmtId="0" fontId="35" fillId="0" borderId="0" xfId="0" applyFont="1" applyAlignment="1" applyProtection="1">
      <alignment horizontal="left" vertical="center" readingOrder="1"/>
      <protection locked="0"/>
    </xf>
    <xf numFmtId="0" fontId="8" fillId="0" borderId="30" xfId="0" applyFont="1" applyBorder="1" applyProtection="1">
      <alignment vertical="center"/>
      <protection locked="0"/>
    </xf>
    <xf numFmtId="0" fontId="8" fillId="0" borderId="8" xfId="0" applyFont="1" applyBorder="1" applyProtection="1">
      <alignment vertical="center"/>
      <protection locked="0"/>
    </xf>
    <xf numFmtId="0" fontId="8" fillId="0" borderId="22" xfId="0" applyFont="1" applyBorder="1" applyProtection="1">
      <alignment vertical="center"/>
      <protection locked="0"/>
    </xf>
    <xf numFmtId="0" fontId="8" fillId="0" borderId="23" xfId="0" applyFont="1" applyBorder="1" applyAlignment="1" applyProtection="1">
      <alignment vertical="center" shrinkToFit="1"/>
      <protection locked="0"/>
    </xf>
    <xf numFmtId="0" fontId="10" fillId="0" borderId="0" xfId="0" applyFont="1" applyAlignment="1" applyProtection="1">
      <alignment vertical="center" shrinkToFit="1"/>
      <protection locked="0"/>
    </xf>
    <xf numFmtId="0" fontId="8" fillId="0" borderId="60" xfId="0" applyFont="1" applyBorder="1" applyAlignment="1" applyProtection="1">
      <alignment vertical="center" shrinkToFit="1"/>
      <protection locked="0"/>
    </xf>
    <xf numFmtId="0" fontId="12" fillId="0" borderId="14" xfId="0" applyFont="1" applyBorder="1" applyAlignment="1" applyProtection="1">
      <alignment vertical="center" justifyLastLine="1"/>
      <protection locked="0"/>
    </xf>
    <xf numFmtId="0" fontId="12" fillId="0" borderId="12" xfId="0" applyFont="1" applyBorder="1" applyAlignment="1" applyProtection="1">
      <alignment vertical="center" justifyLastLine="1"/>
      <protection locked="0"/>
    </xf>
    <xf numFmtId="0" fontId="26" fillId="0" borderId="0" xfId="0" applyFont="1" applyProtection="1">
      <alignment vertical="center"/>
      <protection locked="0"/>
    </xf>
    <xf numFmtId="0" fontId="12" fillId="0" borderId="6"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38" fillId="0" borderId="0" xfId="0" applyFont="1" applyProtection="1">
      <alignment vertical="center"/>
      <protection locked="0"/>
    </xf>
    <xf numFmtId="0" fontId="8" fillId="0" borderId="13" xfId="0" applyFont="1" applyBorder="1" applyAlignment="1" applyProtection="1">
      <alignment horizontal="center" vertical="center"/>
      <protection locked="0"/>
    </xf>
    <xf numFmtId="0" fontId="31" fillId="0" borderId="0" xfId="0" applyFont="1" applyAlignment="1" applyProtection="1">
      <alignment horizontal="center" vertical="center" shrinkToFit="1"/>
      <protection locked="0"/>
    </xf>
    <xf numFmtId="0" fontId="8" fillId="0" borderId="13" xfId="0" applyFont="1" applyBorder="1" applyAlignment="1" applyProtection="1">
      <alignment vertical="center" justifyLastLine="1"/>
      <protection locked="0"/>
    </xf>
    <xf numFmtId="0" fontId="21" fillId="0" borderId="0" xfId="0" applyFont="1" applyAlignment="1" applyProtection="1">
      <alignment vertical="center" wrapText="1"/>
      <protection locked="0"/>
    </xf>
    <xf numFmtId="0" fontId="12" fillId="0" borderId="0" xfId="0" applyFont="1" applyAlignment="1" applyProtection="1">
      <alignment horizontal="distributed" vertical="center" justifyLastLine="1"/>
      <protection locked="0"/>
    </xf>
    <xf numFmtId="0" fontId="8" fillId="0" borderId="13" xfId="0" applyFont="1" applyBorder="1" applyProtection="1">
      <alignment vertical="center"/>
      <protection locked="0"/>
    </xf>
    <xf numFmtId="0" fontId="50" fillId="0" borderId="0" xfId="0" applyFont="1" applyProtection="1">
      <alignment vertical="center"/>
      <protection locked="0"/>
    </xf>
    <xf numFmtId="0" fontId="8" fillId="0" borderId="7" xfId="0" applyFont="1" applyBorder="1" applyProtection="1">
      <alignment vertical="center"/>
      <protection locked="0"/>
    </xf>
    <xf numFmtId="0" fontId="8" fillId="0" borderId="12" xfId="0" applyFont="1" applyBorder="1" applyProtection="1">
      <alignment vertical="center"/>
      <protection locked="0"/>
    </xf>
    <xf numFmtId="0" fontId="21" fillId="0" borderId="12" xfId="0" applyFont="1" applyBorder="1" applyProtection="1">
      <alignment vertical="center"/>
      <protection locked="0"/>
    </xf>
    <xf numFmtId="0" fontId="8" fillId="0" borderId="12" xfId="0" applyFont="1" applyBorder="1" applyAlignment="1" applyProtection="1">
      <alignment horizontal="distributed" vertical="center" justifyLastLine="1"/>
      <protection locked="0"/>
    </xf>
    <xf numFmtId="0" fontId="49" fillId="0" borderId="0" xfId="0" applyFont="1" applyAlignment="1" applyProtection="1">
      <alignment horizontal="right" vertical="center"/>
      <protection locked="0"/>
    </xf>
    <xf numFmtId="0" fontId="8" fillId="0" borderId="60" xfId="0" applyFont="1" applyBorder="1" applyProtection="1">
      <alignment vertical="center"/>
      <protection locked="0"/>
    </xf>
    <xf numFmtId="0" fontId="8" fillId="0" borderId="28" xfId="0" applyFont="1" applyBorder="1" applyProtection="1">
      <alignment vertical="center"/>
      <protection locked="0"/>
    </xf>
    <xf numFmtId="0" fontId="8" fillId="0" borderId="0" xfId="0" applyFont="1" applyAlignment="1" applyProtection="1">
      <alignment horizontal="distributed" vertical="center" justifyLastLine="1"/>
      <protection locked="0"/>
    </xf>
    <xf numFmtId="0" fontId="8" fillId="0" borderId="36" xfId="0" applyFont="1" applyBorder="1" applyProtection="1">
      <alignment vertical="center"/>
      <protection locked="0"/>
    </xf>
    <xf numFmtId="0" fontId="8" fillId="0" borderId="25" xfId="0" applyFont="1" applyBorder="1" applyProtection="1">
      <alignment vertical="center"/>
      <protection locked="0"/>
    </xf>
    <xf numFmtId="0" fontId="21" fillId="0" borderId="25" xfId="0" applyFont="1" applyBorder="1" applyProtection="1">
      <alignment vertical="center"/>
      <protection locked="0"/>
    </xf>
    <xf numFmtId="0" fontId="21" fillId="0" borderId="55" xfId="0" applyFont="1" applyBorder="1" applyProtection="1">
      <alignment vertical="center"/>
      <protection locked="0"/>
    </xf>
    <xf numFmtId="0" fontId="14" fillId="0" borderId="0" xfId="0" applyFont="1" applyAlignment="1" applyProtection="1">
      <alignment horizontal="left"/>
      <protection locked="0"/>
    </xf>
    <xf numFmtId="0" fontId="11" fillId="0" borderId="0" xfId="0" applyFont="1" applyProtection="1">
      <alignment vertical="center"/>
      <protection locked="0"/>
    </xf>
    <xf numFmtId="0" fontId="19" fillId="0" borderId="0" xfId="0" applyFont="1" applyProtection="1">
      <alignment vertical="center"/>
      <protection locked="0"/>
    </xf>
    <xf numFmtId="0" fontId="20" fillId="0" borderId="0" xfId="0" applyFont="1" applyAlignment="1" applyProtection="1">
      <alignment horizontal="center" vertical="center"/>
      <protection locked="0"/>
    </xf>
    <xf numFmtId="0" fontId="16" fillId="0" borderId="0" xfId="0" applyFont="1" applyAlignment="1" applyProtection="1">
      <alignment horizontal="center" vertical="center" wrapText="1"/>
      <protection locked="0"/>
    </xf>
    <xf numFmtId="0" fontId="20" fillId="0" borderId="0" xfId="0" applyFont="1" applyProtection="1">
      <alignment vertical="center"/>
      <protection locked="0"/>
    </xf>
    <xf numFmtId="0" fontId="11" fillId="0" borderId="0" xfId="0" applyFont="1" applyAlignment="1" applyProtection="1">
      <alignment horizontal="center" vertical="center"/>
      <protection locked="0"/>
    </xf>
    <xf numFmtId="0" fontId="14" fillId="0" borderId="0" xfId="0" applyFont="1" applyAlignment="1" applyProtection="1">
      <alignment horizontal="distributed" vertical="center" justifyLastLine="1"/>
      <protection locked="0"/>
    </xf>
    <xf numFmtId="0" fontId="8" fillId="0" borderId="28" xfId="0" applyFont="1" applyBorder="1" applyAlignment="1" applyProtection="1">
      <alignment vertical="center" shrinkToFit="1"/>
      <protection locked="0"/>
    </xf>
    <xf numFmtId="0" fontId="8" fillId="0" borderId="0" xfId="0" applyFont="1" applyAlignment="1" applyProtection="1">
      <alignment vertical="center" shrinkToFit="1"/>
      <protection locked="0"/>
    </xf>
    <xf numFmtId="0" fontId="8" fillId="0" borderId="16" xfId="0" applyFont="1" applyBorder="1" applyAlignment="1" applyProtection="1">
      <alignment vertical="center" shrinkToFit="1"/>
      <protection locked="0"/>
    </xf>
    <xf numFmtId="0" fontId="8" fillId="0" borderId="0" xfId="0" applyFont="1" applyAlignment="1" applyProtection="1">
      <alignment horizontal="left" vertical="center" shrinkToFit="1"/>
      <protection locked="0"/>
    </xf>
    <xf numFmtId="0" fontId="8" fillId="0" borderId="28"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14" xfId="0" applyFont="1" applyBorder="1" applyAlignment="1" applyProtection="1">
      <alignment vertical="center" shrinkToFit="1"/>
      <protection locked="0"/>
    </xf>
    <xf numFmtId="0" fontId="8" fillId="0" borderId="14" xfId="0" applyFont="1" applyBorder="1" applyProtection="1">
      <alignment vertical="center"/>
      <protection locked="0"/>
    </xf>
    <xf numFmtId="0" fontId="8" fillId="0" borderId="23" xfId="0" applyFont="1" applyBorder="1" applyProtection="1">
      <alignment vertical="center"/>
      <protection locked="0"/>
    </xf>
    <xf numFmtId="0" fontId="8" fillId="0" borderId="12" xfId="0" applyFont="1" applyBorder="1" applyAlignment="1" applyProtection="1">
      <alignment vertical="center" shrinkToFit="1"/>
      <protection locked="0"/>
    </xf>
    <xf numFmtId="0" fontId="8" fillId="0" borderId="14" xfId="0" applyFont="1" applyBorder="1" applyAlignment="1" applyProtection="1">
      <alignment horizontal="right" vertical="center"/>
      <protection locked="0"/>
    </xf>
    <xf numFmtId="0" fontId="0" fillId="0" borderId="12" xfId="0" applyBorder="1" applyProtection="1">
      <alignment vertical="center"/>
      <protection locked="0"/>
    </xf>
    <xf numFmtId="0" fontId="0" fillId="0" borderId="60" xfId="0" applyBorder="1" applyProtection="1">
      <alignment vertical="center"/>
      <protection locked="0"/>
    </xf>
    <xf numFmtId="0" fontId="8" fillId="0" borderId="29" xfId="0" applyFont="1" applyBorder="1" applyProtection="1">
      <alignment vertical="center"/>
      <protection locked="0"/>
    </xf>
    <xf numFmtId="0" fontId="8" fillId="0" borderId="0" xfId="0" applyFont="1" applyAlignment="1" applyProtection="1">
      <alignment horizontal="center" vertical="center" shrinkToFit="1"/>
      <protection locked="0"/>
    </xf>
    <xf numFmtId="0" fontId="8" fillId="0" borderId="28" xfId="0" applyFont="1" applyBorder="1" applyAlignment="1" applyProtection="1">
      <alignment horizontal="righ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center" vertical="center" justifyLastLine="1"/>
      <protection locked="0"/>
    </xf>
    <xf numFmtId="0" fontId="10" fillId="0" borderId="8" xfId="0" applyFont="1" applyBorder="1" applyProtection="1">
      <alignment vertical="center"/>
      <protection locked="0"/>
    </xf>
    <xf numFmtId="0" fontId="10" fillId="0" borderId="22" xfId="0" applyFont="1" applyBorder="1" applyProtection="1">
      <alignment vertical="center"/>
      <protection locked="0"/>
    </xf>
    <xf numFmtId="0" fontId="12" fillId="0" borderId="6" xfId="0" applyFont="1" applyBorder="1" applyAlignment="1" applyProtection="1">
      <alignment horizontal="center" vertical="center"/>
      <protection locked="0"/>
    </xf>
    <xf numFmtId="0" fontId="12" fillId="0" borderId="14" xfId="0" applyFont="1" applyBorder="1" applyProtection="1">
      <alignment vertical="center"/>
      <protection locked="0"/>
    </xf>
    <xf numFmtId="0" fontId="12" fillId="0" borderId="14" xfId="0" applyFont="1" applyBorder="1" applyAlignment="1" applyProtection="1">
      <alignment horizontal="center" vertical="center"/>
      <protection locked="0"/>
    </xf>
    <xf numFmtId="0" fontId="12" fillId="0" borderId="23" xfId="0" applyFont="1" applyBorder="1" applyProtection="1">
      <alignment vertical="center"/>
      <protection locked="0"/>
    </xf>
    <xf numFmtId="0" fontId="12" fillId="0" borderId="0" xfId="0" applyFont="1" applyProtection="1">
      <alignment vertical="center"/>
      <protection locked="0"/>
    </xf>
    <xf numFmtId="0" fontId="11" fillId="0" borderId="13" xfId="0" applyFont="1" applyBorder="1" applyAlignment="1" applyProtection="1">
      <protection locked="0"/>
    </xf>
    <xf numFmtId="0" fontId="11" fillId="0" borderId="43" xfId="0" applyFont="1" applyBorder="1" applyAlignment="1" applyProtection="1">
      <protection locked="0"/>
    </xf>
    <xf numFmtId="0" fontId="11" fillId="0" borderId="43" xfId="0" applyFont="1" applyBorder="1" applyAlignment="1" applyProtection="1">
      <alignment horizontal="left"/>
      <protection locked="0"/>
    </xf>
    <xf numFmtId="0" fontId="11" fillId="0" borderId="49" xfId="0" applyFont="1" applyBorder="1" applyAlignment="1" applyProtection="1">
      <alignment horizontal="left"/>
      <protection locked="0"/>
    </xf>
    <xf numFmtId="0" fontId="11" fillId="0" borderId="0" xfId="0" applyFont="1" applyAlignment="1" applyProtection="1">
      <alignment horizontal="left"/>
      <protection locked="0"/>
    </xf>
    <xf numFmtId="0" fontId="11" fillId="0" borderId="0" xfId="0" applyFont="1" applyAlignment="1" applyProtection="1">
      <protection locked="0"/>
    </xf>
    <xf numFmtId="0" fontId="11" fillId="0" borderId="16" xfId="0" applyFont="1" applyBorder="1" applyAlignment="1" applyProtection="1">
      <protection locked="0"/>
    </xf>
    <xf numFmtId="0" fontId="8" fillId="0" borderId="0" xfId="0" applyFont="1" applyAlignment="1" applyProtection="1">
      <alignment vertical="center" wrapText="1"/>
      <protection locked="0"/>
    </xf>
    <xf numFmtId="0" fontId="12" fillId="0" borderId="13" xfId="0" applyFont="1" applyBorder="1" applyProtection="1">
      <alignment vertical="center"/>
      <protection locked="0"/>
    </xf>
    <xf numFmtId="0" fontId="8" fillId="0" borderId="50" xfId="0" applyFont="1" applyBorder="1" applyAlignment="1" applyProtection="1">
      <alignment vertical="center" wrapText="1"/>
      <protection locked="0"/>
    </xf>
    <xf numFmtId="0" fontId="8" fillId="0" borderId="16" xfId="0" applyFont="1" applyBorder="1" applyAlignment="1" applyProtection="1">
      <alignment vertical="center" wrapText="1"/>
      <protection locked="0"/>
    </xf>
    <xf numFmtId="56" fontId="11" fillId="0" borderId="0" xfId="0" applyNumberFormat="1" applyFont="1" applyAlignment="1" applyProtection="1">
      <protection locked="0"/>
    </xf>
    <xf numFmtId="0" fontId="11" fillId="0" borderId="50" xfId="0" applyFont="1" applyBorder="1" applyAlignment="1" applyProtection="1">
      <alignment horizontal="left"/>
      <protection locked="0"/>
    </xf>
    <xf numFmtId="0" fontId="12" fillId="0" borderId="44" xfId="0" applyFont="1" applyBorder="1" applyProtection="1">
      <alignment vertical="center"/>
      <protection locked="0"/>
    </xf>
    <xf numFmtId="0" fontId="8" fillId="0" borderId="44" xfId="0" applyFont="1" applyBorder="1" applyAlignment="1" applyProtection="1">
      <alignment vertical="center" wrapText="1"/>
      <protection locked="0"/>
    </xf>
    <xf numFmtId="0" fontId="8" fillId="0" borderId="51" xfId="0" applyFont="1" applyBorder="1" applyAlignment="1" applyProtection="1">
      <alignment vertical="center" wrapText="1"/>
      <protection locked="0"/>
    </xf>
    <xf numFmtId="38" fontId="12" fillId="0" borderId="0" xfId="0" applyNumberFormat="1" applyFont="1" applyProtection="1">
      <alignment vertical="center"/>
      <protection locked="0"/>
    </xf>
    <xf numFmtId="181" fontId="12" fillId="0" borderId="0" xfId="0" applyNumberFormat="1" applyFont="1" applyAlignment="1" applyProtection="1">
      <alignment horizontal="center" vertical="center"/>
      <protection locked="0"/>
    </xf>
    <xf numFmtId="0" fontId="12" fillId="0" borderId="16" xfId="0" applyFont="1" applyBorder="1" applyProtection="1">
      <alignment vertical="center"/>
      <protection locked="0"/>
    </xf>
    <xf numFmtId="0" fontId="12" fillId="0" borderId="0" xfId="0" applyFont="1" applyAlignment="1" applyProtection="1">
      <alignment horizontal="center" vertical="center"/>
      <protection locked="0"/>
    </xf>
    <xf numFmtId="0" fontId="12" fillId="0" borderId="7" xfId="0" applyFont="1" applyBorder="1" applyProtection="1">
      <alignment vertical="center"/>
      <protection locked="0"/>
    </xf>
    <xf numFmtId="0" fontId="12" fillId="0" borderId="12" xfId="0" applyFont="1" applyBorder="1" applyProtection="1">
      <alignment vertical="center"/>
      <protection locked="0"/>
    </xf>
    <xf numFmtId="0" fontId="8" fillId="0" borderId="12"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12" fillId="0" borderId="0" xfId="0" applyFont="1" applyAlignment="1" applyProtection="1">
      <alignment vertical="center" wrapText="1"/>
      <protection locked="0"/>
    </xf>
    <xf numFmtId="0" fontId="0" fillId="0" borderId="13" xfId="0" applyBorder="1" applyProtection="1">
      <alignment vertical="center"/>
      <protection locked="0"/>
    </xf>
    <xf numFmtId="0" fontId="0" fillId="0" borderId="16" xfId="0" applyBorder="1" applyProtection="1">
      <alignment vertical="center"/>
      <protection locked="0"/>
    </xf>
    <xf numFmtId="0" fontId="0" fillId="11" borderId="2" xfId="0" applyFill="1" applyBorder="1" applyProtection="1">
      <alignment vertical="center"/>
      <protection locked="0"/>
    </xf>
    <xf numFmtId="0" fontId="11" fillId="0" borderId="0" xfId="0" applyFont="1" applyAlignment="1" applyProtection="1">
      <alignment horizontal="center" vertical="center" shrinkToFit="1"/>
      <protection locked="0"/>
    </xf>
    <xf numFmtId="0" fontId="12" fillId="0" borderId="0" xfId="0" applyFont="1" applyAlignment="1" applyProtection="1">
      <alignment vertical="center" shrinkToFit="1"/>
      <protection locked="0"/>
    </xf>
    <xf numFmtId="0" fontId="12" fillId="0" borderId="0" xfId="0" applyFont="1" applyAlignment="1" applyProtection="1">
      <alignment horizontal="right" vertical="center" shrinkToFit="1"/>
      <protection locked="0"/>
    </xf>
    <xf numFmtId="0" fontId="8" fillId="0" borderId="60" xfId="0" applyFont="1" applyBorder="1" applyAlignment="1" applyProtection="1">
      <alignment horizontal="center" vertical="center"/>
      <protection locked="0"/>
    </xf>
    <xf numFmtId="0" fontId="12" fillId="0" borderId="0" xfId="0" applyFont="1" applyAlignment="1" applyProtection="1">
      <alignment horizontal="right" vertical="center"/>
      <protection locked="0"/>
    </xf>
    <xf numFmtId="38" fontId="12" fillId="0" borderId="0" xfId="0" applyNumberFormat="1" applyFont="1" applyAlignment="1" applyProtection="1">
      <alignment horizontal="right" vertical="center"/>
      <protection locked="0"/>
    </xf>
    <xf numFmtId="0" fontId="12" fillId="0" borderId="0" xfId="0" applyFont="1" applyAlignment="1" applyProtection="1">
      <alignment horizontal="center" vertical="center" wrapText="1"/>
      <protection locked="0"/>
    </xf>
    <xf numFmtId="38" fontId="12" fillId="0" borderId="13" xfId="0" applyNumberFormat="1" applyFont="1" applyBorder="1" applyAlignment="1" applyProtection="1">
      <alignment horizontal="right" vertical="center" shrinkToFit="1"/>
      <protection locked="0"/>
    </xf>
    <xf numFmtId="180" fontId="12" fillId="0" borderId="0" xfId="0" applyNumberFormat="1" applyFont="1" applyAlignment="1" applyProtection="1">
      <alignment horizontal="center" vertical="center"/>
      <protection locked="0"/>
    </xf>
    <xf numFmtId="0" fontId="11" fillId="0" borderId="0" xfId="0" applyFont="1" applyAlignment="1" applyProtection="1">
      <alignment horizontal="center"/>
      <protection locked="0"/>
    </xf>
    <xf numFmtId="0" fontId="12" fillId="0" borderId="13" xfId="0" applyFont="1" applyBorder="1" applyAlignment="1" applyProtection="1">
      <alignment horizontal="center" vertical="center"/>
      <protection locked="0"/>
    </xf>
    <xf numFmtId="0" fontId="12" fillId="0" borderId="0" xfId="0" applyFont="1" applyAlignment="1" applyProtection="1">
      <alignment horizontal="left" vertical="center"/>
      <protection locked="0"/>
    </xf>
    <xf numFmtId="182" fontId="12" fillId="0" borderId="0" xfId="0" applyNumberFormat="1" applyFont="1" applyAlignment="1" applyProtection="1">
      <alignment horizontal="right" vertical="center"/>
      <protection locked="0"/>
    </xf>
    <xf numFmtId="0" fontId="0" fillId="0" borderId="0" xfId="0" applyAlignment="1" applyProtection="1">
      <alignment horizontal="right" vertical="center"/>
      <protection locked="0"/>
    </xf>
    <xf numFmtId="0" fontId="11" fillId="0" borderId="0" xfId="0" applyFont="1" applyAlignment="1" applyProtection="1">
      <alignment shrinkToFit="1"/>
      <protection locked="0"/>
    </xf>
    <xf numFmtId="38" fontId="12" fillId="0" borderId="17" xfId="1" applyFont="1" applyFill="1" applyBorder="1" applyAlignment="1" applyProtection="1">
      <alignment vertical="center"/>
      <protection locked="0"/>
    </xf>
    <xf numFmtId="0" fontId="11" fillId="0" borderId="14" xfId="0" applyFont="1" applyBorder="1" applyAlignment="1" applyProtection="1">
      <alignment horizontal="center"/>
      <protection locked="0"/>
    </xf>
    <xf numFmtId="0" fontId="24" fillId="0" borderId="0" xfId="0" applyFont="1" applyAlignment="1" applyProtection="1">
      <alignment wrapText="1"/>
      <protection locked="0"/>
    </xf>
    <xf numFmtId="0" fontId="23" fillId="0" borderId="0" xfId="0" applyFont="1" applyAlignment="1" applyProtection="1">
      <alignment wrapText="1"/>
      <protection locked="0"/>
    </xf>
    <xf numFmtId="179" fontId="8" fillId="0" borderId="0" xfId="0" applyNumberFormat="1" applyFont="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23" fillId="0" borderId="25" xfId="0" applyFont="1" applyBorder="1" applyAlignment="1" applyProtection="1">
      <alignment wrapText="1"/>
      <protection locked="0"/>
    </xf>
    <xf numFmtId="0" fontId="8" fillId="0" borderId="55" xfId="0" applyFont="1" applyBorder="1" applyAlignment="1" applyProtection="1">
      <alignment horizontal="center" vertical="center"/>
      <protection locked="0"/>
    </xf>
    <xf numFmtId="0" fontId="8" fillId="5" borderId="63" xfId="0" applyFont="1" applyFill="1" applyBorder="1" applyAlignment="1" applyProtection="1">
      <alignment horizontal="center" vertical="center"/>
      <protection locked="0"/>
    </xf>
    <xf numFmtId="182" fontId="8" fillId="5" borderId="63" xfId="0" applyNumberFormat="1" applyFont="1" applyFill="1" applyBorder="1" applyProtection="1">
      <alignment vertical="center"/>
      <protection locked="0"/>
    </xf>
    <xf numFmtId="182" fontId="8" fillId="0" borderId="0" xfId="0" applyNumberFormat="1" applyFont="1" applyProtection="1">
      <alignment vertical="center"/>
      <protection locked="0"/>
    </xf>
    <xf numFmtId="0" fontId="25" fillId="0" borderId="0" xfId="0" applyFont="1" applyProtection="1">
      <alignment vertical="center"/>
      <protection locked="0"/>
    </xf>
    <xf numFmtId="0" fontId="23" fillId="0" borderId="0" xfId="0" applyFont="1" applyAlignment="1" applyProtection="1">
      <alignment horizontal="center" vertical="center"/>
      <protection locked="0"/>
    </xf>
    <xf numFmtId="0" fontId="0" fillId="0" borderId="1"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center" vertical="center" shrinkToFit="1"/>
    </xf>
    <xf numFmtId="0" fontId="0" fillId="0" borderId="17" xfId="0" applyBorder="1" applyAlignment="1">
      <alignment horizontal="center" vertical="center" shrinkToFit="1"/>
    </xf>
    <xf numFmtId="0" fontId="0" fillId="0" borderId="0" xfId="0" applyAlignment="1">
      <alignment horizontal="center" vertical="center" shrinkToFit="1"/>
    </xf>
    <xf numFmtId="0" fontId="0" fillId="0" borderId="16" xfId="0" applyBorder="1" applyAlignment="1">
      <alignment horizontal="center" vertical="center" shrinkToFit="1"/>
    </xf>
    <xf numFmtId="0" fontId="0" fillId="5" borderId="1" xfId="0" applyFill="1" applyBorder="1" applyAlignment="1">
      <alignment horizontal="distributed" vertical="center" indent="1"/>
    </xf>
    <xf numFmtId="0" fontId="0" fillId="5" borderId="11" xfId="0" applyFill="1" applyBorder="1" applyAlignment="1">
      <alignment horizontal="distributed" vertical="center" indent="1"/>
    </xf>
    <xf numFmtId="38" fontId="0" fillId="6" borderId="1" xfId="1" applyFont="1" applyFill="1" applyBorder="1" applyAlignment="1" applyProtection="1">
      <alignment horizontal="right" vertical="center"/>
      <protection locked="0"/>
    </xf>
    <xf numFmtId="38" fontId="0" fillId="6" borderId="8" xfId="1" applyFont="1" applyFill="1" applyBorder="1" applyAlignment="1" applyProtection="1">
      <alignment horizontal="right" vertical="center"/>
      <protection locked="0"/>
    </xf>
    <xf numFmtId="38" fontId="0" fillId="6" borderId="11" xfId="1" applyFont="1" applyFill="1" applyBorder="1" applyAlignment="1" applyProtection="1">
      <alignment horizontal="right" vertical="center"/>
      <protection locked="0"/>
    </xf>
    <xf numFmtId="0" fontId="0" fillId="5" borderId="4" xfId="0" applyFill="1" applyBorder="1" applyAlignment="1">
      <alignment horizontal="center" vertical="center" textRotation="255"/>
    </xf>
    <xf numFmtId="0" fontId="0" fillId="5" borderId="5" xfId="0" applyFill="1" applyBorder="1" applyAlignment="1">
      <alignment horizontal="center" vertical="center" textRotation="255"/>
    </xf>
    <xf numFmtId="0" fontId="0" fillId="5" borderId="3" xfId="0" applyFill="1" applyBorder="1" applyAlignment="1">
      <alignment horizontal="center" vertical="center" textRotation="255"/>
    </xf>
    <xf numFmtId="0" fontId="0" fillId="0" borderId="1" xfId="0" applyBorder="1" applyAlignment="1">
      <alignment horizontal="left" vertical="center" shrinkToFit="1"/>
    </xf>
    <xf numFmtId="0" fontId="0" fillId="0" borderId="8" xfId="0" applyBorder="1" applyAlignment="1">
      <alignment horizontal="left" vertical="center" shrinkToFit="1"/>
    </xf>
    <xf numFmtId="0" fontId="0" fillId="0" borderId="11" xfId="0" applyBorder="1" applyAlignment="1">
      <alignment horizontal="left" vertical="center" shrinkToFit="1"/>
    </xf>
    <xf numFmtId="0" fontId="0" fillId="5" borderId="4" xfId="0" applyFill="1" applyBorder="1" applyAlignment="1">
      <alignment horizontal="center" vertical="distributed" textRotation="255" wrapText="1" shrinkToFit="1"/>
    </xf>
    <xf numFmtId="0" fontId="0" fillId="5" borderId="5" xfId="0" applyFill="1" applyBorder="1" applyAlignment="1">
      <alignment horizontal="center" vertical="distributed" textRotation="255" wrapText="1" shrinkToFit="1"/>
    </xf>
    <xf numFmtId="0" fontId="0" fillId="5" borderId="3" xfId="0" applyFill="1" applyBorder="1" applyAlignment="1">
      <alignment horizontal="center" vertical="distributed" textRotation="255" wrapText="1" shrinkToFit="1"/>
    </xf>
    <xf numFmtId="0" fontId="0" fillId="5" borderId="6" xfId="0" applyFill="1" applyBorder="1" applyAlignment="1">
      <alignment horizontal="distributed" vertical="center" wrapText="1" indent="1"/>
    </xf>
    <xf numFmtId="0" fontId="0" fillId="5" borderId="9" xfId="0" applyFill="1" applyBorder="1" applyAlignment="1">
      <alignment horizontal="distributed" vertical="center" wrapText="1" indent="1"/>
    </xf>
    <xf numFmtId="0" fontId="0" fillId="5" borderId="7" xfId="0" applyFill="1" applyBorder="1" applyAlignment="1">
      <alignment horizontal="distributed" vertical="center" wrapText="1" indent="1"/>
    </xf>
    <xf numFmtId="0" fontId="0" fillId="5" borderId="10" xfId="0" applyFill="1" applyBorder="1" applyAlignment="1">
      <alignment horizontal="distributed" vertical="center" wrapText="1" indent="1"/>
    </xf>
    <xf numFmtId="38" fontId="0" fillId="6" borderId="4" xfId="1" applyFont="1" applyFill="1" applyBorder="1" applyAlignment="1" applyProtection="1">
      <alignment horizontal="right"/>
      <protection locked="0"/>
    </xf>
    <xf numFmtId="38" fontId="0" fillId="6" borderId="3" xfId="1" applyFont="1" applyFill="1" applyBorder="1" applyAlignment="1" applyProtection="1">
      <alignment horizontal="right"/>
      <protection locked="0"/>
    </xf>
    <xf numFmtId="0" fontId="0" fillId="0" borderId="4" xfId="0" applyBorder="1" applyAlignment="1">
      <alignment horizontal="center" vertical="distributed" textRotation="255" wrapText="1" shrinkToFit="1"/>
    </xf>
    <xf numFmtId="0" fontId="0" fillId="0" borderId="5" xfId="0" applyBorder="1" applyAlignment="1">
      <alignment horizontal="center" vertical="distributed" textRotation="255" wrapText="1" shrinkToFit="1"/>
    </xf>
    <xf numFmtId="0" fontId="0" fillId="0" borderId="3" xfId="0" applyBorder="1" applyAlignment="1">
      <alignment horizontal="center" vertical="distributed" textRotation="255" wrapText="1" shrinkToFit="1"/>
    </xf>
    <xf numFmtId="0" fontId="0" fillId="5" borderId="8" xfId="0" applyFill="1" applyBorder="1" applyAlignment="1">
      <alignment horizontal="distributed" vertical="center" indent="1"/>
    </xf>
    <xf numFmtId="0" fontId="0" fillId="8" borderId="1" xfId="0" applyFill="1" applyBorder="1" applyAlignment="1">
      <alignment horizontal="center" vertical="center" shrinkToFit="1"/>
    </xf>
    <xf numFmtId="0" fontId="0" fillId="8" borderId="11" xfId="0" applyFill="1" applyBorder="1" applyAlignment="1">
      <alignment horizontal="center" vertical="center" shrinkToFit="1"/>
    </xf>
    <xf numFmtId="0" fontId="0" fillId="0" borderId="7" xfId="0" applyBorder="1" applyAlignment="1">
      <alignment horizontal="left" vertical="center"/>
    </xf>
    <xf numFmtId="0" fontId="0" fillId="0" borderId="10" xfId="0" applyBorder="1" applyAlignment="1">
      <alignment horizontal="left"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center" vertical="center"/>
    </xf>
    <xf numFmtId="0" fontId="0" fillId="0" borderId="12" xfId="0" applyBorder="1" applyAlignment="1">
      <alignment horizontal="center" vertical="center"/>
    </xf>
    <xf numFmtId="0" fontId="0" fillId="5" borderId="6" xfId="0" applyFill="1" applyBorder="1" applyAlignment="1">
      <alignment horizontal="center" vertical="center"/>
    </xf>
    <xf numFmtId="0" fontId="0" fillId="5" borderId="9" xfId="0" applyFill="1" applyBorder="1" applyAlignment="1">
      <alignment horizontal="center" vertical="center"/>
    </xf>
    <xf numFmtId="0" fontId="0" fillId="5" borderId="7" xfId="0" applyFill="1" applyBorder="1" applyAlignment="1">
      <alignment horizontal="center" vertical="center"/>
    </xf>
    <xf numFmtId="0" fontId="0" fillId="5" borderId="10" xfId="0" applyFill="1"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5" borderId="1" xfId="0" applyFill="1" applyBorder="1" applyAlignment="1">
      <alignment horizontal="distributed" vertical="center" indent="2"/>
    </xf>
    <xf numFmtId="0" fontId="0" fillId="5" borderId="8" xfId="0" applyFill="1" applyBorder="1" applyAlignment="1">
      <alignment horizontal="distributed" vertical="center" indent="2"/>
    </xf>
    <xf numFmtId="0" fontId="0" fillId="5" borderId="11" xfId="0" applyFill="1" applyBorder="1" applyAlignment="1">
      <alignment horizontal="distributed" vertical="center" indent="2"/>
    </xf>
    <xf numFmtId="0" fontId="0" fillId="8" borderId="2" xfId="0" applyFill="1" applyBorder="1" applyAlignment="1">
      <alignment horizontal="center" vertical="center"/>
    </xf>
    <xf numFmtId="0" fontId="3" fillId="5" borderId="4" xfId="0" applyFont="1" applyFill="1" applyBorder="1" applyAlignment="1">
      <alignment horizontal="center" vertical="center" textRotation="255" wrapText="1" shrinkToFit="1"/>
    </xf>
    <xf numFmtId="0" fontId="3" fillId="5" borderId="5" xfId="0" applyFont="1" applyFill="1" applyBorder="1" applyAlignment="1">
      <alignment horizontal="center" vertical="center" textRotation="255" wrapText="1" shrinkToFit="1"/>
    </xf>
    <xf numFmtId="0" fontId="3" fillId="5" borderId="3" xfId="0" applyFont="1" applyFill="1" applyBorder="1" applyAlignment="1">
      <alignment horizontal="center" vertical="center" textRotation="255" wrapText="1" shrinkToFit="1"/>
    </xf>
    <xf numFmtId="0" fontId="3" fillId="5" borderId="6" xfId="0" applyFont="1" applyFill="1" applyBorder="1" applyAlignment="1">
      <alignment horizontal="distributed" vertical="center" indent="1" shrinkToFit="1"/>
    </xf>
    <xf numFmtId="0" fontId="3" fillId="5" borderId="9" xfId="0" applyFont="1" applyFill="1" applyBorder="1" applyAlignment="1">
      <alignment horizontal="distributed" vertical="center" indent="1" shrinkToFit="1"/>
    </xf>
    <xf numFmtId="0" fontId="3" fillId="5" borderId="7" xfId="0" applyFont="1" applyFill="1" applyBorder="1" applyAlignment="1">
      <alignment horizontal="distributed" vertical="center" indent="1" shrinkToFit="1"/>
    </xf>
    <xf numFmtId="0" fontId="3" fillId="5" borderId="10" xfId="0" applyFont="1" applyFill="1" applyBorder="1" applyAlignment="1">
      <alignment horizontal="distributed" vertical="center" indent="1" shrinkToFit="1"/>
    </xf>
    <xf numFmtId="0" fontId="0" fillId="5" borderId="1" xfId="0" applyFill="1" applyBorder="1" applyAlignment="1">
      <alignment horizontal="distributed" vertical="center" indent="1" shrinkToFit="1"/>
    </xf>
    <xf numFmtId="0" fontId="0" fillId="5" borderId="8" xfId="0" applyFill="1" applyBorder="1" applyAlignment="1">
      <alignment horizontal="distributed" vertical="center" indent="1" shrinkToFit="1"/>
    </xf>
    <xf numFmtId="0" fontId="0" fillId="5" borderId="11" xfId="0" applyFill="1" applyBorder="1" applyAlignment="1">
      <alignment horizontal="distributed" vertical="center" indent="1" shrinkToFit="1"/>
    </xf>
    <xf numFmtId="0" fontId="8" fillId="5" borderId="2" xfId="0" applyFont="1" applyFill="1" applyBorder="1" applyAlignment="1">
      <alignment horizontal="center" vertical="center" shrinkToFit="1"/>
    </xf>
    <xf numFmtId="0" fontId="0" fillId="6" borderId="1" xfId="0" applyFill="1" applyBorder="1" applyAlignment="1" applyProtection="1">
      <alignment horizontal="left" vertical="center"/>
      <protection locked="0"/>
    </xf>
    <xf numFmtId="0" fontId="0" fillId="6" borderId="8" xfId="0" applyFill="1" applyBorder="1" applyAlignment="1" applyProtection="1">
      <alignment horizontal="left" vertical="center"/>
      <protection locked="0"/>
    </xf>
    <xf numFmtId="0" fontId="0" fillId="6" borderId="11" xfId="0" applyFill="1" applyBorder="1" applyAlignment="1" applyProtection="1">
      <alignment horizontal="left" vertical="center"/>
      <protection locked="0"/>
    </xf>
    <xf numFmtId="0" fontId="4" fillId="5" borderId="1" xfId="0" applyFont="1" applyFill="1" applyBorder="1" applyAlignment="1">
      <alignment horizontal="center" vertical="center" shrinkToFit="1"/>
    </xf>
    <xf numFmtId="0" fontId="4" fillId="5" borderId="8" xfId="0" applyFont="1" applyFill="1" applyBorder="1" applyAlignment="1">
      <alignment horizontal="center" vertical="center" shrinkToFit="1"/>
    </xf>
    <xf numFmtId="0" fontId="4" fillId="5" borderId="11" xfId="0" applyFont="1" applyFill="1" applyBorder="1" applyAlignment="1">
      <alignment horizontal="center" vertical="center" shrinkToFit="1"/>
    </xf>
    <xf numFmtId="0" fontId="0" fillId="7" borderId="1" xfId="0" applyFill="1" applyBorder="1" applyAlignment="1" applyProtection="1">
      <alignment horizontal="left" vertical="center"/>
      <protection locked="0"/>
    </xf>
    <xf numFmtId="0" fontId="0" fillId="7" borderId="8" xfId="0" applyFill="1" applyBorder="1" applyAlignment="1" applyProtection="1">
      <alignment horizontal="left" vertical="center"/>
      <protection locked="0"/>
    </xf>
    <xf numFmtId="0" fontId="0" fillId="7" borderId="11" xfId="0" applyFill="1" applyBorder="1" applyAlignment="1" applyProtection="1">
      <alignment horizontal="left" vertical="center"/>
      <protection locked="0"/>
    </xf>
    <xf numFmtId="0" fontId="0" fillId="5" borderId="1" xfId="0" applyFill="1" applyBorder="1" applyAlignment="1">
      <alignment horizontal="distributed" vertical="center"/>
    </xf>
    <xf numFmtId="0" fontId="0" fillId="5" borderId="8" xfId="0" applyFill="1" applyBorder="1" applyAlignment="1">
      <alignment horizontal="distributed" vertical="center"/>
    </xf>
    <xf numFmtId="0" fontId="0" fillId="5" borderId="11" xfId="0" applyFill="1" applyBorder="1" applyAlignment="1">
      <alignment horizontal="distributed" vertical="center"/>
    </xf>
    <xf numFmtId="0" fontId="0" fillId="5" borderId="1"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5" borderId="2" xfId="0" applyFill="1" applyBorder="1" applyAlignment="1">
      <alignment horizontal="center" vertical="center"/>
    </xf>
    <xf numFmtId="0" fontId="0" fillId="5" borderId="3" xfId="0" applyFill="1" applyBorder="1" applyAlignment="1">
      <alignment horizontal="center" vertical="center"/>
    </xf>
    <xf numFmtId="38" fontId="0" fillId="6" borderId="7" xfId="1" applyFont="1" applyFill="1" applyBorder="1" applyAlignment="1" applyProtection="1">
      <alignment horizontal="right" vertical="center"/>
      <protection locked="0"/>
    </xf>
    <xf numFmtId="38" fontId="0" fillId="6" borderId="12" xfId="1" applyFont="1" applyFill="1" applyBorder="1" applyAlignment="1" applyProtection="1">
      <alignment horizontal="right" vertical="center"/>
      <protection locked="0"/>
    </xf>
    <xf numFmtId="38" fontId="0" fillId="6" borderId="10" xfId="1" applyFont="1" applyFill="1" applyBorder="1" applyAlignment="1" applyProtection="1">
      <alignment horizontal="right" vertical="center"/>
      <protection locked="0"/>
    </xf>
    <xf numFmtId="176" fontId="0" fillId="7" borderId="1" xfId="0" applyNumberFormat="1" applyFill="1" applyBorder="1" applyAlignment="1" applyProtection="1">
      <alignment horizontal="left" vertical="center"/>
      <protection locked="0"/>
    </xf>
    <xf numFmtId="176" fontId="0" fillId="7" borderId="8" xfId="0" applyNumberFormat="1" applyFill="1" applyBorder="1" applyAlignment="1" applyProtection="1">
      <alignment horizontal="left" vertical="center"/>
      <protection locked="0"/>
    </xf>
    <xf numFmtId="176" fontId="0" fillId="7" borderId="11" xfId="0" applyNumberFormat="1" applyFill="1" applyBorder="1" applyAlignment="1" applyProtection="1">
      <alignment horizontal="left" vertical="center"/>
      <protection locked="0"/>
    </xf>
    <xf numFmtId="177" fontId="0" fillId="6" borderId="1" xfId="0" applyNumberFormat="1" applyFill="1" applyBorder="1" applyAlignment="1" applyProtection="1">
      <alignment horizontal="left" vertical="center"/>
      <protection locked="0"/>
    </xf>
    <xf numFmtId="177" fontId="0" fillId="6" borderId="8" xfId="0" applyNumberFormat="1" applyFill="1" applyBorder="1" applyAlignment="1" applyProtection="1">
      <alignment horizontal="left" vertical="center"/>
      <protection locked="0"/>
    </xf>
    <xf numFmtId="177" fontId="0" fillId="6" borderId="11" xfId="0" applyNumberFormat="1" applyFill="1" applyBorder="1" applyAlignment="1" applyProtection="1">
      <alignment horizontal="left" vertical="center"/>
      <protection locked="0"/>
    </xf>
    <xf numFmtId="0" fontId="0" fillId="5" borderId="1" xfId="0" applyFill="1" applyBorder="1" applyAlignment="1" applyProtection="1">
      <alignment horizontal="distributed" vertical="center" indent="1"/>
      <protection locked="0"/>
    </xf>
    <xf numFmtId="0" fontId="0" fillId="5" borderId="11" xfId="0" applyFill="1" applyBorder="1" applyAlignment="1" applyProtection="1">
      <alignment horizontal="distributed" vertical="center" indent="1"/>
      <protection locked="0"/>
    </xf>
    <xf numFmtId="0" fontId="0" fillId="5" borderId="4" xfId="0" applyFill="1" applyBorder="1" applyAlignment="1" applyProtection="1">
      <alignment horizontal="center" vertical="distributed" textRotation="255" wrapText="1" shrinkToFit="1"/>
      <protection locked="0"/>
    </xf>
    <xf numFmtId="0" fontId="0" fillId="5" borderId="5" xfId="0" applyFill="1" applyBorder="1" applyAlignment="1" applyProtection="1">
      <alignment horizontal="center" vertical="distributed" textRotation="255" wrapText="1" shrinkToFit="1"/>
      <protection locked="0"/>
    </xf>
    <xf numFmtId="0" fontId="0" fillId="5" borderId="3" xfId="0" applyFill="1" applyBorder="1" applyAlignment="1" applyProtection="1">
      <alignment horizontal="center" vertical="distributed" textRotation="255" wrapText="1" shrinkToFit="1"/>
      <protection locked="0"/>
    </xf>
    <xf numFmtId="0" fontId="0" fillId="5" borderId="6" xfId="0" applyFill="1" applyBorder="1" applyAlignment="1" applyProtection="1">
      <alignment horizontal="distributed" vertical="center" wrapText="1" indent="1"/>
      <protection locked="0"/>
    </xf>
    <xf numFmtId="0" fontId="0" fillId="5" borderId="9" xfId="0" applyFill="1" applyBorder="1" applyAlignment="1" applyProtection="1">
      <alignment horizontal="distributed" vertical="center" indent="1"/>
      <protection locked="0"/>
    </xf>
    <xf numFmtId="0" fontId="0" fillId="5" borderId="7" xfId="0" applyFill="1" applyBorder="1" applyAlignment="1" applyProtection="1">
      <alignment horizontal="distributed" vertical="center" indent="1"/>
      <protection locked="0"/>
    </xf>
    <xf numFmtId="0" fontId="0" fillId="5" borderId="10" xfId="0" applyFill="1" applyBorder="1" applyAlignment="1" applyProtection="1">
      <alignment horizontal="distributed" vertical="center" indent="1"/>
      <protection locked="0"/>
    </xf>
    <xf numFmtId="0" fontId="0" fillId="5" borderId="4" xfId="0" applyFill="1" applyBorder="1" applyAlignment="1" applyProtection="1">
      <alignment horizontal="center" vertical="center" textRotation="255"/>
      <protection locked="0"/>
    </xf>
    <xf numFmtId="0" fontId="0" fillId="5" borderId="5" xfId="0" applyFill="1" applyBorder="1" applyAlignment="1" applyProtection="1">
      <alignment horizontal="center" vertical="center" textRotation="255"/>
      <protection locked="0"/>
    </xf>
    <xf numFmtId="0" fontId="0" fillId="5" borderId="3" xfId="0" applyFill="1" applyBorder="1" applyAlignment="1" applyProtection="1">
      <alignment horizontal="center" vertical="center" textRotation="255"/>
      <protection locked="0"/>
    </xf>
    <xf numFmtId="0" fontId="3" fillId="5" borderId="4" xfId="0" applyFont="1" applyFill="1" applyBorder="1" applyAlignment="1" applyProtection="1">
      <alignment horizontal="center" vertical="center" textRotation="255" shrinkToFit="1"/>
      <protection locked="0"/>
    </xf>
    <xf numFmtId="0" fontId="3" fillId="5" borderId="5" xfId="0" applyFont="1" applyFill="1" applyBorder="1" applyAlignment="1" applyProtection="1">
      <alignment horizontal="center" vertical="center" textRotation="255" shrinkToFit="1"/>
      <protection locked="0"/>
    </xf>
    <xf numFmtId="0" fontId="3" fillId="5" borderId="3" xfId="0" applyFont="1" applyFill="1" applyBorder="1" applyAlignment="1" applyProtection="1">
      <alignment horizontal="center" vertical="center" textRotation="255" shrinkToFit="1"/>
      <protection locked="0"/>
    </xf>
    <xf numFmtId="0" fontId="3" fillId="5" borderId="6" xfId="0" applyFont="1" applyFill="1" applyBorder="1" applyAlignment="1" applyProtection="1">
      <alignment horizontal="distributed" vertical="center" indent="1" shrinkToFit="1"/>
      <protection locked="0"/>
    </xf>
    <xf numFmtId="0" fontId="3" fillId="5" borderId="9" xfId="0" applyFont="1" applyFill="1" applyBorder="1" applyAlignment="1" applyProtection="1">
      <alignment horizontal="distributed" vertical="center" indent="1" shrinkToFit="1"/>
      <protection locked="0"/>
    </xf>
    <xf numFmtId="0" fontId="3" fillId="5" borderId="7" xfId="0" applyFont="1" applyFill="1" applyBorder="1" applyAlignment="1" applyProtection="1">
      <alignment horizontal="distributed" vertical="center" indent="1" shrinkToFit="1"/>
      <protection locked="0"/>
    </xf>
    <xf numFmtId="0" fontId="3" fillId="5" borderId="10" xfId="0" applyFont="1" applyFill="1" applyBorder="1" applyAlignment="1" applyProtection="1">
      <alignment horizontal="distributed" vertical="center" indent="1" shrinkToFit="1"/>
      <protection locked="0"/>
    </xf>
    <xf numFmtId="0" fontId="0" fillId="5" borderId="6" xfId="0" applyFill="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0" fillId="5" borderId="7"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5" borderId="8" xfId="0" applyFill="1" applyBorder="1" applyAlignment="1" applyProtection="1">
      <alignment horizontal="distributed" vertical="center" indent="1"/>
      <protection locked="0"/>
    </xf>
    <xf numFmtId="0" fontId="0" fillId="5" borderId="1" xfId="0" applyFill="1" applyBorder="1" applyAlignment="1" applyProtection="1">
      <alignment horizontal="distributed" vertical="center" indent="2"/>
      <protection locked="0"/>
    </xf>
    <xf numFmtId="0" fontId="0" fillId="5" borderId="8" xfId="0" applyFill="1" applyBorder="1" applyAlignment="1" applyProtection="1">
      <alignment horizontal="distributed" vertical="center" indent="2"/>
      <protection locked="0"/>
    </xf>
    <xf numFmtId="0" fontId="0" fillId="5" borderId="11" xfId="0" applyFill="1" applyBorder="1" applyAlignment="1" applyProtection="1">
      <alignment horizontal="distributed" vertical="center" indent="2"/>
      <protection locked="0"/>
    </xf>
    <xf numFmtId="3" fontId="47" fillId="11" borderId="1" xfId="0" applyNumberFormat="1" applyFont="1" applyFill="1" applyBorder="1" applyAlignment="1" applyProtection="1">
      <alignment horizontal="right" vertical="center"/>
      <protection locked="0"/>
    </xf>
    <xf numFmtId="3" fontId="47" fillId="11" borderId="11" xfId="0" applyNumberFormat="1" applyFont="1" applyFill="1" applyBorder="1" applyAlignment="1" applyProtection="1">
      <alignment horizontal="right" vertical="center"/>
      <protection locked="0"/>
    </xf>
    <xf numFmtId="0" fontId="0" fillId="5" borderId="1" xfId="0" applyFill="1" applyBorder="1" applyAlignment="1" applyProtection="1">
      <alignment horizontal="distributed" vertical="center" indent="1" shrinkToFit="1"/>
      <protection locked="0"/>
    </xf>
    <xf numFmtId="0" fontId="0" fillId="5" borderId="8" xfId="0" applyFill="1" applyBorder="1" applyAlignment="1" applyProtection="1">
      <alignment horizontal="distributed" vertical="center" indent="1" shrinkToFit="1"/>
      <protection locked="0"/>
    </xf>
    <xf numFmtId="0" fontId="0" fillId="5" borderId="11" xfId="0" applyFill="1" applyBorder="1" applyAlignment="1" applyProtection="1">
      <alignment horizontal="distributed" vertical="center" indent="1" shrinkToFit="1"/>
      <protection locked="0"/>
    </xf>
    <xf numFmtId="0" fontId="9" fillId="6" borderId="1" xfId="0" applyFont="1" applyFill="1" applyBorder="1" applyAlignment="1" applyProtection="1">
      <alignment horizontal="left" vertical="center"/>
      <protection locked="0"/>
    </xf>
    <xf numFmtId="0" fontId="9" fillId="6" borderId="8" xfId="0" applyFont="1" applyFill="1" applyBorder="1" applyAlignment="1" applyProtection="1">
      <alignment horizontal="left" vertical="center"/>
      <protection locked="0"/>
    </xf>
    <xf numFmtId="0" fontId="9" fillId="6" borderId="11" xfId="0" applyFont="1" applyFill="1" applyBorder="1" applyAlignment="1" applyProtection="1">
      <alignment horizontal="left" vertical="center"/>
      <protection locked="0"/>
    </xf>
    <xf numFmtId="0" fontId="4" fillId="5" borderId="1" xfId="0" applyFont="1" applyFill="1" applyBorder="1" applyAlignment="1" applyProtection="1">
      <alignment horizontal="center" vertical="center" shrinkToFit="1"/>
      <protection locked="0"/>
    </xf>
    <xf numFmtId="0" fontId="4" fillId="5" borderId="8" xfId="0" applyFont="1" applyFill="1" applyBorder="1" applyAlignment="1" applyProtection="1">
      <alignment horizontal="center" vertical="center" shrinkToFit="1"/>
      <protection locked="0"/>
    </xf>
    <xf numFmtId="0" fontId="4" fillId="5" borderId="11" xfId="0" applyFont="1" applyFill="1" applyBorder="1" applyAlignment="1" applyProtection="1">
      <alignment horizontal="center" vertical="center" shrinkToFit="1"/>
      <protection locked="0"/>
    </xf>
    <xf numFmtId="38" fontId="9" fillId="6" borderId="2" xfId="1" applyFont="1" applyFill="1" applyBorder="1" applyAlignment="1" applyProtection="1">
      <alignment horizontal="right"/>
      <protection locked="0"/>
    </xf>
    <xf numFmtId="0" fontId="0" fillId="5" borderId="2" xfId="0" applyFill="1" applyBorder="1" applyAlignment="1" applyProtection="1">
      <alignment horizontal="center" vertical="center"/>
      <protection locked="0"/>
    </xf>
    <xf numFmtId="38" fontId="38" fillId="6" borderId="1" xfId="1" applyFont="1" applyFill="1" applyBorder="1" applyAlignment="1" applyProtection="1">
      <alignment horizontal="right" vertical="center"/>
      <protection locked="0"/>
    </xf>
    <xf numFmtId="38" fontId="38" fillId="6" borderId="8" xfId="1" applyFont="1" applyFill="1" applyBorder="1" applyAlignment="1" applyProtection="1">
      <alignment horizontal="right" vertical="center"/>
      <protection locked="0"/>
    </xf>
    <xf numFmtId="38" fontId="38" fillId="6" borderId="11" xfId="1" applyFont="1" applyFill="1" applyBorder="1" applyAlignment="1" applyProtection="1">
      <alignment horizontal="right" vertical="center"/>
      <protection locked="0"/>
    </xf>
    <xf numFmtId="0" fontId="0" fillId="5" borderId="3" xfId="0" applyFill="1" applyBorder="1" applyAlignment="1" applyProtection="1">
      <alignment horizontal="center" vertical="center"/>
      <protection locked="0"/>
    </xf>
    <xf numFmtId="38" fontId="47" fillId="6" borderId="7" xfId="1" applyFont="1" applyFill="1" applyBorder="1" applyAlignment="1" applyProtection="1">
      <alignment horizontal="right" vertical="center"/>
      <protection locked="0"/>
    </xf>
    <xf numFmtId="38" fontId="47" fillId="6" borderId="12" xfId="1" applyFont="1" applyFill="1" applyBorder="1" applyAlignment="1" applyProtection="1">
      <alignment horizontal="right" vertical="center"/>
      <protection locked="0"/>
    </xf>
    <xf numFmtId="38" fontId="47" fillId="6" borderId="10" xfId="1" applyFont="1" applyFill="1" applyBorder="1" applyAlignment="1" applyProtection="1">
      <alignment horizontal="right" vertical="center"/>
      <protection locked="0"/>
    </xf>
    <xf numFmtId="0" fontId="47" fillId="7" borderId="2" xfId="0" applyFont="1" applyFill="1" applyBorder="1" applyAlignment="1" applyProtection="1">
      <alignment horizontal="left" vertical="center"/>
      <protection locked="0"/>
    </xf>
    <xf numFmtId="0" fontId="0" fillId="5" borderId="1" xfId="0" applyFill="1" applyBorder="1" applyAlignment="1" applyProtection="1">
      <alignment horizontal="distributed" vertical="center"/>
      <protection locked="0"/>
    </xf>
    <xf numFmtId="0" fontId="0" fillId="0" borderId="8" xfId="0" applyBorder="1" applyAlignment="1" applyProtection="1">
      <alignment horizontal="distributed" vertical="center"/>
      <protection locked="0"/>
    </xf>
    <xf numFmtId="49" fontId="47" fillId="7" borderId="2" xfId="0" applyNumberFormat="1" applyFont="1" applyFill="1" applyBorder="1" applyAlignment="1" applyProtection="1">
      <alignment horizontal="left" vertical="center"/>
      <protection locked="0"/>
    </xf>
    <xf numFmtId="49" fontId="47" fillId="6" borderId="2" xfId="0" applyNumberFormat="1" applyFont="1" applyFill="1" applyBorder="1" applyProtection="1">
      <alignment vertical="center"/>
      <protection locked="0"/>
    </xf>
    <xf numFmtId="38" fontId="47" fillId="6" borderId="2" xfId="1" applyFont="1" applyFill="1" applyBorder="1" applyAlignment="1" applyProtection="1">
      <alignment horizontal="right"/>
      <protection locked="0"/>
    </xf>
    <xf numFmtId="0" fontId="47" fillId="6" borderId="1" xfId="0" applyFont="1" applyFill="1" applyBorder="1" applyAlignment="1" applyProtection="1">
      <alignment horizontal="left" vertical="center"/>
      <protection locked="0"/>
    </xf>
    <xf numFmtId="0" fontId="47" fillId="6" borderId="8" xfId="0" applyFont="1" applyFill="1" applyBorder="1" applyAlignment="1" applyProtection="1">
      <alignment horizontal="left" vertical="center"/>
      <protection locked="0"/>
    </xf>
    <xf numFmtId="0" fontId="47" fillId="6" borderId="11" xfId="0" applyFont="1" applyFill="1" applyBorder="1" applyAlignment="1" applyProtection="1">
      <alignment horizontal="left" vertical="center"/>
      <protection locked="0"/>
    </xf>
    <xf numFmtId="3" fontId="9" fillId="11" borderId="1" xfId="0" applyNumberFormat="1" applyFont="1" applyFill="1" applyBorder="1" applyAlignment="1" applyProtection="1">
      <alignment horizontal="right" vertical="center"/>
      <protection locked="0"/>
    </xf>
    <xf numFmtId="3" fontId="9" fillId="11" borderId="11" xfId="0" applyNumberFormat="1" applyFont="1" applyFill="1" applyBorder="1" applyAlignment="1" applyProtection="1">
      <alignment horizontal="right" vertical="center"/>
      <protection locked="0"/>
    </xf>
    <xf numFmtId="0" fontId="12" fillId="0" borderId="31" xfId="0" applyFont="1" applyBorder="1" applyAlignment="1">
      <alignment horizontal="center" vertical="center" textRotation="255"/>
    </xf>
    <xf numFmtId="0" fontId="12" fillId="0" borderId="32" xfId="0" applyFont="1" applyBorder="1" applyAlignment="1">
      <alignment horizontal="center" vertical="center" textRotation="255"/>
    </xf>
    <xf numFmtId="0" fontId="12" fillId="0" borderId="34" xfId="0" applyFont="1" applyBorder="1" applyAlignment="1">
      <alignment horizontal="center" vertical="center" textRotation="255"/>
    </xf>
    <xf numFmtId="0" fontId="23" fillId="0" borderId="0" xfId="0" applyFont="1" applyAlignment="1">
      <alignment horizontal="center" vertical="center" wrapText="1"/>
    </xf>
    <xf numFmtId="0" fontId="23" fillId="0" borderId="2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33" xfId="0" applyFont="1" applyBorder="1" applyAlignment="1">
      <alignment horizontal="center" vertical="center" textRotation="255"/>
    </xf>
    <xf numFmtId="0" fontId="11" fillId="0" borderId="31" xfId="0" applyFont="1" applyBorder="1" applyAlignment="1">
      <alignment horizontal="center" vertical="center" textRotation="255"/>
    </xf>
    <xf numFmtId="0" fontId="0" fillId="0" borderId="32" xfId="0" applyBorder="1">
      <alignment vertical="center"/>
    </xf>
    <xf numFmtId="0" fontId="8" fillId="0" borderId="2" xfId="0" applyFont="1" applyBorder="1" applyAlignment="1">
      <alignment horizontal="center" vertical="center"/>
    </xf>
    <xf numFmtId="0" fontId="10" fillId="0" borderId="2" xfId="0" applyFont="1" applyBorder="1" applyAlignment="1" applyProtection="1">
      <alignment horizontal="center" vertical="center"/>
      <protection locked="0"/>
    </xf>
    <xf numFmtId="0" fontId="10" fillId="0" borderId="6" xfId="0" applyFont="1" applyBorder="1" applyAlignment="1">
      <alignment horizontal="center" vertical="center"/>
    </xf>
    <xf numFmtId="0" fontId="10" fillId="0" borderId="23" xfId="0" applyFont="1" applyBorder="1" applyAlignment="1">
      <alignment horizontal="center" vertical="center"/>
    </xf>
    <xf numFmtId="0" fontId="10" fillId="0" borderId="13" xfId="0" applyFont="1" applyBorder="1" applyAlignment="1">
      <alignment horizontal="center" vertical="center"/>
    </xf>
    <xf numFmtId="0" fontId="10" fillId="0" borderId="16" xfId="0" applyFont="1" applyBorder="1" applyAlignment="1">
      <alignment horizontal="center" vertical="center"/>
    </xf>
    <xf numFmtId="0" fontId="10" fillId="0" borderId="7" xfId="0" applyFont="1" applyBorder="1" applyAlignment="1">
      <alignment horizontal="center" vertical="center"/>
    </xf>
    <xf numFmtId="0" fontId="10" fillId="0" borderId="60" xfId="0" applyFont="1" applyBorder="1" applyAlignment="1">
      <alignment horizontal="center" vertical="center"/>
    </xf>
    <xf numFmtId="0" fontId="8" fillId="0" borderId="4" xfId="0" applyFont="1" applyBorder="1" applyAlignment="1">
      <alignment horizontal="center" vertical="center"/>
    </xf>
    <xf numFmtId="0" fontId="10" fillId="0" borderId="4" xfId="0" applyFont="1" applyBorder="1" applyAlignment="1" applyProtection="1">
      <alignment horizontal="center" vertical="center"/>
      <protection locked="0"/>
    </xf>
    <xf numFmtId="0" fontId="11" fillId="0" borderId="0" xfId="0" applyFont="1" applyAlignment="1">
      <alignment horizontal="left" vertical="center" shrinkToFit="1"/>
    </xf>
    <xf numFmtId="0" fontId="10" fillId="0" borderId="2" xfId="0" applyFont="1" applyBorder="1" applyAlignment="1">
      <alignment horizontal="center" vertical="center"/>
    </xf>
    <xf numFmtId="0" fontId="10" fillId="0" borderId="61" xfId="0" applyFont="1" applyBorder="1" applyAlignment="1">
      <alignment horizontal="center" vertical="center"/>
    </xf>
    <xf numFmtId="177" fontId="8" fillId="0" borderId="46" xfId="0" applyNumberFormat="1" applyFont="1" applyBorder="1" applyAlignment="1">
      <alignment horizontal="center" vertical="center"/>
    </xf>
    <xf numFmtId="177" fontId="8" fillId="0" borderId="37" xfId="0" applyNumberFormat="1" applyFont="1" applyBorder="1" applyAlignment="1">
      <alignment horizontal="center" vertical="center"/>
    </xf>
    <xf numFmtId="177" fontId="8" fillId="0" borderId="42" xfId="0" applyNumberFormat="1" applyFont="1" applyBorder="1" applyAlignment="1">
      <alignment horizontal="center" vertical="center"/>
    </xf>
    <xf numFmtId="177" fontId="8" fillId="0" borderId="7" xfId="0" applyNumberFormat="1" applyFont="1" applyBorder="1" applyAlignment="1">
      <alignment horizontal="center" vertical="center"/>
    </xf>
    <xf numFmtId="177" fontId="8" fillId="0" borderId="12" xfId="0" applyNumberFormat="1" applyFont="1" applyBorder="1" applyAlignment="1">
      <alignment horizontal="center" vertical="center"/>
    </xf>
    <xf numFmtId="177" fontId="8" fillId="0" borderId="10" xfId="0" applyNumberFormat="1" applyFont="1" applyBorder="1" applyAlignment="1">
      <alignment horizontal="center" vertical="center"/>
    </xf>
    <xf numFmtId="0" fontId="12" fillId="0" borderId="56"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 xfId="0" applyFont="1" applyBorder="1" applyAlignment="1">
      <alignment horizontal="center" vertical="center" wrapText="1"/>
    </xf>
    <xf numFmtId="0" fontId="8" fillId="0" borderId="46" xfId="0" applyFont="1" applyBorder="1" applyAlignment="1">
      <alignment horizontal="distributed" vertical="center" justifyLastLine="1"/>
    </xf>
    <xf numFmtId="0" fontId="8" fillId="0" borderId="37" xfId="0" applyFont="1" applyBorder="1" applyAlignment="1">
      <alignment horizontal="distributed" vertical="center" justifyLastLine="1"/>
    </xf>
    <xf numFmtId="0" fontId="8" fillId="0" borderId="54" xfId="0" applyFont="1" applyBorder="1" applyAlignment="1">
      <alignment horizontal="distributed" vertical="center" justifyLastLine="1"/>
    </xf>
    <xf numFmtId="0" fontId="8" fillId="0" borderId="7" xfId="0" applyFont="1" applyBorder="1" applyAlignment="1">
      <alignment horizontal="distributed" vertical="center" justifyLastLine="1"/>
    </xf>
    <xf numFmtId="0" fontId="8" fillId="0" borderId="12" xfId="0" applyFont="1" applyBorder="1" applyAlignment="1">
      <alignment horizontal="distributed" vertical="center" justifyLastLine="1"/>
    </xf>
    <xf numFmtId="0" fontId="8" fillId="0" borderId="60" xfId="0" applyFont="1" applyBorder="1" applyAlignment="1">
      <alignment horizontal="distributed" vertical="center" justifyLastLine="1"/>
    </xf>
    <xf numFmtId="0" fontId="8" fillId="0" borderId="0" xfId="0" applyFont="1" applyAlignment="1" applyProtection="1">
      <alignment horizontal="center" vertical="center"/>
      <protection locked="0"/>
    </xf>
    <xf numFmtId="0" fontId="8" fillId="0" borderId="0" xfId="0" applyFont="1" applyAlignment="1">
      <alignment horizontal="distributed" vertical="center" justifyLastLine="1"/>
    </xf>
    <xf numFmtId="0" fontId="8" fillId="0" borderId="25" xfId="0" applyFont="1" applyBorder="1" applyAlignment="1">
      <alignment horizontal="distributed" vertical="center" justifyLastLine="1"/>
    </xf>
    <xf numFmtId="0" fontId="19" fillId="0" borderId="0" xfId="0" applyFont="1" applyAlignment="1">
      <alignment horizontal="distributed" vertical="center"/>
    </xf>
    <xf numFmtId="0" fontId="11" fillId="0" borderId="25" xfId="0" applyFont="1" applyBorder="1" applyAlignment="1">
      <alignment horizontal="center" vertical="center"/>
    </xf>
    <xf numFmtId="0" fontId="8" fillId="0" borderId="14"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14"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4" xfId="0" applyFont="1" applyBorder="1" applyAlignment="1">
      <alignment horizontal="center" vertical="center" justifyLastLine="1"/>
    </xf>
    <xf numFmtId="0" fontId="8" fillId="0" borderId="12" xfId="0" applyFont="1" applyBorder="1" applyAlignment="1">
      <alignment horizontal="center" vertical="center" justifyLastLine="1"/>
    </xf>
    <xf numFmtId="38" fontId="8" fillId="0" borderId="6" xfId="1" applyFont="1" applyFill="1" applyBorder="1" applyAlignment="1" applyProtection="1">
      <alignment horizontal="center" vertical="center" justifyLastLine="1"/>
      <protection locked="0"/>
    </xf>
    <xf numFmtId="38" fontId="8" fillId="0" borderId="14" xfId="1" applyFont="1" applyFill="1" applyBorder="1" applyAlignment="1" applyProtection="1">
      <alignment horizontal="center" vertical="center" justifyLastLine="1"/>
      <protection locked="0"/>
    </xf>
    <xf numFmtId="38" fontId="8" fillId="0" borderId="7" xfId="1" applyFont="1" applyFill="1" applyBorder="1" applyAlignment="1" applyProtection="1">
      <alignment horizontal="center" vertical="center" justifyLastLine="1"/>
      <protection locked="0"/>
    </xf>
    <xf numFmtId="38" fontId="8" fillId="0" borderId="12" xfId="1" applyFont="1" applyFill="1" applyBorder="1" applyAlignment="1" applyProtection="1">
      <alignment horizontal="center" vertical="center" justifyLastLine="1"/>
      <protection locked="0"/>
    </xf>
    <xf numFmtId="0" fontId="8" fillId="0" borderId="6" xfId="0" applyFont="1" applyBorder="1" applyAlignment="1">
      <alignment horizontal="center" vertical="center" wrapText="1" shrinkToFit="1"/>
    </xf>
    <xf numFmtId="0" fontId="8" fillId="0" borderId="7" xfId="0" applyFont="1" applyBorder="1" applyAlignment="1">
      <alignment horizontal="center" vertical="center" shrinkToFit="1"/>
    </xf>
    <xf numFmtId="0" fontId="8" fillId="0" borderId="0" xfId="0" applyFont="1" applyAlignment="1">
      <alignment horizontal="center" vertical="center"/>
    </xf>
    <xf numFmtId="0" fontId="8" fillId="0" borderId="12" xfId="0" applyFont="1" applyBorder="1" applyAlignment="1">
      <alignment horizontal="center" vertical="center"/>
    </xf>
    <xf numFmtId="179" fontId="10" fillId="0" borderId="0" xfId="0" applyNumberFormat="1" applyFont="1" applyAlignment="1">
      <alignment horizontal="center" vertical="center"/>
    </xf>
    <xf numFmtId="0" fontId="19" fillId="0" borderId="0" xfId="0" applyFont="1" applyAlignment="1">
      <alignment horizontal="center" vertical="center"/>
    </xf>
    <xf numFmtId="0" fontId="18" fillId="0" borderId="0" xfId="0" applyFont="1" applyAlignment="1">
      <alignment horizontal="distributed" vertical="center"/>
    </xf>
    <xf numFmtId="0" fontId="18" fillId="0" borderId="0" xfId="0" applyFont="1" applyAlignment="1">
      <alignment horizontal="center" vertical="center"/>
    </xf>
    <xf numFmtId="0" fontId="8" fillId="0" borderId="48" xfId="0" applyFont="1" applyBorder="1" applyAlignment="1">
      <alignment horizontal="center" vertical="center" textRotation="255"/>
    </xf>
    <xf numFmtId="0" fontId="8" fillId="0" borderId="34" xfId="0" applyFont="1" applyBorder="1" applyAlignment="1">
      <alignment horizontal="center" vertical="center" textRotation="255"/>
    </xf>
    <xf numFmtId="0" fontId="11" fillId="0" borderId="52" xfId="0" applyFont="1" applyBorder="1" applyAlignment="1">
      <alignment horizontal="center" vertical="center" justifyLastLine="1"/>
    </xf>
    <xf numFmtId="0" fontId="11" fillId="0" borderId="2" xfId="0" applyFont="1" applyBorder="1" applyAlignment="1">
      <alignment horizontal="center" vertical="center" justifyLastLine="1"/>
    </xf>
    <xf numFmtId="0" fontId="10" fillId="0" borderId="46" xfId="0" applyFont="1" applyBorder="1" applyAlignment="1">
      <alignment horizontal="right" vertical="center"/>
    </xf>
    <xf numFmtId="0" fontId="10" fillId="0" borderId="37" xfId="0" applyFont="1" applyBorder="1" applyAlignment="1">
      <alignment horizontal="right" vertical="center"/>
    </xf>
    <xf numFmtId="0" fontId="10" fillId="0" borderId="54" xfId="0" applyFont="1" applyBorder="1" applyAlignment="1">
      <alignment horizontal="right" vertical="center"/>
    </xf>
    <xf numFmtId="0" fontId="10" fillId="0" borderId="7" xfId="0" applyFont="1" applyBorder="1" applyAlignment="1">
      <alignment horizontal="right" vertical="center"/>
    </xf>
    <xf numFmtId="0" fontId="10" fillId="0" borderId="12" xfId="0" applyFont="1" applyBorder="1" applyAlignment="1">
      <alignment horizontal="right" vertical="center"/>
    </xf>
    <xf numFmtId="0" fontId="10" fillId="0" borderId="60" xfId="0" applyFont="1" applyBorder="1" applyAlignment="1">
      <alignment horizontal="right" vertical="center"/>
    </xf>
    <xf numFmtId="0" fontId="11" fillId="0" borderId="0" xfId="0" applyFont="1" applyAlignment="1">
      <alignment horizontal="center" vertical="center"/>
    </xf>
    <xf numFmtId="0" fontId="11" fillId="0" borderId="2" xfId="0" applyFont="1" applyBorder="1" applyAlignment="1">
      <alignment horizontal="center" vertical="center" wrapText="1" justifyLastLine="1"/>
    </xf>
    <xf numFmtId="0" fontId="11" fillId="0" borderId="53" xfId="0" applyFont="1" applyBorder="1" applyAlignment="1">
      <alignment horizontal="center" vertical="center" wrapText="1" justifyLastLine="1"/>
    </xf>
    <xf numFmtId="0" fontId="10" fillId="0" borderId="6" xfId="0" applyFont="1" applyBorder="1" applyAlignment="1">
      <alignment horizontal="right" vertical="center"/>
    </xf>
    <xf numFmtId="0" fontId="10" fillId="0" borderId="14" xfId="0" applyFont="1" applyBorder="1" applyAlignment="1">
      <alignment horizontal="right" vertical="center"/>
    </xf>
    <xf numFmtId="0" fontId="10" fillId="0" borderId="23" xfId="0" applyFont="1" applyBorder="1" applyAlignment="1">
      <alignment horizontal="right" vertical="center"/>
    </xf>
    <xf numFmtId="0" fontId="10" fillId="0" borderId="58" xfId="0" applyFont="1" applyBorder="1" applyAlignment="1">
      <alignment horizontal="right" vertical="center"/>
    </xf>
    <xf numFmtId="0" fontId="10" fillId="0" borderId="25" xfId="0" applyFont="1" applyBorder="1" applyAlignment="1">
      <alignment horizontal="right" vertical="center"/>
    </xf>
    <xf numFmtId="0" fontId="10" fillId="0" borderId="55" xfId="0" applyFont="1" applyBorder="1" applyAlignment="1">
      <alignment horizontal="right" vertical="center"/>
    </xf>
    <xf numFmtId="0" fontId="12" fillId="0" borderId="9" xfId="0" applyFont="1" applyBorder="1" applyAlignment="1">
      <alignment horizontal="center" vertical="center"/>
    </xf>
    <xf numFmtId="0" fontId="12" fillId="0" borderId="17" xfId="0" applyFont="1" applyBorder="1" applyAlignment="1">
      <alignment horizontal="center" vertical="center"/>
    </xf>
    <xf numFmtId="0" fontId="12" fillId="0" borderId="6" xfId="0" applyFont="1" applyBorder="1" applyAlignment="1">
      <alignment horizontal="center" vertical="center"/>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7" xfId="0" applyFont="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xf>
    <xf numFmtId="38" fontId="8" fillId="0" borderId="6" xfId="1" applyFont="1" applyFill="1" applyBorder="1" applyAlignment="1">
      <alignment vertical="center"/>
    </xf>
    <xf numFmtId="38" fontId="0" fillId="0" borderId="14" xfId="1" applyFont="1" applyBorder="1" applyAlignment="1">
      <alignment vertical="center"/>
    </xf>
    <xf numFmtId="38" fontId="0" fillId="0" borderId="13" xfId="1" applyFont="1" applyBorder="1" applyAlignment="1">
      <alignment vertical="center"/>
    </xf>
    <xf numFmtId="38" fontId="0" fillId="0" borderId="0" xfId="1" applyFont="1" applyAlignment="1">
      <alignment vertical="center"/>
    </xf>
    <xf numFmtId="0" fontId="12" fillId="0" borderId="23" xfId="0" applyFont="1" applyBorder="1" applyAlignment="1">
      <alignment horizontal="center" vertical="center"/>
    </xf>
    <xf numFmtId="0" fontId="12" fillId="0" borderId="16" xfId="0" applyFont="1" applyBorder="1" applyAlignment="1">
      <alignment horizontal="center" vertical="center"/>
    </xf>
    <xf numFmtId="0" fontId="8" fillId="0" borderId="29" xfId="0" applyFont="1" applyBorder="1" applyAlignment="1">
      <alignment horizontal="center" vertical="center" wrapText="1" shrinkToFit="1"/>
    </xf>
    <xf numFmtId="0" fontId="8" fillId="0" borderId="14" xfId="0" applyFont="1" applyBorder="1" applyAlignment="1">
      <alignment horizontal="center" vertical="center" wrapText="1" shrinkToFit="1"/>
    </xf>
    <xf numFmtId="0" fontId="8" fillId="0" borderId="9" xfId="0" applyFont="1" applyBorder="1" applyAlignment="1">
      <alignment horizontal="center" vertical="center" wrapText="1" shrinkToFit="1"/>
    </xf>
    <xf numFmtId="0" fontId="8" fillId="0" borderId="27" xfId="0" applyFont="1" applyBorder="1" applyAlignment="1">
      <alignment horizontal="center" vertical="center" wrapText="1" shrinkToFit="1"/>
    </xf>
    <xf numFmtId="0" fontId="8" fillId="0" borderId="12"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12" fillId="0" borderId="29" xfId="0" applyFont="1" applyBorder="1" applyAlignment="1">
      <alignment horizontal="center" vertical="center" wrapText="1" shrinkToFit="1"/>
    </xf>
    <xf numFmtId="0" fontId="12" fillId="0" borderId="14" xfId="0" applyFont="1" applyBorder="1" applyAlignment="1">
      <alignment horizontal="center" vertical="center" wrapText="1" shrinkToFit="1"/>
    </xf>
    <xf numFmtId="0" fontId="12" fillId="0" borderId="9" xfId="0" applyFont="1" applyBorder="1" applyAlignment="1">
      <alignment horizontal="center" vertical="center" wrapText="1" shrinkToFit="1"/>
    </xf>
    <xf numFmtId="0" fontId="12" fillId="0" borderId="27" xfId="0" applyFont="1" applyBorder="1" applyAlignment="1">
      <alignment horizontal="center" vertical="center" wrapText="1" shrinkToFit="1"/>
    </xf>
    <xf numFmtId="0" fontId="12" fillId="0" borderId="12" xfId="0" applyFont="1" applyBorder="1" applyAlignment="1">
      <alignment horizontal="center" vertical="center" wrapText="1" shrinkToFit="1"/>
    </xf>
    <xf numFmtId="0" fontId="12" fillId="0" borderId="10" xfId="0" applyFont="1" applyBorder="1" applyAlignment="1">
      <alignment horizontal="center" vertical="center" wrapText="1" shrinkToFit="1"/>
    </xf>
    <xf numFmtId="0" fontId="12" fillId="0" borderId="1" xfId="0" applyFont="1" applyBorder="1" applyAlignment="1">
      <alignment horizontal="left" vertical="center"/>
    </xf>
    <xf numFmtId="0" fontId="12" fillId="0" borderId="8" xfId="0" applyFont="1" applyBorder="1" applyAlignment="1">
      <alignment horizontal="left" vertical="center"/>
    </xf>
    <xf numFmtId="0" fontId="12" fillId="0" borderId="11" xfId="0" applyFont="1" applyBorder="1" applyAlignment="1">
      <alignment horizontal="left" vertical="center"/>
    </xf>
    <xf numFmtId="38" fontId="8" fillId="0" borderId="1" xfId="1" applyFont="1" applyFill="1" applyBorder="1" applyAlignment="1" applyProtection="1">
      <alignment horizontal="center" vertical="center" shrinkToFit="1"/>
      <protection locked="0"/>
    </xf>
    <xf numFmtId="38" fontId="8" fillId="0" borderId="59" xfId="1" applyFont="1" applyFill="1" applyBorder="1" applyAlignment="1" applyProtection="1">
      <alignment horizontal="center" vertical="center" shrinkToFit="1"/>
      <protection locked="0"/>
    </xf>
    <xf numFmtId="38" fontId="8" fillId="0" borderId="8" xfId="1" applyFont="1" applyFill="1" applyBorder="1" applyAlignment="1" applyProtection="1">
      <alignment horizontal="center" vertical="center" shrinkToFit="1"/>
      <protection locked="0"/>
    </xf>
    <xf numFmtId="38" fontId="8" fillId="0" borderId="22" xfId="1" applyFont="1" applyFill="1" applyBorder="1" applyAlignment="1" applyProtection="1">
      <alignment horizontal="center" vertical="center" shrinkToFit="1"/>
      <protection locked="0"/>
    </xf>
    <xf numFmtId="0" fontId="8" fillId="0" borderId="1" xfId="0" applyFont="1" applyBorder="1" applyAlignment="1">
      <alignment horizontal="left" vertical="center"/>
    </xf>
    <xf numFmtId="0" fontId="8" fillId="0" borderId="8" xfId="0" applyFont="1" applyBorder="1" applyAlignment="1">
      <alignment horizontal="left" vertical="center"/>
    </xf>
    <xf numFmtId="0" fontId="8" fillId="0" borderId="11" xfId="0" applyFont="1" applyBorder="1" applyAlignment="1">
      <alignment horizontal="left" vertical="center"/>
    </xf>
    <xf numFmtId="0" fontId="8" fillId="0" borderId="8" xfId="0" applyFont="1" applyBorder="1" applyAlignment="1">
      <alignment horizontal="center" vertical="center"/>
    </xf>
    <xf numFmtId="0" fontId="8" fillId="0" borderId="30" xfId="0" applyFont="1" applyBorder="1" applyAlignment="1">
      <alignment horizontal="distributed" vertical="center"/>
    </xf>
    <xf numFmtId="0" fontId="8" fillId="0" borderId="8" xfId="0" applyFont="1" applyBorder="1" applyAlignment="1">
      <alignment horizontal="distributed" vertical="center"/>
    </xf>
    <xf numFmtId="0" fontId="8" fillId="0" borderId="11" xfId="0" applyFont="1" applyBorder="1" applyAlignment="1">
      <alignment horizontal="distributed" vertical="center"/>
    </xf>
    <xf numFmtId="0" fontId="0" fillId="0" borderId="8" xfId="0" applyBorder="1" applyAlignment="1">
      <alignment horizontal="distributed" vertical="center"/>
    </xf>
    <xf numFmtId="0" fontId="0" fillId="0" borderId="11" xfId="0" applyBorder="1" applyAlignment="1">
      <alignment horizontal="distributed" vertical="center"/>
    </xf>
    <xf numFmtId="178" fontId="8" fillId="5" borderId="62" xfId="0" applyNumberFormat="1" applyFont="1" applyFill="1" applyBorder="1" applyAlignment="1">
      <alignment horizontal="center" vertical="center"/>
    </xf>
    <xf numFmtId="178" fontId="8" fillId="5" borderId="66" xfId="0" applyNumberFormat="1" applyFont="1" applyFill="1" applyBorder="1" applyAlignment="1">
      <alignment horizontal="center" vertical="center"/>
    </xf>
    <xf numFmtId="178" fontId="8" fillId="5" borderId="68" xfId="0" applyNumberFormat="1" applyFont="1" applyFill="1" applyBorder="1" applyAlignment="1">
      <alignment horizontal="center" vertical="center"/>
    </xf>
    <xf numFmtId="0" fontId="0" fillId="0" borderId="17" xfId="0" applyBorder="1" applyAlignment="1">
      <alignment horizontal="center" vertical="center"/>
    </xf>
    <xf numFmtId="178" fontId="0" fillId="5" borderId="1" xfId="0" applyNumberFormat="1" applyFill="1" applyBorder="1" applyAlignment="1">
      <alignment horizontal="center" vertical="center"/>
    </xf>
    <xf numFmtId="178" fontId="0" fillId="5" borderId="11" xfId="0" applyNumberFormat="1" applyFill="1" applyBorder="1" applyAlignment="1">
      <alignment horizontal="center" vertical="center"/>
    </xf>
    <xf numFmtId="0" fontId="12" fillId="0" borderId="13" xfId="0" applyFont="1" applyBorder="1" applyAlignment="1">
      <alignment horizontal="right" vertical="center" shrinkToFit="1"/>
    </xf>
    <xf numFmtId="0" fontId="12" fillId="0" borderId="0" xfId="0" applyFont="1" applyAlignment="1">
      <alignment horizontal="right" vertical="center" shrinkToFit="1"/>
    </xf>
    <xf numFmtId="38" fontId="8" fillId="0" borderId="0" xfId="0" applyNumberFormat="1" applyFont="1" applyAlignment="1">
      <alignment horizontal="center" shrinkToFit="1"/>
    </xf>
    <xf numFmtId="38" fontId="8" fillId="0" borderId="0" xfId="1" applyFont="1" applyFill="1" applyBorder="1" applyAlignment="1">
      <alignment horizontal="right" vertical="center" shrinkToFit="1"/>
    </xf>
    <xf numFmtId="0" fontId="12" fillId="0" borderId="0" xfId="0" applyFont="1" applyAlignment="1">
      <alignment horizontal="right" vertical="center"/>
    </xf>
    <xf numFmtId="38" fontId="8" fillId="0" borderId="14" xfId="0" applyNumberFormat="1" applyFont="1" applyBorder="1" applyAlignment="1">
      <alignment horizontal="right" vertical="center" shrinkToFit="1"/>
    </xf>
    <xf numFmtId="0" fontId="8" fillId="0" borderId="25" xfId="0" applyFont="1" applyBorder="1" applyAlignment="1">
      <alignment horizontal="center" vertical="center"/>
    </xf>
    <xf numFmtId="178" fontId="8" fillId="5" borderId="62" xfId="0" applyNumberFormat="1" applyFont="1" applyFill="1" applyBorder="1">
      <alignment vertical="center"/>
    </xf>
    <xf numFmtId="178" fontId="8" fillId="5" borderId="68" xfId="0" applyNumberFormat="1" applyFont="1" applyFill="1" applyBorder="1">
      <alignment vertical="center"/>
    </xf>
    <xf numFmtId="0" fontId="8" fillId="5" borderId="62" xfId="0" applyFont="1" applyFill="1" applyBorder="1" applyAlignment="1">
      <alignment horizontal="center" vertical="center"/>
    </xf>
    <xf numFmtId="0" fontId="8" fillId="5" borderId="68" xfId="0" applyFont="1" applyFill="1" applyBorder="1" applyAlignment="1">
      <alignment horizontal="center" vertical="center"/>
    </xf>
    <xf numFmtId="0" fontId="11" fillId="0" borderId="13" xfId="0" applyFont="1" applyBorder="1" applyAlignment="1">
      <alignment horizontal="left" indent="1" shrinkToFit="1"/>
    </xf>
    <xf numFmtId="0" fontId="11" fillId="0" borderId="0" xfId="0" applyFont="1" applyAlignment="1">
      <alignment horizontal="left" indent="1" shrinkToFit="1"/>
    </xf>
    <xf numFmtId="0" fontId="11" fillId="0" borderId="17" xfId="0" applyFont="1" applyBorder="1" applyAlignment="1">
      <alignment horizontal="left" indent="1" shrinkToFit="1"/>
    </xf>
    <xf numFmtId="0" fontId="12" fillId="0" borderId="0" xfId="0" applyFont="1" applyAlignment="1">
      <alignment horizontal="center" vertical="center" shrinkToFit="1"/>
    </xf>
    <xf numFmtId="0" fontId="11" fillId="0" borderId="0" xfId="0" applyFont="1" applyAlignment="1">
      <alignment horizontal="center"/>
    </xf>
    <xf numFmtId="0" fontId="0" fillId="0" borderId="0" xfId="0" applyAlignment="1">
      <alignment vertical="center" shrinkToFit="1"/>
    </xf>
    <xf numFmtId="182" fontId="8" fillId="0" borderId="0" xfId="0" applyNumberFormat="1" applyFont="1" applyAlignment="1">
      <alignment horizontal="right" vertical="center" shrinkToFit="1"/>
    </xf>
    <xf numFmtId="0" fontId="11" fillId="0" borderId="0" xfId="0" applyFont="1" applyAlignment="1">
      <alignment horizontal="center" shrinkToFit="1"/>
    </xf>
    <xf numFmtId="38" fontId="8" fillId="0" borderId="13" xfId="0" applyNumberFormat="1" applyFont="1" applyBorder="1" applyAlignment="1">
      <alignment horizontal="right" vertical="center" shrinkToFit="1"/>
    </xf>
    <xf numFmtId="0" fontId="8" fillId="0" borderId="0" xfId="0" applyFont="1" applyAlignment="1">
      <alignment horizontal="right" vertical="center" shrinkToFit="1"/>
    </xf>
    <xf numFmtId="180" fontId="12" fillId="0" borderId="0" xfId="0" applyNumberFormat="1" applyFont="1" applyAlignment="1">
      <alignment horizontal="center" vertical="center"/>
    </xf>
    <xf numFmtId="49" fontId="12" fillId="0" borderId="0" xfId="0" applyNumberFormat="1" applyFont="1" applyAlignment="1">
      <alignment horizontal="center" vertical="center"/>
    </xf>
    <xf numFmtId="0" fontId="11" fillId="0" borderId="0" xfId="0" applyFont="1" applyAlignment="1">
      <alignment horizontal="center" wrapText="1"/>
    </xf>
    <xf numFmtId="178" fontId="8" fillId="5" borderId="62" xfId="0" applyNumberFormat="1" applyFont="1" applyFill="1" applyBorder="1" applyAlignment="1">
      <alignment horizontal="center" vertical="center" shrinkToFit="1"/>
    </xf>
    <xf numFmtId="178" fontId="8" fillId="5" borderId="66" xfId="0" applyNumberFormat="1" applyFont="1" applyFill="1" applyBorder="1" applyAlignment="1">
      <alignment horizontal="center" vertical="center" shrinkToFit="1"/>
    </xf>
    <xf numFmtId="178" fontId="8" fillId="5" borderId="68" xfId="0" applyNumberFormat="1" applyFont="1" applyFill="1" applyBorder="1" applyAlignment="1">
      <alignment horizontal="center" vertical="center" shrinkToFit="1"/>
    </xf>
    <xf numFmtId="0" fontId="8" fillId="5" borderId="66" xfId="0" applyFont="1" applyFill="1" applyBorder="1" applyAlignment="1">
      <alignment horizontal="center" vertical="center"/>
    </xf>
    <xf numFmtId="38" fontId="12" fillId="0" borderId="0" xfId="0" applyNumberFormat="1" applyFont="1" applyAlignment="1">
      <alignment horizontal="right" vertical="center"/>
    </xf>
    <xf numFmtId="38" fontId="12" fillId="0" borderId="0" xfId="0" applyNumberFormat="1" applyFont="1">
      <alignment vertical="center"/>
    </xf>
    <xf numFmtId="38" fontId="8" fillId="5" borderId="70" xfId="1" applyFont="1" applyFill="1" applyBorder="1" applyAlignment="1">
      <alignment horizontal="right" vertical="center"/>
    </xf>
    <xf numFmtId="38" fontId="8" fillId="5" borderId="71" xfId="1" applyFont="1" applyFill="1" applyBorder="1" applyAlignment="1">
      <alignment horizontal="right" vertical="center"/>
    </xf>
    <xf numFmtId="38" fontId="8" fillId="5" borderId="73" xfId="1" applyFont="1" applyFill="1" applyBorder="1" applyAlignment="1">
      <alignment horizontal="right" vertical="center"/>
    </xf>
    <xf numFmtId="38" fontId="8" fillId="5" borderId="24" xfId="1" applyFont="1" applyFill="1" applyBorder="1" applyAlignment="1">
      <alignment horizontal="right" vertical="center"/>
    </xf>
    <xf numFmtId="0" fontId="8" fillId="0" borderId="6" xfId="0" applyFont="1"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38" fontId="8" fillId="0" borderId="14" xfId="0" applyNumberFormat="1" applyFont="1" applyBorder="1" applyAlignment="1">
      <alignment vertical="center" shrinkToFit="1"/>
    </xf>
    <xf numFmtId="0" fontId="8" fillId="0" borderId="14" xfId="0" applyFont="1" applyBorder="1" applyAlignment="1">
      <alignment vertical="center" shrinkToFit="1"/>
    </xf>
    <xf numFmtId="0" fontId="8" fillId="0" borderId="0" xfId="0" applyFont="1" applyAlignment="1">
      <alignment horizontal="left" vertical="center"/>
    </xf>
    <xf numFmtId="38" fontId="8" fillId="5" borderId="69" xfId="1" applyFont="1" applyFill="1" applyBorder="1" applyAlignment="1">
      <alignment horizontal="right" vertical="center"/>
    </xf>
    <xf numFmtId="38" fontId="8" fillId="5" borderId="56" xfId="1" applyFont="1" applyFill="1" applyBorder="1" applyAlignment="1">
      <alignment horizontal="right" vertical="center"/>
    </xf>
    <xf numFmtId="38" fontId="8" fillId="5" borderId="72" xfId="1" applyFont="1" applyFill="1" applyBorder="1" applyAlignment="1">
      <alignment horizontal="right" vertical="center"/>
    </xf>
    <xf numFmtId="38" fontId="8" fillId="5" borderId="21" xfId="1" applyFont="1" applyFill="1" applyBorder="1" applyAlignment="1">
      <alignment horizontal="right" vertical="center"/>
    </xf>
    <xf numFmtId="0" fontId="8" fillId="0" borderId="6"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6" xfId="0" applyFont="1" applyBorder="1" applyAlignment="1">
      <alignment horizontal="center" vertical="center" wrapText="1"/>
    </xf>
    <xf numFmtId="38" fontId="8" fillId="0" borderId="0" xfId="1" applyFont="1" applyFill="1" applyBorder="1" applyAlignment="1">
      <alignment vertical="center" shrinkToFit="1"/>
    </xf>
    <xf numFmtId="38" fontId="8" fillId="0" borderId="41" xfId="0" applyNumberFormat="1" applyFont="1" applyBorder="1" applyAlignment="1">
      <alignment vertical="center" shrinkToFit="1"/>
    </xf>
    <xf numFmtId="0" fontId="8" fillId="0" borderId="44" xfId="0" applyFont="1" applyBorder="1" applyAlignment="1">
      <alignment vertical="center" shrinkToFit="1"/>
    </xf>
    <xf numFmtId="0" fontId="12" fillId="0" borderId="44" xfId="0" applyFont="1" applyBorder="1" applyAlignment="1">
      <alignment horizontal="center" vertical="center"/>
    </xf>
    <xf numFmtId="38" fontId="8" fillId="0" borderId="44" xfId="1" applyFont="1" applyFill="1" applyBorder="1" applyAlignment="1">
      <alignment vertical="center" shrinkToFit="1"/>
    </xf>
    <xf numFmtId="0" fontId="8" fillId="0" borderId="0" xfId="0" applyFont="1" applyAlignment="1">
      <alignment horizontal="left" vertical="center" shrinkToFit="1"/>
    </xf>
    <xf numFmtId="0" fontId="8" fillId="0" borderId="0" xfId="0" applyFont="1" applyAlignment="1">
      <alignment horizontal="center" vertical="center" shrinkToFit="1"/>
    </xf>
    <xf numFmtId="178" fontId="10" fillId="0" borderId="62" xfId="0" applyNumberFormat="1" applyFont="1" applyBorder="1" applyAlignment="1">
      <alignment horizontal="center" vertical="center" wrapText="1"/>
    </xf>
    <xf numFmtId="178" fontId="10" fillId="0" borderId="66" xfId="0" applyNumberFormat="1" applyFont="1" applyBorder="1" applyAlignment="1">
      <alignment horizontal="center" vertical="center" wrapText="1"/>
    </xf>
    <xf numFmtId="178" fontId="10" fillId="0" borderId="66" xfId="0" applyNumberFormat="1" applyFont="1" applyBorder="1" applyAlignment="1">
      <alignment horizontal="center" vertical="center"/>
    </xf>
    <xf numFmtId="0" fontId="11" fillId="0" borderId="39" xfId="0" applyFont="1" applyBorder="1" applyAlignment="1">
      <alignment horizontal="center"/>
    </xf>
    <xf numFmtId="0" fontId="11" fillId="0" borderId="43" xfId="0" applyFont="1" applyBorder="1" applyAlignment="1">
      <alignment horizontal="center"/>
    </xf>
    <xf numFmtId="38" fontId="8" fillId="0" borderId="40" xfId="0" applyNumberFormat="1" applyFont="1" applyBorder="1" applyAlignment="1">
      <alignment vertical="center" shrinkToFit="1"/>
    </xf>
    <xf numFmtId="0" fontId="8" fillId="0" borderId="0" xfId="0" applyFont="1" applyAlignment="1">
      <alignment vertical="center" shrinkToFit="1"/>
    </xf>
    <xf numFmtId="13" fontId="12" fillId="0" borderId="0" xfId="0" applyNumberFormat="1" applyFont="1" applyAlignment="1">
      <alignment horizontal="center" vertical="center"/>
    </xf>
    <xf numFmtId="178" fontId="8" fillId="5" borderId="1" xfId="0" applyNumberFormat="1" applyFont="1" applyFill="1" applyBorder="1" applyAlignment="1">
      <alignment horizontal="center" vertical="center"/>
    </xf>
    <xf numFmtId="178" fontId="8" fillId="5" borderId="11" xfId="0" applyNumberFormat="1" applyFont="1" applyFill="1" applyBorder="1" applyAlignment="1">
      <alignment horizontal="center" vertical="center"/>
    </xf>
    <xf numFmtId="0" fontId="11" fillId="0" borderId="40" xfId="0" applyFont="1" applyBorder="1" applyAlignment="1">
      <alignment horizontal="center"/>
    </xf>
    <xf numFmtId="0" fontId="8" fillId="0" borderId="29" xfId="0" applyFont="1" applyBorder="1" applyAlignment="1">
      <alignment horizontal="center" vertical="center" justifyLastLine="1"/>
    </xf>
    <xf numFmtId="0" fontId="8" fillId="0" borderId="9" xfId="0" applyFont="1" applyBorder="1" applyAlignment="1">
      <alignment horizontal="center" vertical="center" justifyLastLine="1"/>
    </xf>
    <xf numFmtId="0" fontId="8" fillId="0" borderId="6" xfId="0" applyFont="1" applyBorder="1" applyAlignment="1">
      <alignment horizontal="center" vertical="center" justifyLastLine="1"/>
    </xf>
    <xf numFmtId="0" fontId="8" fillId="0" borderId="23" xfId="0" applyFont="1" applyBorder="1" applyAlignment="1">
      <alignment horizontal="center" vertical="center" justifyLastLine="1"/>
    </xf>
    <xf numFmtId="0" fontId="10" fillId="0" borderId="30" xfId="0" applyFont="1" applyBorder="1" applyAlignment="1">
      <alignment horizontal="center" vertical="center"/>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8" fillId="0" borderId="0" xfId="0" applyFont="1" applyAlignment="1">
      <alignment horizontal="left" vertical="center" indent="1"/>
    </xf>
    <xf numFmtId="0" fontId="8" fillId="0" borderId="16" xfId="0" applyFont="1" applyBorder="1" applyAlignment="1">
      <alignment horizontal="center" vertical="center"/>
    </xf>
    <xf numFmtId="0" fontId="8" fillId="0" borderId="28" xfId="0" applyFont="1" applyBorder="1" applyAlignment="1">
      <alignment horizontal="right" vertical="center" wrapText="1"/>
    </xf>
    <xf numFmtId="0" fontId="8" fillId="0" borderId="0" xfId="0" applyFont="1" applyAlignment="1">
      <alignment horizontal="right" vertical="center"/>
    </xf>
    <xf numFmtId="0" fontId="8" fillId="0" borderId="28" xfId="0" applyFont="1" applyBorder="1" applyAlignment="1">
      <alignment horizontal="right" vertical="center"/>
    </xf>
    <xf numFmtId="0" fontId="8" fillId="0" borderId="29" xfId="0" applyFont="1" applyBorder="1" applyAlignment="1">
      <alignment horizontal="center" vertical="center" shrinkToFit="1"/>
    </xf>
    <xf numFmtId="0" fontId="8" fillId="0" borderId="9" xfId="0" applyFont="1" applyBorder="1" applyAlignment="1">
      <alignment horizontal="center" vertical="center" shrinkToFit="1"/>
    </xf>
    <xf numFmtId="178" fontId="8" fillId="5" borderId="62" xfId="0" applyNumberFormat="1" applyFont="1" applyFill="1" applyBorder="1" applyAlignment="1">
      <alignment vertical="center" shrinkToFit="1"/>
    </xf>
    <xf numFmtId="178" fontId="8" fillId="5" borderId="68" xfId="0" applyNumberFormat="1" applyFont="1" applyFill="1" applyBorder="1" applyAlignment="1">
      <alignment vertical="center" shrinkToFit="1"/>
    </xf>
    <xf numFmtId="0" fontId="8" fillId="0" borderId="27"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7" xfId="0" applyFont="1" applyBorder="1" applyAlignment="1">
      <alignment horizontal="center" vertical="center"/>
    </xf>
    <xf numFmtId="38" fontId="8" fillId="0" borderId="12" xfId="0" applyNumberFormat="1" applyFont="1" applyBorder="1" applyAlignment="1">
      <alignment horizontal="right" vertical="center"/>
    </xf>
    <xf numFmtId="0" fontId="8" fillId="0" borderId="12" xfId="0" applyFont="1" applyBorder="1" applyAlignment="1">
      <alignment horizontal="right" vertical="center"/>
    </xf>
    <xf numFmtId="0" fontId="8" fillId="0" borderId="67" xfId="0" applyFont="1" applyBorder="1" applyAlignment="1">
      <alignment horizontal="center" vertical="center"/>
    </xf>
    <xf numFmtId="0" fontId="8" fillId="0" borderId="65" xfId="0" applyFont="1" applyBorder="1" applyAlignment="1">
      <alignment horizontal="center" vertical="center"/>
    </xf>
    <xf numFmtId="0" fontId="8" fillId="0" borderId="28" xfId="0" applyFont="1" applyBorder="1" applyAlignment="1">
      <alignment horizontal="center" vertical="center" shrinkToFit="1"/>
    </xf>
    <xf numFmtId="0" fontId="8" fillId="0" borderId="17" xfId="0" applyFont="1" applyBorder="1" applyAlignment="1">
      <alignment horizontal="center" vertical="center" shrinkToFit="1"/>
    </xf>
    <xf numFmtId="3" fontId="8" fillId="0" borderId="12" xfId="0" applyNumberFormat="1" applyFont="1" applyBorder="1" applyAlignment="1">
      <alignment horizontal="right" vertical="center"/>
    </xf>
    <xf numFmtId="0" fontId="12" fillId="0" borderId="0" xfId="0" applyFont="1" applyAlignment="1">
      <alignment horizontal="distributed" vertical="center" justifyLastLine="1"/>
    </xf>
    <xf numFmtId="0" fontId="41" fillId="0" borderId="29"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43" fillId="0" borderId="14" xfId="0" applyFont="1" applyBorder="1" applyAlignment="1">
      <alignment horizontal="left" vertical="center" wrapText="1"/>
    </xf>
    <xf numFmtId="0" fontId="43" fillId="0" borderId="23" xfId="0" applyFont="1" applyBorder="1" applyAlignment="1">
      <alignment horizontal="left" vertical="center" wrapText="1"/>
    </xf>
    <xf numFmtId="0" fontId="43" fillId="0" borderId="12" xfId="0" applyFont="1" applyBorder="1" applyAlignment="1">
      <alignment horizontal="left" vertical="center" wrapText="1"/>
    </xf>
    <xf numFmtId="0" fontId="43" fillId="0" borderId="60" xfId="0" applyFont="1" applyBorder="1" applyAlignment="1">
      <alignment horizontal="left" vertical="center" wrapText="1"/>
    </xf>
    <xf numFmtId="0" fontId="12" fillId="0" borderId="6"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0" xfId="0" applyFont="1" applyAlignment="1">
      <alignment horizontal="center" vertical="center" wrapText="1"/>
    </xf>
    <xf numFmtId="0" fontId="12" fillId="0" borderId="17"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0" xfId="0" applyFont="1" applyBorder="1" applyAlignment="1">
      <alignment horizontal="center" vertical="center" wrapText="1"/>
    </xf>
    <xf numFmtId="0" fontId="15" fillId="0" borderId="0" xfId="0" applyFont="1" applyAlignment="1">
      <alignment horizontal="left" vertical="top" wrapText="1"/>
    </xf>
    <xf numFmtId="0" fontId="8" fillId="0" borderId="26" xfId="0" applyFont="1" applyBorder="1" applyAlignment="1">
      <alignment horizontal="center" vertical="center" justifyLastLine="1"/>
    </xf>
    <xf numFmtId="0" fontId="8" fillId="0" borderId="37" xfId="0" applyFont="1" applyBorder="1" applyAlignment="1">
      <alignment horizontal="center" vertical="center" justifyLastLine="1"/>
    </xf>
    <xf numFmtId="0" fontId="8" fillId="0" borderId="42" xfId="0" applyFont="1" applyBorder="1" applyAlignment="1">
      <alignment horizontal="center" vertical="center" justifyLastLine="1"/>
    </xf>
    <xf numFmtId="0" fontId="8" fillId="0" borderId="27" xfId="0" applyFont="1" applyBorder="1" applyAlignment="1">
      <alignment horizontal="center" vertical="center" justifyLastLine="1"/>
    </xf>
    <xf numFmtId="0" fontId="8" fillId="0" borderId="10" xfId="0" applyFont="1" applyBorder="1" applyAlignment="1">
      <alignment horizontal="center" vertical="center" justifyLastLine="1"/>
    </xf>
    <xf numFmtId="0" fontId="8" fillId="0" borderId="46"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42" xfId="0" applyFont="1" applyBorder="1" applyAlignment="1">
      <alignment horizontal="center" vertical="center" shrinkToFit="1"/>
    </xf>
    <xf numFmtId="0" fontId="12" fillId="0" borderId="46" xfId="0" applyFont="1" applyBorder="1" applyAlignment="1">
      <alignment horizontal="center" vertical="center" wrapText="1"/>
    </xf>
    <xf numFmtId="0" fontId="40" fillId="0" borderId="37"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12" xfId="0" applyFont="1" applyBorder="1" applyAlignment="1">
      <alignment horizontal="center" vertical="center" wrapText="1"/>
    </xf>
    <xf numFmtId="0" fontId="8" fillId="0" borderId="1" xfId="0" applyFont="1" applyBorder="1" applyAlignment="1">
      <alignment horizontal="distributed" vertical="center" justifyLastLine="1"/>
    </xf>
    <xf numFmtId="0" fontId="8" fillId="0" borderId="8" xfId="0" applyFont="1" applyBorder="1" applyAlignment="1">
      <alignment horizontal="distributed" vertical="center" justifyLastLine="1"/>
    </xf>
    <xf numFmtId="0" fontId="8" fillId="0" borderId="22" xfId="0" applyFont="1" applyBorder="1" applyAlignment="1">
      <alignment horizontal="distributed" vertical="center" justifyLastLine="1"/>
    </xf>
    <xf numFmtId="0" fontId="8" fillId="0" borderId="11" xfId="0" applyFont="1" applyBorder="1" applyAlignment="1">
      <alignment horizontal="center" vertical="center"/>
    </xf>
    <xf numFmtId="0" fontId="8" fillId="0" borderId="1" xfId="0" applyFont="1" applyBorder="1" applyAlignment="1" applyProtection="1">
      <alignment horizontal="center" vertical="center" justifyLastLine="1"/>
      <protection locked="0"/>
    </xf>
    <xf numFmtId="0" fontId="8" fillId="0" borderId="8" xfId="0" applyFont="1" applyBorder="1" applyAlignment="1" applyProtection="1">
      <alignment horizontal="center" vertical="center" justifyLastLine="1"/>
      <protection locked="0"/>
    </xf>
    <xf numFmtId="0" fontId="8" fillId="0" borderId="11" xfId="0" applyFont="1" applyBorder="1" applyAlignment="1" applyProtection="1">
      <alignment horizontal="center" vertical="center" justifyLastLine="1"/>
      <protection locked="0"/>
    </xf>
    <xf numFmtId="0" fontId="11" fillId="0" borderId="1" xfId="0" applyFont="1" applyBorder="1" applyAlignment="1">
      <alignment horizontal="center" vertical="center"/>
    </xf>
    <xf numFmtId="0" fontId="1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8" xfId="0" applyFont="1" applyBorder="1" applyAlignment="1" applyProtection="1">
      <alignment horizontal="center" vertical="center"/>
      <protection locked="0"/>
    </xf>
    <xf numFmtId="0" fontId="8" fillId="0" borderId="8" xfId="0" applyFont="1" applyBorder="1" applyAlignment="1">
      <alignment horizontal="center" vertical="center" wrapText="1"/>
    </xf>
    <xf numFmtId="0" fontId="8" fillId="0" borderId="23"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30" xfId="0" applyFont="1" applyBorder="1" applyAlignment="1">
      <alignment horizontal="distributed" vertical="center" justifyLastLine="1"/>
    </xf>
    <xf numFmtId="0" fontId="8" fillId="0" borderId="14" xfId="0" applyFont="1" applyBorder="1" applyAlignment="1">
      <alignment horizontal="distributed" vertical="center" justifyLastLine="1"/>
    </xf>
    <xf numFmtId="0" fontId="8" fillId="0" borderId="1" xfId="0" applyFont="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8" fillId="0" borderId="2" xfId="0" applyFont="1" applyBorder="1" applyAlignment="1">
      <alignment horizontal="distributed" vertical="center" shrinkToFit="1"/>
    </xf>
    <xf numFmtId="0" fontId="8" fillId="0" borderId="1" xfId="0" applyFont="1" applyBorder="1" applyAlignment="1">
      <alignment horizontal="center" vertical="center"/>
    </xf>
    <xf numFmtId="0" fontId="8" fillId="0" borderId="1" xfId="0" applyFont="1" applyBorder="1" applyAlignment="1">
      <alignment horizontal="distributed" vertical="center" shrinkToFit="1"/>
    </xf>
    <xf numFmtId="0" fontId="8" fillId="0" borderId="8" xfId="0" applyFont="1" applyBorder="1" applyAlignment="1">
      <alignment horizontal="distributed" vertical="center" shrinkToFit="1"/>
    </xf>
    <xf numFmtId="0" fontId="8" fillId="0" borderId="11" xfId="0" applyFont="1" applyBorder="1" applyAlignment="1">
      <alignment horizontal="distributed" vertical="center" shrinkToFit="1"/>
    </xf>
    <xf numFmtId="38" fontId="8" fillId="0" borderId="1" xfId="1" applyFont="1" applyFill="1" applyBorder="1" applyAlignment="1">
      <alignment horizontal="center" vertical="center" shrinkToFit="1"/>
    </xf>
    <xf numFmtId="38" fontId="8" fillId="0" borderId="8" xfId="1" applyFont="1" applyFill="1" applyBorder="1" applyAlignment="1">
      <alignment horizontal="center" vertical="center" shrinkToFit="1"/>
    </xf>
    <xf numFmtId="0" fontId="8" fillId="0" borderId="11" xfId="0" applyFont="1" applyBorder="1" applyAlignment="1">
      <alignment horizontal="distributed" vertical="center" justifyLastLine="1"/>
    </xf>
    <xf numFmtId="0" fontId="8" fillId="0" borderId="2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justifyLastLine="1"/>
    </xf>
    <xf numFmtId="0" fontId="8" fillId="0" borderId="0" xfId="0" applyFont="1" applyAlignment="1">
      <alignment horizontal="center" vertical="center" wrapText="1" justifyLastLine="1"/>
    </xf>
    <xf numFmtId="0" fontId="8" fillId="0" borderId="7" xfId="0" applyFont="1" applyBorder="1" applyAlignment="1">
      <alignment horizontal="center" vertical="center" wrapText="1" justifyLastLine="1"/>
    </xf>
    <xf numFmtId="0" fontId="8" fillId="0" borderId="12" xfId="0" applyFont="1" applyBorder="1" applyAlignment="1">
      <alignment horizontal="center" vertical="center" wrapText="1" justifyLastLine="1"/>
    </xf>
    <xf numFmtId="0" fontId="12" fillId="0" borderId="57" xfId="0" applyFont="1" applyBorder="1" applyAlignment="1">
      <alignment horizontal="distributed" vertical="center" justifyLastLine="1"/>
    </xf>
    <xf numFmtId="0" fontId="12" fillId="0" borderId="21" xfId="0" applyFont="1" applyBorder="1" applyAlignment="1">
      <alignment horizontal="distributed" vertical="center" justifyLastLine="1"/>
    </xf>
    <xf numFmtId="0" fontId="12" fillId="0" borderId="1" xfId="0" applyFont="1" applyBorder="1" applyAlignment="1">
      <alignment horizontal="distributed" vertical="center" justifyLastLine="1"/>
    </xf>
    <xf numFmtId="0" fontId="12" fillId="0" borderId="8" xfId="0" applyFont="1" applyBorder="1" applyAlignment="1">
      <alignment horizontal="distributed" vertical="center" justifyLastLine="1"/>
    </xf>
    <xf numFmtId="0" fontId="12" fillId="0" borderId="22" xfId="0" applyFont="1" applyBorder="1" applyAlignment="1">
      <alignment horizontal="distributed" vertical="center" justifyLastLine="1"/>
    </xf>
    <xf numFmtId="0" fontId="8" fillId="0" borderId="30" xfId="0" applyFont="1" applyBorder="1" applyAlignment="1">
      <alignment horizontal="center" vertical="center"/>
    </xf>
    <xf numFmtId="0" fontId="8" fillId="0" borderId="2" xfId="0" applyFont="1" applyBorder="1" applyAlignment="1">
      <alignment horizontal="center" vertical="center" shrinkToFit="1"/>
    </xf>
    <xf numFmtId="0" fontId="12" fillId="0" borderId="26" xfId="0" applyFont="1" applyBorder="1" applyAlignment="1">
      <alignment horizontal="center" vertical="center" justifyLastLine="1"/>
    </xf>
    <xf numFmtId="0" fontId="12" fillId="0" borderId="37" xfId="0" applyFont="1" applyBorder="1" applyAlignment="1">
      <alignment horizontal="center" vertical="center" justifyLastLine="1"/>
    </xf>
    <xf numFmtId="0" fontId="12" fillId="0" borderId="42" xfId="0" applyFont="1" applyBorder="1" applyAlignment="1">
      <alignment horizontal="center" vertical="center" justifyLastLine="1"/>
    </xf>
    <xf numFmtId="0" fontId="12" fillId="0" borderId="28" xfId="0" applyFont="1" applyBorder="1" applyAlignment="1">
      <alignment horizontal="center" vertical="center" justifyLastLine="1"/>
    </xf>
    <xf numFmtId="0" fontId="12" fillId="0" borderId="0" xfId="0" applyFont="1" applyAlignment="1">
      <alignment horizontal="center" vertical="center" justifyLastLine="1"/>
    </xf>
    <xf numFmtId="0" fontId="12" fillId="0" borderId="17" xfId="0" applyFont="1" applyBorder="1" applyAlignment="1">
      <alignment horizontal="center" vertical="center" justifyLastLine="1"/>
    </xf>
    <xf numFmtId="176" fontId="8" fillId="0" borderId="46" xfId="0" applyNumberFormat="1" applyFont="1" applyBorder="1" applyAlignment="1" applyProtection="1">
      <alignment horizontal="center" vertical="center"/>
    </xf>
    <xf numFmtId="176" fontId="8" fillId="0" borderId="37" xfId="0" applyNumberFormat="1" applyFont="1" applyBorder="1" applyAlignment="1" applyProtection="1">
      <alignment horizontal="center" vertical="center"/>
    </xf>
    <xf numFmtId="176" fontId="8" fillId="0" borderId="42" xfId="0" applyNumberFormat="1" applyFont="1" applyBorder="1" applyAlignment="1" applyProtection="1">
      <alignment horizontal="center" vertical="center"/>
    </xf>
    <xf numFmtId="176" fontId="8" fillId="0" borderId="13" xfId="0" applyNumberFormat="1" applyFont="1" applyBorder="1" applyAlignment="1" applyProtection="1">
      <alignment horizontal="center" vertical="center"/>
    </xf>
    <xf numFmtId="176" fontId="8" fillId="0" borderId="0" xfId="0" applyNumberFormat="1" applyFont="1" applyAlignment="1" applyProtection="1">
      <alignment horizontal="center" vertical="center"/>
    </xf>
    <xf numFmtId="176" fontId="8" fillId="0" borderId="17" xfId="0" applyNumberFormat="1" applyFont="1" applyBorder="1" applyAlignment="1" applyProtection="1">
      <alignment horizontal="center" vertical="center"/>
    </xf>
    <xf numFmtId="177" fontId="8" fillId="0" borderId="46" xfId="0" applyNumberFormat="1" applyFont="1" applyBorder="1" applyAlignment="1" applyProtection="1">
      <alignment horizontal="center" vertical="center"/>
    </xf>
    <xf numFmtId="177" fontId="8" fillId="0" borderId="37" xfId="0" applyNumberFormat="1" applyFont="1" applyBorder="1" applyAlignment="1" applyProtection="1">
      <alignment horizontal="center" vertical="center"/>
    </xf>
    <xf numFmtId="177" fontId="8" fillId="0" borderId="42" xfId="0" applyNumberFormat="1" applyFont="1" applyBorder="1" applyAlignment="1" applyProtection="1">
      <alignment horizontal="center" vertical="center"/>
    </xf>
    <xf numFmtId="177" fontId="8" fillId="0" borderId="7" xfId="0" applyNumberFormat="1" applyFont="1" applyBorder="1" applyAlignment="1" applyProtection="1">
      <alignment horizontal="center" vertical="center"/>
    </xf>
    <xf numFmtId="177" fontId="8" fillId="0" borderId="12" xfId="0" applyNumberFormat="1" applyFont="1" applyBorder="1" applyAlignment="1" applyProtection="1">
      <alignment horizontal="center" vertical="center"/>
    </xf>
    <xf numFmtId="177" fontId="8" fillId="0" borderId="10" xfId="0" applyNumberFormat="1" applyFont="1" applyBorder="1" applyAlignment="1" applyProtection="1">
      <alignment horizontal="center" vertical="center"/>
    </xf>
    <xf numFmtId="0" fontId="8" fillId="0" borderId="35" xfId="0" applyFont="1" applyBorder="1" applyAlignment="1">
      <alignment horizontal="center" vertical="center" justifyLastLine="1"/>
    </xf>
    <xf numFmtId="0" fontId="8" fillId="0" borderId="38" xfId="0" applyFont="1" applyBorder="1" applyAlignment="1">
      <alignment horizontal="center" vertical="center" justifyLastLine="1"/>
    </xf>
    <xf numFmtId="0" fontId="8" fillId="0" borderId="45" xfId="0" applyFont="1" applyBorder="1" applyAlignment="1">
      <alignment horizontal="center" vertical="center" justifyLastLine="1"/>
    </xf>
    <xf numFmtId="176" fontId="8" fillId="0" borderId="47" xfId="0" applyNumberFormat="1" applyFont="1" applyBorder="1" applyAlignment="1" applyProtection="1">
      <alignment horizontal="center" vertical="center"/>
    </xf>
    <xf numFmtId="176" fontId="8" fillId="0" borderId="38" xfId="0" applyNumberFormat="1" applyFont="1" applyBorder="1" applyAlignment="1" applyProtection="1">
      <alignment horizontal="center" vertical="center"/>
    </xf>
    <xf numFmtId="176" fontId="8" fillId="0" borderId="45" xfId="0" applyNumberFormat="1" applyFont="1" applyBorder="1" applyAlignment="1" applyProtection="1">
      <alignment horizontal="center" vertical="center"/>
    </xf>
    <xf numFmtId="176" fontId="8" fillId="0" borderId="7" xfId="0" applyNumberFormat="1" applyFont="1" applyBorder="1" applyAlignment="1" applyProtection="1">
      <alignment horizontal="center" vertical="center"/>
    </xf>
    <xf numFmtId="176" fontId="8" fillId="0" borderId="12" xfId="0" applyNumberFormat="1" applyFont="1" applyBorder="1" applyAlignment="1" applyProtection="1">
      <alignment horizontal="center" vertical="center"/>
    </xf>
    <xf numFmtId="176" fontId="8" fillId="0" borderId="10" xfId="0" applyNumberFormat="1" applyFont="1" applyBorder="1" applyAlignment="1" applyProtection="1">
      <alignment horizontal="center" vertical="center"/>
    </xf>
    <xf numFmtId="0" fontId="40" fillId="0" borderId="6"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10" xfId="0" applyFont="1" applyBorder="1" applyAlignment="1">
      <alignment horizontal="center" vertical="center" wrapText="1"/>
    </xf>
    <xf numFmtId="0" fontId="8" fillId="0" borderId="13" xfId="0" applyFont="1" applyBorder="1" applyAlignment="1" applyProtection="1">
      <alignment horizontal="center" vertical="center"/>
    </xf>
    <xf numFmtId="0" fontId="8" fillId="0" borderId="0" xfId="0" applyFont="1" applyAlignment="1" applyProtection="1">
      <alignment horizontal="center" vertical="center"/>
    </xf>
    <xf numFmtId="0" fontId="8" fillId="0" borderId="17"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10" xfId="0" applyFont="1" applyBorder="1" applyAlignment="1" applyProtection="1">
      <alignment horizontal="center" vertical="center"/>
    </xf>
    <xf numFmtId="0" fontId="12" fillId="0" borderId="29" xfId="0" applyFont="1" applyBorder="1" applyAlignment="1">
      <alignment horizontal="center" vertical="center"/>
    </xf>
    <xf numFmtId="0" fontId="12" fillId="0" borderId="28" xfId="0" applyFont="1" applyBorder="1" applyAlignment="1">
      <alignment horizontal="center" vertical="center"/>
    </xf>
    <xf numFmtId="0" fontId="12" fillId="0" borderId="27" xfId="0" applyFont="1" applyBorder="1" applyAlignment="1">
      <alignment horizontal="center" vertical="center"/>
    </xf>
    <xf numFmtId="0" fontId="12" fillId="0" borderId="6" xfId="0" applyFont="1" applyBorder="1" applyAlignment="1">
      <alignment horizontal="left" vertical="center"/>
    </xf>
    <xf numFmtId="0" fontId="12" fillId="0" borderId="13" xfId="0" applyFont="1" applyBorder="1" applyAlignment="1">
      <alignment horizontal="left" vertical="center"/>
    </xf>
    <xf numFmtId="0" fontId="12" fillId="0" borderId="9" xfId="0" applyFont="1" applyBorder="1" applyAlignment="1">
      <alignment horizontal="right" vertical="center"/>
    </xf>
    <xf numFmtId="0" fontId="12" fillId="0" borderId="17" xfId="0" applyFont="1" applyBorder="1" applyAlignment="1">
      <alignment horizontal="right" vertical="center"/>
    </xf>
    <xf numFmtId="0" fontId="10" fillId="0" borderId="6"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10" borderId="2" xfId="0" applyFont="1" applyFill="1" applyBorder="1" applyAlignment="1" applyProtection="1">
      <alignment horizontal="center" vertical="center"/>
      <protection locked="0"/>
    </xf>
    <xf numFmtId="0" fontId="10" fillId="10" borderId="4" xfId="0" applyFont="1" applyFill="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2" fillId="0" borderId="31" xfId="0" applyFont="1" applyBorder="1" applyAlignment="1" applyProtection="1">
      <alignment horizontal="center" vertical="center" textRotation="255"/>
      <protection locked="0"/>
    </xf>
    <xf numFmtId="0" fontId="12" fillId="0" borderId="32" xfId="0" applyFont="1" applyBorder="1" applyAlignment="1" applyProtection="1">
      <alignment horizontal="center" vertical="center" textRotation="255"/>
      <protection locked="0"/>
    </xf>
    <xf numFmtId="0" fontId="12" fillId="0" borderId="34" xfId="0" applyFont="1" applyBorder="1" applyAlignment="1" applyProtection="1">
      <alignment horizontal="center" vertical="center" textRotation="255"/>
      <protection locked="0"/>
    </xf>
    <xf numFmtId="0" fontId="23" fillId="0" borderId="0" xfId="0" applyFont="1" applyAlignment="1" applyProtection="1">
      <alignment horizontal="center" vertical="center" wrapText="1"/>
      <protection locked="0"/>
    </xf>
    <xf numFmtId="0" fontId="23" fillId="0" borderId="25"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textRotation="255"/>
      <protection locked="0"/>
    </xf>
    <xf numFmtId="0" fontId="8" fillId="0" borderId="32" xfId="0" applyFont="1" applyBorder="1" applyAlignment="1" applyProtection="1">
      <alignment horizontal="center" vertical="center" textRotation="255"/>
      <protection locked="0"/>
    </xf>
    <xf numFmtId="0" fontId="8" fillId="0" borderId="33" xfId="0" applyFont="1" applyBorder="1" applyAlignment="1" applyProtection="1">
      <alignment horizontal="center" vertical="center" textRotation="255"/>
      <protection locked="0"/>
    </xf>
    <xf numFmtId="0" fontId="11" fillId="0" borderId="31" xfId="0" applyFont="1" applyBorder="1" applyAlignment="1" applyProtection="1">
      <alignment horizontal="center" vertical="center" textRotation="255"/>
      <protection locked="0"/>
    </xf>
    <xf numFmtId="0" fontId="0" fillId="0" borderId="32" xfId="0" applyBorder="1" applyProtection="1">
      <alignment vertical="center"/>
      <protection locked="0"/>
    </xf>
    <xf numFmtId="0" fontId="10" fillId="0" borderId="60" xfId="0" applyFont="1" applyBorder="1" applyAlignment="1" applyProtection="1">
      <alignment horizontal="center" vertical="center"/>
      <protection locked="0"/>
    </xf>
    <xf numFmtId="0" fontId="10" fillId="12" borderId="2" xfId="0" applyFont="1" applyFill="1" applyBorder="1" applyAlignment="1" applyProtection="1">
      <alignment horizontal="center" vertical="center"/>
      <protection locked="0"/>
    </xf>
    <xf numFmtId="0" fontId="10" fillId="12" borderId="61" xfId="0" applyFont="1" applyFill="1" applyBorder="1" applyAlignment="1" applyProtection="1">
      <alignment horizontal="center" vertical="center"/>
      <protection locked="0"/>
    </xf>
    <xf numFmtId="0" fontId="11" fillId="0" borderId="0" xfId="0" applyFont="1" applyAlignment="1" applyProtection="1">
      <alignment horizontal="left" vertical="center" shrinkToFit="1"/>
      <protection locked="0"/>
    </xf>
    <xf numFmtId="0" fontId="10" fillId="10" borderId="61" xfId="0" applyFont="1" applyFill="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8" fillId="0" borderId="0" xfId="0" applyFont="1" applyAlignment="1" applyProtection="1">
      <alignment horizontal="distributed" vertical="center" justifyLastLine="1"/>
      <protection locked="0"/>
    </xf>
    <xf numFmtId="0" fontId="31" fillId="0" borderId="0" xfId="0" applyFont="1" applyAlignment="1" applyProtection="1">
      <alignment horizontal="left" vertical="center"/>
      <protection locked="0"/>
    </xf>
    <xf numFmtId="0" fontId="31" fillId="0" borderId="16" xfId="0" applyFont="1" applyBorder="1" applyAlignment="1" applyProtection="1">
      <alignment horizontal="left" vertical="center"/>
      <protection locked="0"/>
    </xf>
    <xf numFmtId="0" fontId="8" fillId="0" borderId="25" xfId="0" applyFont="1" applyBorder="1" applyAlignment="1" applyProtection="1">
      <alignment horizontal="distributed" vertical="center" justifyLastLine="1"/>
      <protection locked="0"/>
    </xf>
    <xf numFmtId="0" fontId="19" fillId="0" borderId="0" xfId="0" applyFont="1" applyAlignment="1" applyProtection="1">
      <alignment horizontal="distributed" vertical="center"/>
      <protection locked="0"/>
    </xf>
    <xf numFmtId="0" fontId="8" fillId="0" borderId="13" xfId="0" applyFont="1" applyBorder="1" applyAlignment="1" applyProtection="1">
      <alignment horizontal="center" vertical="center"/>
      <protection locked="0"/>
    </xf>
    <xf numFmtId="0" fontId="31" fillId="0" borderId="0" xfId="0" applyFont="1" applyAlignment="1" applyProtection="1">
      <alignment horizontal="center" vertical="center" shrinkToFit="1"/>
      <protection locked="0"/>
    </xf>
    <xf numFmtId="0" fontId="15" fillId="0" borderId="0" xfId="0" applyFont="1" applyAlignment="1" applyProtection="1">
      <alignment horizontal="left" vertical="center" wrapText="1"/>
      <protection locked="0"/>
    </xf>
    <xf numFmtId="0" fontId="15" fillId="0" borderId="0" xfId="0" applyFont="1" applyAlignment="1" applyProtection="1">
      <alignment horizontal="left" vertical="center"/>
      <protection locked="0"/>
    </xf>
    <xf numFmtId="0" fontId="19" fillId="0" borderId="0" xfId="0" applyFont="1" applyAlignment="1" applyProtection="1">
      <alignment horizontal="center" vertical="center"/>
      <protection locked="0"/>
    </xf>
    <xf numFmtId="0" fontId="41" fillId="0" borderId="29" xfId="0" applyFont="1" applyBorder="1" applyAlignment="1" applyProtection="1">
      <alignment horizontal="center" vertical="center" wrapText="1"/>
      <protection locked="0"/>
    </xf>
    <xf numFmtId="0" fontId="41" fillId="0" borderId="14" xfId="0" applyFont="1" applyBorder="1" applyAlignment="1" applyProtection="1">
      <alignment horizontal="center" vertical="center" wrapText="1"/>
      <protection locked="0"/>
    </xf>
    <xf numFmtId="0" fontId="41" fillId="0" borderId="9" xfId="0" applyFont="1" applyBorder="1" applyAlignment="1" applyProtection="1">
      <alignment horizontal="center" vertical="center" wrapText="1"/>
      <protection locked="0"/>
    </xf>
    <xf numFmtId="0" fontId="41" fillId="0" borderId="27" xfId="0" applyFont="1" applyBorder="1" applyAlignment="1" applyProtection="1">
      <alignment horizontal="center" vertical="center" wrapText="1"/>
      <protection locked="0"/>
    </xf>
    <xf numFmtId="0" fontId="41" fillId="0" borderId="12" xfId="0" applyFont="1" applyBorder="1" applyAlignment="1" applyProtection="1">
      <alignment horizontal="center" vertical="center" wrapText="1"/>
      <protection locked="0"/>
    </xf>
    <xf numFmtId="0" fontId="41" fillId="0" borderId="10"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justifyLastLine="1"/>
      <protection locked="0"/>
    </xf>
    <xf numFmtId="0" fontId="8" fillId="0" borderId="37" xfId="0" applyFont="1" applyBorder="1" applyAlignment="1" applyProtection="1">
      <alignment horizontal="center" vertical="center" justifyLastLine="1"/>
      <protection locked="0"/>
    </xf>
    <xf numFmtId="0" fontId="8" fillId="0" borderId="42" xfId="0" applyFont="1" applyBorder="1" applyAlignment="1" applyProtection="1">
      <alignment horizontal="center" vertical="center" justifyLastLine="1"/>
      <protection locked="0"/>
    </xf>
    <xf numFmtId="0" fontId="8" fillId="0" borderId="27" xfId="0" applyFont="1" applyBorder="1" applyAlignment="1" applyProtection="1">
      <alignment horizontal="center" vertical="center" justifyLastLine="1"/>
      <protection locked="0"/>
    </xf>
    <xf numFmtId="0" fontId="8" fillId="0" borderId="12" xfId="0" applyFont="1" applyBorder="1" applyAlignment="1" applyProtection="1">
      <alignment horizontal="center" vertical="center" justifyLastLine="1"/>
      <protection locked="0"/>
    </xf>
    <xf numFmtId="0" fontId="8" fillId="0" borderId="10" xfId="0" applyFont="1" applyBorder="1" applyAlignment="1" applyProtection="1">
      <alignment horizontal="center" vertical="center" justifyLastLine="1"/>
      <protection locked="0"/>
    </xf>
    <xf numFmtId="0" fontId="31" fillId="0" borderId="46" xfId="0" applyFont="1" applyBorder="1" applyAlignment="1" applyProtection="1">
      <alignment horizontal="center" vertical="center" shrinkToFit="1"/>
      <protection locked="0"/>
    </xf>
    <xf numFmtId="0" fontId="31" fillId="0" borderId="37" xfId="0" applyFont="1" applyBorder="1" applyAlignment="1" applyProtection="1">
      <alignment horizontal="center" vertical="center" shrinkToFit="1"/>
      <protection locked="0"/>
    </xf>
    <xf numFmtId="0" fontId="31" fillId="0" borderId="42" xfId="0" applyFont="1" applyBorder="1" applyAlignment="1" applyProtection="1">
      <alignment horizontal="center" vertical="center" shrinkToFit="1"/>
      <protection locked="0"/>
    </xf>
    <xf numFmtId="0" fontId="31" fillId="0" borderId="7" xfId="0" applyFont="1" applyBorder="1" applyAlignment="1" applyProtection="1">
      <alignment horizontal="center" vertical="center" shrinkToFit="1"/>
      <protection locked="0"/>
    </xf>
    <xf numFmtId="0" fontId="31" fillId="0" borderId="12" xfId="0" applyFont="1" applyBorder="1" applyAlignment="1" applyProtection="1">
      <alignment horizontal="center" vertical="center" shrinkToFit="1"/>
      <protection locked="0"/>
    </xf>
    <xf numFmtId="0" fontId="31" fillId="0" borderId="10" xfId="0" applyFont="1" applyBorder="1" applyAlignment="1" applyProtection="1">
      <alignment horizontal="center" vertical="center" shrinkToFit="1"/>
      <protection locked="0"/>
    </xf>
    <xf numFmtId="0" fontId="12" fillId="0" borderId="46" xfId="0" applyFont="1" applyBorder="1" applyAlignment="1" applyProtection="1">
      <alignment horizontal="center" vertical="center" wrapText="1"/>
      <protection locked="0"/>
    </xf>
    <xf numFmtId="0" fontId="40" fillId="0" borderId="37" xfId="0" applyFont="1" applyBorder="1" applyAlignment="1" applyProtection="1">
      <alignment horizontal="center" vertical="center" wrapText="1"/>
      <protection locked="0"/>
    </xf>
    <xf numFmtId="0" fontId="40" fillId="0" borderId="7" xfId="0" applyFont="1" applyBorder="1" applyAlignment="1" applyProtection="1">
      <alignment horizontal="center" vertical="center" wrapText="1"/>
      <protection locked="0"/>
    </xf>
    <xf numFmtId="0" fontId="40" fillId="0" borderId="12" xfId="0" applyFont="1" applyBorder="1" applyAlignment="1" applyProtection="1">
      <alignment horizontal="center" vertical="center" wrapText="1"/>
      <protection locked="0"/>
    </xf>
    <xf numFmtId="177" fontId="31" fillId="0" borderId="46" xfId="0" applyNumberFormat="1" applyFont="1" applyBorder="1" applyAlignment="1" applyProtection="1">
      <alignment horizontal="center" vertical="center"/>
      <protection locked="0"/>
    </xf>
    <xf numFmtId="177" fontId="31" fillId="0" borderId="37" xfId="0" applyNumberFormat="1" applyFont="1" applyBorder="1" applyAlignment="1" applyProtection="1">
      <alignment horizontal="center" vertical="center"/>
      <protection locked="0"/>
    </xf>
    <xf numFmtId="177" fontId="31" fillId="0" borderId="42" xfId="0" applyNumberFormat="1" applyFont="1" applyBorder="1" applyAlignment="1" applyProtection="1">
      <alignment horizontal="center" vertical="center"/>
      <protection locked="0"/>
    </xf>
    <xf numFmtId="177" fontId="31" fillId="0" borderId="7" xfId="0" applyNumberFormat="1" applyFont="1" applyBorder="1" applyAlignment="1" applyProtection="1">
      <alignment horizontal="center" vertical="center"/>
      <protection locked="0"/>
    </xf>
    <xf numFmtId="177" fontId="31" fillId="0" borderId="12" xfId="0" applyNumberFormat="1" applyFont="1" applyBorder="1" applyAlignment="1" applyProtection="1">
      <alignment horizontal="center" vertical="center"/>
      <protection locked="0"/>
    </xf>
    <xf numFmtId="177" fontId="31" fillId="0" borderId="10" xfId="0" applyNumberFormat="1" applyFont="1" applyBorder="1" applyAlignment="1" applyProtection="1">
      <alignment horizontal="center" vertical="center"/>
      <protection locked="0"/>
    </xf>
    <xf numFmtId="0" fontId="12" fillId="0" borderId="56" xfId="0" applyFont="1" applyBorder="1" applyAlignment="1" applyProtection="1">
      <alignment horizontal="center" vertical="center" wrapText="1"/>
      <protection locked="0"/>
    </xf>
    <xf numFmtId="0" fontId="12" fillId="0" borderId="52"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31" fillId="0" borderId="46" xfId="0" applyFont="1" applyBorder="1" applyAlignment="1" applyProtection="1">
      <alignment horizontal="distributed" vertical="center" justifyLastLine="1"/>
      <protection locked="0"/>
    </xf>
    <xf numFmtId="0" fontId="31" fillId="0" borderId="37" xfId="0" applyFont="1" applyBorder="1" applyAlignment="1" applyProtection="1">
      <alignment horizontal="distributed" vertical="center" justifyLastLine="1"/>
      <protection locked="0"/>
    </xf>
    <xf numFmtId="0" fontId="31" fillId="0" borderId="54" xfId="0" applyFont="1" applyBorder="1" applyAlignment="1" applyProtection="1">
      <alignment horizontal="distributed" vertical="center" justifyLastLine="1"/>
      <protection locked="0"/>
    </xf>
    <xf numFmtId="0" fontId="31" fillId="0" borderId="7" xfId="0" applyFont="1" applyBorder="1" applyAlignment="1" applyProtection="1">
      <alignment horizontal="distributed" vertical="center" justifyLastLine="1"/>
      <protection locked="0"/>
    </xf>
    <xf numFmtId="0" fontId="31" fillId="0" borderId="12" xfId="0" applyFont="1" applyBorder="1" applyAlignment="1" applyProtection="1">
      <alignment horizontal="distributed" vertical="center" justifyLastLine="1"/>
      <protection locked="0"/>
    </xf>
    <xf numFmtId="0" fontId="31" fillId="0" borderId="60" xfId="0" applyFont="1" applyBorder="1" applyAlignment="1" applyProtection="1">
      <alignment horizontal="distributed" vertical="center" justifyLastLine="1"/>
      <protection locked="0"/>
    </xf>
    <xf numFmtId="0" fontId="11" fillId="0" borderId="25" xfId="0" applyFont="1" applyBorder="1" applyAlignment="1" applyProtection="1">
      <alignment horizontal="center" vertical="center"/>
      <protection locked="0"/>
    </xf>
    <xf numFmtId="0" fontId="8" fillId="0" borderId="29" xfId="0" applyFont="1" applyBorder="1" applyAlignment="1" applyProtection="1">
      <alignment horizontal="center" vertical="center" wrapText="1" shrinkToFit="1"/>
      <protection locked="0"/>
    </xf>
    <xf numFmtId="0" fontId="8" fillId="0" borderId="14" xfId="0" applyFont="1" applyBorder="1" applyAlignment="1" applyProtection="1">
      <alignment horizontal="center" vertical="center" wrapText="1" shrinkToFit="1"/>
      <protection locked="0"/>
    </xf>
    <xf numFmtId="0" fontId="8" fillId="0" borderId="9" xfId="0" applyFont="1" applyBorder="1" applyAlignment="1" applyProtection="1">
      <alignment horizontal="center" vertical="center" wrapText="1" shrinkToFit="1"/>
      <protection locked="0"/>
    </xf>
    <xf numFmtId="0" fontId="8" fillId="0" borderId="27" xfId="0" applyFont="1" applyBorder="1" applyAlignment="1" applyProtection="1">
      <alignment horizontal="center" vertical="center" wrapText="1" shrinkToFit="1"/>
      <protection locked="0"/>
    </xf>
    <xf numFmtId="0" fontId="8" fillId="0" borderId="12" xfId="0" applyFont="1" applyBorder="1" applyAlignment="1" applyProtection="1">
      <alignment horizontal="center" vertical="center" wrapText="1" shrinkToFit="1"/>
      <protection locked="0"/>
    </xf>
    <xf numFmtId="0" fontId="8" fillId="0" borderId="10" xfId="0" applyFont="1" applyBorder="1" applyAlignment="1" applyProtection="1">
      <alignment horizontal="center" vertical="center" wrapText="1" shrinkToFit="1"/>
      <protection locked="0"/>
    </xf>
    <xf numFmtId="0" fontId="12" fillId="0" borderId="29" xfId="0" applyFont="1" applyBorder="1" applyAlignment="1" applyProtection="1">
      <alignment horizontal="center" vertical="center" wrapText="1" shrinkToFit="1"/>
      <protection locked="0"/>
    </xf>
    <xf numFmtId="0" fontId="12" fillId="0" borderId="14" xfId="0" applyFont="1" applyBorder="1" applyAlignment="1" applyProtection="1">
      <alignment horizontal="center" vertical="center" wrapText="1" shrinkToFit="1"/>
      <protection locked="0"/>
    </xf>
    <xf numFmtId="0" fontId="12" fillId="0" borderId="9" xfId="0" applyFont="1" applyBorder="1" applyAlignment="1" applyProtection="1">
      <alignment horizontal="center" vertical="center" wrapText="1" shrinkToFit="1"/>
      <protection locked="0"/>
    </xf>
    <xf numFmtId="0" fontId="12" fillId="0" borderId="27" xfId="0" applyFont="1" applyBorder="1" applyAlignment="1" applyProtection="1">
      <alignment horizontal="center" vertical="center" wrapText="1" shrinkToFit="1"/>
      <protection locked="0"/>
    </xf>
    <xf numFmtId="0" fontId="12" fillId="0" borderId="12" xfId="0" applyFont="1" applyBorder="1" applyAlignment="1" applyProtection="1">
      <alignment horizontal="center" vertical="center" wrapText="1" shrinkToFit="1"/>
      <protection locked="0"/>
    </xf>
    <xf numFmtId="0" fontId="12" fillId="0" borderId="10" xfId="0" applyFont="1" applyBorder="1" applyAlignment="1" applyProtection="1">
      <alignment horizontal="center" vertical="center" wrapText="1" shrinkToFit="1"/>
      <protection locked="0"/>
    </xf>
    <xf numFmtId="0" fontId="31" fillId="0" borderId="29" xfId="0" applyFont="1" applyBorder="1" applyAlignment="1" applyProtection="1">
      <alignment horizontal="center" vertical="center" wrapText="1"/>
      <protection locked="0"/>
    </xf>
    <xf numFmtId="0" fontId="31" fillId="0" borderId="14"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wrapText="1"/>
      <protection locked="0"/>
    </xf>
    <xf numFmtId="0" fontId="31" fillId="0" borderId="12" xfId="0" applyFont="1" applyBorder="1" applyAlignment="1" applyProtection="1">
      <alignment horizontal="center" vertical="center" wrapText="1"/>
      <protection locked="0"/>
    </xf>
    <xf numFmtId="0" fontId="31" fillId="0" borderId="14" xfId="0" applyFont="1" applyBorder="1" applyAlignment="1" applyProtection="1">
      <alignment horizontal="center" vertical="center" justifyLastLine="1"/>
      <protection locked="0"/>
    </xf>
    <xf numFmtId="0" fontId="31" fillId="0" borderId="12" xfId="0" applyFont="1" applyBorder="1" applyAlignment="1" applyProtection="1">
      <alignment horizontal="center" vertical="center" justifyLastLine="1"/>
      <protection locked="0"/>
    </xf>
    <xf numFmtId="0" fontId="8" fillId="0" borderId="14" xfId="0" applyFont="1" applyBorder="1" applyAlignment="1" applyProtection="1">
      <alignment horizontal="center" vertical="center" justifyLastLine="1"/>
      <protection locked="0"/>
    </xf>
    <xf numFmtId="0" fontId="8" fillId="0" borderId="9" xfId="0" applyFont="1" applyBorder="1" applyAlignment="1" applyProtection="1">
      <alignment horizontal="center" vertical="center" justifyLastLine="1"/>
      <protection locked="0"/>
    </xf>
    <xf numFmtId="0" fontId="31" fillId="0" borderId="13" xfId="0" applyFont="1" applyBorder="1" applyAlignment="1" applyProtection="1">
      <alignment horizontal="center" vertical="center" wrapText="1" justifyLastLine="1"/>
      <protection locked="0"/>
    </xf>
    <xf numFmtId="0" fontId="31" fillId="0" borderId="0" xfId="0" applyFont="1" applyAlignment="1" applyProtection="1">
      <alignment horizontal="center" vertical="center" wrapText="1" justifyLastLine="1"/>
      <protection locked="0"/>
    </xf>
    <xf numFmtId="0" fontId="31" fillId="0" borderId="7" xfId="0" applyFont="1" applyBorder="1" applyAlignment="1" applyProtection="1">
      <alignment horizontal="center" vertical="center" wrapText="1" justifyLastLine="1"/>
      <protection locked="0"/>
    </xf>
    <xf numFmtId="0" fontId="31" fillId="0" borderId="12" xfId="0" applyFont="1" applyBorder="1" applyAlignment="1" applyProtection="1">
      <alignment horizontal="center" vertical="center" wrapText="1" justifyLastLine="1"/>
      <protection locked="0"/>
    </xf>
    <xf numFmtId="0" fontId="12" fillId="0" borderId="1"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12" fillId="0" borderId="0" xfId="0" applyFont="1" applyAlignment="1" applyProtection="1">
      <alignment horizontal="distributed" vertical="center" justifyLastLine="1"/>
      <protection locked="0"/>
    </xf>
    <xf numFmtId="0" fontId="8" fillId="0" borderId="1"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12" fillId="0" borderId="1" xfId="0" applyFont="1" applyBorder="1" applyAlignment="1" applyProtection="1">
      <alignment horizontal="center" vertical="center" justifyLastLine="1"/>
      <protection locked="0"/>
    </xf>
    <xf numFmtId="0" fontId="12" fillId="0" borderId="8" xfId="0" applyFont="1" applyBorder="1" applyAlignment="1" applyProtection="1">
      <alignment horizontal="center" vertical="center" justifyLastLine="1"/>
      <protection locked="0"/>
    </xf>
    <xf numFmtId="0" fontId="12" fillId="0" borderId="11" xfId="0" applyFont="1" applyBorder="1" applyAlignment="1" applyProtection="1">
      <alignment horizontal="center" vertical="center" justifyLastLine="1"/>
      <protection locked="0"/>
    </xf>
    <xf numFmtId="0" fontId="18" fillId="0" borderId="0" xfId="0" applyFont="1" applyAlignment="1" applyProtection="1">
      <alignment horizontal="distributed" vertical="center"/>
      <protection locked="0"/>
    </xf>
    <xf numFmtId="0" fontId="18" fillId="0" borderId="0" xfId="0" applyFont="1" applyAlignment="1" applyProtection="1">
      <alignment horizontal="center" vertical="center"/>
      <protection locked="0"/>
    </xf>
    <xf numFmtId="0" fontId="8" fillId="0" borderId="48" xfId="0" applyFont="1" applyBorder="1" applyAlignment="1" applyProtection="1">
      <alignment horizontal="center" vertical="center" textRotation="255"/>
      <protection locked="0"/>
    </xf>
    <xf numFmtId="0" fontId="8" fillId="0" borderId="34" xfId="0" applyFont="1" applyBorder="1" applyAlignment="1" applyProtection="1">
      <alignment horizontal="center" vertical="center" textRotation="255"/>
      <protection locked="0"/>
    </xf>
    <xf numFmtId="0" fontId="11" fillId="0" borderId="52" xfId="0" applyFont="1" applyBorder="1" applyAlignment="1" applyProtection="1">
      <alignment horizontal="center" vertical="center" justifyLastLine="1"/>
      <protection locked="0"/>
    </xf>
    <xf numFmtId="0" fontId="11" fillId="0" borderId="2" xfId="0" applyFont="1" applyBorder="1" applyAlignment="1" applyProtection="1">
      <alignment horizontal="center" vertical="center" justifyLastLine="1"/>
      <protection locked="0"/>
    </xf>
    <xf numFmtId="0" fontId="10" fillId="0" borderId="46" xfId="0" applyFont="1" applyBorder="1" applyAlignment="1" applyProtection="1">
      <alignment horizontal="right" vertical="center"/>
      <protection locked="0"/>
    </xf>
    <xf numFmtId="0" fontId="10" fillId="0" borderId="37" xfId="0" applyFont="1" applyBorder="1" applyAlignment="1" applyProtection="1">
      <alignment horizontal="right" vertical="center"/>
      <protection locked="0"/>
    </xf>
    <xf numFmtId="0" fontId="10" fillId="0" borderId="54" xfId="0" applyFont="1" applyBorder="1" applyAlignment="1" applyProtection="1">
      <alignment horizontal="right" vertical="center"/>
      <protection locked="0"/>
    </xf>
    <xf numFmtId="0" fontId="10" fillId="0" borderId="7" xfId="0" applyFont="1" applyBorder="1" applyAlignment="1" applyProtection="1">
      <alignment horizontal="right" vertical="center"/>
      <protection locked="0"/>
    </xf>
    <xf numFmtId="0" fontId="10" fillId="0" borderId="12" xfId="0" applyFont="1" applyBorder="1" applyAlignment="1" applyProtection="1">
      <alignment horizontal="right" vertical="center"/>
      <protection locked="0"/>
    </xf>
    <xf numFmtId="0" fontId="10" fillId="0" borderId="60" xfId="0" applyFont="1" applyBorder="1" applyAlignment="1" applyProtection="1">
      <alignment horizontal="right" vertical="center"/>
      <protection locked="0"/>
    </xf>
    <xf numFmtId="0" fontId="11" fillId="0" borderId="0" xfId="0" applyFont="1" applyAlignment="1" applyProtection="1">
      <alignment horizontal="center" vertical="center"/>
      <protection locked="0"/>
    </xf>
    <xf numFmtId="0" fontId="11" fillId="0" borderId="2" xfId="0" applyFont="1" applyBorder="1" applyAlignment="1" applyProtection="1">
      <alignment horizontal="center" vertical="center" wrapText="1" justifyLastLine="1"/>
      <protection locked="0"/>
    </xf>
    <xf numFmtId="0" fontId="11" fillId="0" borderId="53" xfId="0" applyFont="1" applyBorder="1" applyAlignment="1" applyProtection="1">
      <alignment horizontal="center" vertical="center" wrapText="1" justifyLastLine="1"/>
      <protection locked="0"/>
    </xf>
    <xf numFmtId="0" fontId="10" fillId="0" borderId="6" xfId="0" applyFont="1" applyBorder="1" applyAlignment="1" applyProtection="1">
      <alignment horizontal="right" vertical="center"/>
      <protection locked="0"/>
    </xf>
    <xf numFmtId="0" fontId="10" fillId="0" borderId="14" xfId="0" applyFont="1" applyBorder="1" applyAlignment="1" applyProtection="1">
      <alignment horizontal="right" vertical="center"/>
      <protection locked="0"/>
    </xf>
    <xf numFmtId="0" fontId="10" fillId="0" borderId="23" xfId="0" applyFont="1" applyBorder="1" applyAlignment="1" applyProtection="1">
      <alignment horizontal="right" vertical="center"/>
      <protection locked="0"/>
    </xf>
    <xf numFmtId="0" fontId="10" fillId="0" borderId="58" xfId="0" applyFont="1" applyBorder="1" applyAlignment="1" applyProtection="1">
      <alignment horizontal="right" vertical="center"/>
      <protection locked="0"/>
    </xf>
    <xf numFmtId="0" fontId="10" fillId="0" borderId="25" xfId="0" applyFont="1" applyBorder="1" applyAlignment="1" applyProtection="1">
      <alignment horizontal="right" vertical="center"/>
      <protection locked="0"/>
    </xf>
    <xf numFmtId="0" fontId="10" fillId="0" borderId="55" xfId="0" applyFont="1" applyBorder="1" applyAlignment="1" applyProtection="1">
      <alignment horizontal="right" vertical="center"/>
      <protection locked="0"/>
    </xf>
    <xf numFmtId="0" fontId="8" fillId="0" borderId="25" xfId="0" applyFont="1" applyBorder="1" applyAlignment="1" applyProtection="1">
      <alignment horizontal="center" vertical="center"/>
      <protection locked="0"/>
    </xf>
    <xf numFmtId="179" fontId="8" fillId="5" borderId="62" xfId="0" applyNumberFormat="1" applyFont="1" applyFill="1" applyBorder="1" applyProtection="1">
      <alignment vertical="center"/>
      <protection locked="0"/>
    </xf>
    <xf numFmtId="179" fontId="8" fillId="5" borderId="68" xfId="0" applyNumberFormat="1" applyFont="1" applyFill="1" applyBorder="1" applyProtection="1">
      <alignment vertical="center"/>
      <protection locked="0"/>
    </xf>
    <xf numFmtId="179" fontId="8" fillId="5" borderId="62" xfId="0" applyNumberFormat="1" applyFont="1" applyFill="1" applyBorder="1" applyAlignment="1" applyProtection="1">
      <alignment horizontal="center" vertical="center"/>
      <protection locked="0"/>
    </xf>
    <xf numFmtId="179" fontId="8" fillId="5" borderId="66" xfId="0" applyNumberFormat="1" applyFont="1" applyFill="1" applyBorder="1" applyAlignment="1" applyProtection="1">
      <alignment horizontal="center" vertical="center"/>
      <protection locked="0"/>
    </xf>
    <xf numFmtId="179" fontId="8" fillId="5" borderId="68" xfId="0" applyNumberFormat="1" applyFont="1" applyFill="1" applyBorder="1" applyAlignment="1" applyProtection="1">
      <alignment horizontal="center" vertical="center"/>
      <protection locked="0"/>
    </xf>
    <xf numFmtId="0" fontId="8" fillId="5" borderId="62" xfId="0" applyFont="1" applyFill="1" applyBorder="1" applyAlignment="1" applyProtection="1">
      <alignment horizontal="center" vertical="center"/>
      <protection locked="0"/>
    </xf>
    <xf numFmtId="0" fontId="8" fillId="5" borderId="68" xfId="0" applyFont="1" applyFill="1" applyBorder="1" applyAlignment="1" applyProtection="1">
      <alignment horizontal="center" vertical="center"/>
      <protection locked="0"/>
    </xf>
    <xf numFmtId="0" fontId="48" fillId="0" borderId="6" xfId="0" applyFont="1" applyBorder="1" applyAlignment="1" applyProtection="1">
      <alignment horizontal="right" vertical="center"/>
      <protection locked="0"/>
    </xf>
    <xf numFmtId="0" fontId="48" fillId="0" borderId="14" xfId="0" applyFont="1" applyBorder="1" applyAlignment="1" applyProtection="1">
      <alignment horizontal="right" vertical="center"/>
      <protection locked="0"/>
    </xf>
    <xf numFmtId="0" fontId="48" fillId="0" borderId="23" xfId="0" applyFont="1" applyBorder="1" applyAlignment="1" applyProtection="1">
      <alignment horizontal="right" vertical="center"/>
      <protection locked="0"/>
    </xf>
    <xf numFmtId="0" fontId="48" fillId="0" borderId="13" xfId="0" applyFont="1" applyBorder="1" applyAlignment="1" applyProtection="1">
      <alignment horizontal="right" vertical="center"/>
      <protection locked="0"/>
    </xf>
    <xf numFmtId="0" fontId="48" fillId="0" borderId="0" xfId="0" applyFont="1" applyAlignment="1" applyProtection="1">
      <alignment horizontal="right" vertical="center"/>
      <protection locked="0"/>
    </xf>
    <xf numFmtId="0" fontId="48" fillId="0" borderId="16" xfId="0" applyFont="1" applyBorder="1" applyAlignment="1" applyProtection="1">
      <alignment horizontal="right" vertical="center"/>
      <protection locked="0"/>
    </xf>
    <xf numFmtId="0" fontId="48" fillId="0" borderId="7" xfId="0" applyFont="1" applyBorder="1" applyAlignment="1" applyProtection="1">
      <alignment horizontal="right" vertical="center"/>
      <protection locked="0"/>
    </xf>
    <xf numFmtId="0" fontId="48" fillId="0" borderId="12" xfId="0" applyFont="1" applyBorder="1" applyAlignment="1" applyProtection="1">
      <alignment horizontal="right" vertical="center"/>
      <protection locked="0"/>
    </xf>
    <xf numFmtId="0" fontId="48" fillId="0" borderId="60" xfId="0" applyFont="1" applyBorder="1" applyAlignment="1" applyProtection="1">
      <alignment horizontal="right" vertical="center"/>
      <protection locked="0"/>
    </xf>
    <xf numFmtId="38" fontId="32" fillId="0" borderId="6" xfId="1" applyFont="1" applyFill="1" applyBorder="1" applyAlignment="1" applyProtection="1">
      <alignment horizontal="right" vertical="center" justifyLastLine="1"/>
      <protection locked="0"/>
    </xf>
    <xf numFmtId="38" fontId="32" fillId="0" borderId="14" xfId="1" applyFont="1" applyFill="1" applyBorder="1" applyAlignment="1" applyProtection="1">
      <alignment horizontal="right" vertical="center" justifyLastLine="1"/>
      <protection locked="0"/>
    </xf>
    <xf numFmtId="38" fontId="32" fillId="0" borderId="7" xfId="1" applyFont="1" applyFill="1" applyBorder="1" applyAlignment="1" applyProtection="1">
      <alignment horizontal="right" vertical="center" justifyLastLine="1"/>
      <protection locked="0"/>
    </xf>
    <xf numFmtId="38" fontId="32" fillId="0" borderId="12" xfId="1" applyFont="1" applyFill="1" applyBorder="1" applyAlignment="1" applyProtection="1">
      <alignment horizontal="right" vertical="center" justifyLastLine="1"/>
      <protection locked="0"/>
    </xf>
    <xf numFmtId="0" fontId="8" fillId="0" borderId="23" xfId="0"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31" fillId="0" borderId="14"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12" fillId="0" borderId="13" xfId="0" applyFont="1" applyBorder="1" applyAlignment="1" applyProtection="1">
      <alignment horizontal="right" vertical="center" shrinkToFit="1"/>
      <protection locked="0"/>
    </xf>
    <xf numFmtId="0" fontId="12" fillId="0" borderId="0" xfId="0" applyFont="1" applyAlignment="1" applyProtection="1">
      <alignment horizontal="right" vertical="center" shrinkToFit="1"/>
      <protection locked="0"/>
    </xf>
    <xf numFmtId="38" fontId="12" fillId="0" borderId="0" xfId="0" applyNumberFormat="1" applyFont="1" applyAlignment="1" applyProtection="1">
      <alignment horizontal="center" shrinkToFit="1"/>
      <protection locked="0"/>
    </xf>
    <xf numFmtId="38" fontId="12" fillId="0" borderId="0" xfId="0" applyNumberFormat="1" applyFont="1" applyAlignment="1" applyProtection="1">
      <alignment horizontal="right" vertical="center"/>
      <protection locked="0"/>
    </xf>
    <xf numFmtId="0" fontId="12" fillId="0" borderId="0" xfId="0" applyFont="1" applyAlignment="1" applyProtection="1">
      <alignment horizontal="right" vertical="center"/>
      <protection locked="0"/>
    </xf>
    <xf numFmtId="38" fontId="12" fillId="0" borderId="14" xfId="0" applyNumberFormat="1" applyFont="1" applyBorder="1" applyAlignment="1" applyProtection="1">
      <alignment horizontal="right" vertical="center"/>
      <protection locked="0"/>
    </xf>
    <xf numFmtId="0" fontId="11" fillId="0" borderId="0" xfId="0" applyFont="1" applyAlignment="1" applyProtection="1">
      <alignment horizontal="center" shrinkToFit="1"/>
      <protection locked="0"/>
    </xf>
    <xf numFmtId="38" fontId="12" fillId="0" borderId="0" xfId="1" applyFont="1" applyFill="1" applyBorder="1" applyAlignment="1" applyProtection="1">
      <alignment horizontal="right" vertical="center" shrinkToFit="1"/>
      <protection locked="0"/>
    </xf>
    <xf numFmtId="0" fontId="11" fillId="0" borderId="13" xfId="0" applyFont="1" applyBorder="1" applyAlignment="1" applyProtection="1">
      <alignment horizontal="left" indent="1" shrinkToFit="1"/>
      <protection locked="0"/>
    </xf>
    <xf numFmtId="0" fontId="11" fillId="0" borderId="0" xfId="0" applyFont="1" applyAlignment="1" applyProtection="1">
      <alignment horizontal="left" indent="1" shrinkToFit="1"/>
      <protection locked="0"/>
    </xf>
    <xf numFmtId="0" fontId="11" fillId="0" borderId="17" xfId="0" applyFont="1" applyBorder="1" applyAlignment="1" applyProtection="1">
      <alignment horizontal="left" indent="1" shrinkToFit="1"/>
      <protection locked="0"/>
    </xf>
    <xf numFmtId="0" fontId="12" fillId="0" borderId="0" xfId="0" applyFont="1" applyAlignment="1" applyProtection="1">
      <alignment horizontal="center" vertical="center" shrinkToFit="1"/>
      <protection locked="0"/>
    </xf>
    <xf numFmtId="0" fontId="12" fillId="0" borderId="0" xfId="0" applyFont="1" applyAlignment="1" applyProtection="1">
      <alignment horizontal="center" vertical="center"/>
      <protection locked="0"/>
    </xf>
    <xf numFmtId="0" fontId="11" fillId="0" borderId="0" xfId="0" applyFont="1" applyAlignment="1" applyProtection="1">
      <alignment horizontal="center"/>
      <protection locked="0"/>
    </xf>
    <xf numFmtId="38" fontId="12" fillId="0" borderId="13" xfId="0" applyNumberFormat="1" applyFont="1" applyBorder="1" applyAlignment="1" applyProtection="1">
      <alignment horizontal="right" vertical="center" shrinkToFit="1"/>
      <protection locked="0"/>
    </xf>
    <xf numFmtId="180" fontId="12" fillId="0" borderId="0" xfId="0" applyNumberFormat="1" applyFont="1" applyAlignment="1" applyProtection="1">
      <alignment horizontal="center" vertical="center"/>
      <protection locked="0"/>
    </xf>
    <xf numFmtId="181" fontId="12" fillId="0" borderId="0" xfId="0" applyNumberFormat="1" applyFont="1" applyAlignment="1" applyProtection="1">
      <alignment horizontal="center" vertical="center"/>
      <protection locked="0"/>
    </xf>
    <xf numFmtId="0" fontId="0" fillId="0" borderId="0" xfId="0" applyProtection="1">
      <alignment vertical="center"/>
      <protection locked="0"/>
    </xf>
    <xf numFmtId="182" fontId="12" fillId="0" borderId="0" xfId="0" applyNumberFormat="1" applyFont="1" applyAlignment="1" applyProtection="1">
      <alignment horizontal="right" vertical="center"/>
      <protection locked="0"/>
    </xf>
    <xf numFmtId="0" fontId="11" fillId="0" borderId="0" xfId="0" applyFont="1" applyAlignment="1" applyProtection="1">
      <alignment horizontal="center" wrapText="1"/>
      <protection locked="0"/>
    </xf>
    <xf numFmtId="38" fontId="31" fillId="0" borderId="14" xfId="0" applyNumberFormat="1" applyFont="1" applyBorder="1" applyAlignment="1" applyProtection="1">
      <alignment vertical="center" shrinkToFit="1"/>
      <protection locked="0"/>
    </xf>
    <xf numFmtId="0" fontId="31" fillId="0" borderId="14" xfId="0" applyFont="1" applyBorder="1" applyAlignment="1" applyProtection="1">
      <alignment vertical="center" shrinkToFit="1"/>
      <protection locked="0"/>
    </xf>
    <xf numFmtId="0" fontId="8" fillId="0" borderId="0" xfId="0" applyFont="1" applyAlignment="1" applyProtection="1">
      <alignment horizontal="left" vertical="center"/>
      <protection locked="0"/>
    </xf>
    <xf numFmtId="38" fontId="12" fillId="0" borderId="0" xfId="0" applyNumberFormat="1" applyFont="1" applyProtection="1">
      <alignment vertical="center"/>
      <protection locked="0"/>
    </xf>
    <xf numFmtId="38" fontId="31" fillId="0" borderId="0" xfId="1" applyFont="1" applyFill="1" applyBorder="1" applyAlignment="1" applyProtection="1">
      <alignment vertical="center" shrinkToFit="1"/>
      <protection locked="0"/>
    </xf>
    <xf numFmtId="0" fontId="31" fillId="0" borderId="0" xfId="0" applyFont="1" applyAlignment="1" applyProtection="1">
      <alignment horizontal="right" vertical="center" shrinkToFit="1"/>
      <protection locked="0"/>
    </xf>
    <xf numFmtId="38" fontId="34" fillId="0" borderId="0" xfId="1" applyFont="1" applyFill="1" applyBorder="1" applyAlignment="1" applyProtection="1">
      <alignment vertical="center"/>
      <protection locked="0"/>
    </xf>
    <xf numFmtId="0" fontId="11" fillId="0" borderId="39" xfId="0" applyFont="1" applyBorder="1" applyAlignment="1" applyProtection="1">
      <alignment horizontal="center"/>
      <protection locked="0"/>
    </xf>
    <xf numFmtId="0" fontId="11" fillId="0" borderId="43" xfId="0" applyFont="1" applyBorder="1" applyAlignment="1" applyProtection="1">
      <alignment horizontal="center"/>
      <protection locked="0"/>
    </xf>
    <xf numFmtId="38" fontId="31" fillId="0" borderId="40" xfId="0" applyNumberFormat="1" applyFont="1" applyBorder="1" applyAlignment="1" applyProtection="1">
      <alignment vertical="center" shrinkToFit="1"/>
      <protection locked="0"/>
    </xf>
    <xf numFmtId="0" fontId="31" fillId="0" borderId="0" xfId="0" applyFont="1" applyAlignment="1" applyProtection="1">
      <alignment vertical="center" shrinkToFit="1"/>
      <protection locked="0"/>
    </xf>
    <xf numFmtId="13" fontId="12" fillId="0" borderId="0" xfId="0" applyNumberFormat="1" applyFont="1" applyAlignment="1" applyProtection="1">
      <alignment horizontal="center" vertical="center"/>
      <protection locked="0"/>
    </xf>
    <xf numFmtId="0" fontId="11" fillId="0" borderId="40" xfId="0" applyFont="1" applyBorder="1" applyAlignment="1" applyProtection="1">
      <alignment horizontal="center"/>
      <protection locked="0"/>
    </xf>
    <xf numFmtId="38" fontId="31" fillId="0" borderId="41" xfId="0" applyNumberFormat="1" applyFont="1" applyBorder="1" applyAlignment="1" applyProtection="1">
      <alignment vertical="center" shrinkToFit="1"/>
      <protection locked="0"/>
    </xf>
    <xf numFmtId="0" fontId="31" fillId="0" borderId="44" xfId="0" applyFont="1" applyBorder="1" applyAlignment="1" applyProtection="1">
      <alignment vertical="center" shrinkToFit="1"/>
      <protection locked="0"/>
    </xf>
    <xf numFmtId="49" fontId="12" fillId="0" borderId="44" xfId="0" applyNumberFormat="1" applyFont="1" applyBorder="1" applyAlignment="1" applyProtection="1">
      <alignment horizontal="center" vertical="center"/>
      <protection locked="0"/>
    </xf>
    <xf numFmtId="38" fontId="31" fillId="0" borderId="44" xfId="1" applyFont="1" applyFill="1" applyBorder="1" applyAlignment="1" applyProtection="1">
      <alignment vertical="center" shrinkToFit="1"/>
      <protection locked="0"/>
    </xf>
    <xf numFmtId="0" fontId="31" fillId="0" borderId="0" xfId="0" applyFont="1" applyAlignment="1" applyProtection="1">
      <alignment horizontal="left" vertical="center" indent="1"/>
      <protection locked="0"/>
    </xf>
    <xf numFmtId="0" fontId="8" fillId="0" borderId="16" xfId="0" applyFont="1" applyBorder="1" applyAlignment="1" applyProtection="1">
      <alignment horizontal="center" vertical="center"/>
      <protection locked="0"/>
    </xf>
    <xf numFmtId="0" fontId="8" fillId="0" borderId="29" xfId="0" applyFont="1" applyBorder="1" applyAlignment="1" applyProtection="1">
      <alignment horizontal="center" vertical="center" justifyLastLine="1"/>
      <protection locked="0"/>
    </xf>
    <xf numFmtId="0" fontId="8" fillId="0" borderId="6" xfId="0" applyFont="1" applyBorder="1" applyAlignment="1" applyProtection="1">
      <alignment horizontal="center" vertical="center" justifyLastLine="1"/>
      <protection locked="0"/>
    </xf>
    <xf numFmtId="0" fontId="8" fillId="0" borderId="23" xfId="0" applyFont="1" applyBorder="1" applyAlignment="1" applyProtection="1">
      <alignment horizontal="center" vertical="center" justifyLastLine="1"/>
      <protection locked="0"/>
    </xf>
    <xf numFmtId="0" fontId="10" fillId="0" borderId="30"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8" fillId="0" borderId="28" xfId="0" applyFont="1" applyBorder="1" applyAlignment="1" applyProtection="1">
      <alignment horizontal="right" vertical="center" wrapText="1"/>
      <protection locked="0"/>
    </xf>
    <xf numFmtId="0" fontId="8" fillId="0" borderId="0" xfId="0" applyFont="1" applyAlignment="1" applyProtection="1">
      <alignment horizontal="right" vertical="center"/>
      <protection locked="0"/>
    </xf>
    <xf numFmtId="0" fontId="8" fillId="0" borderId="28" xfId="0" applyFont="1" applyBorder="1" applyAlignment="1" applyProtection="1">
      <alignment horizontal="right" vertical="center"/>
      <protection locked="0"/>
    </xf>
    <xf numFmtId="0" fontId="8" fillId="0" borderId="27"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38" fontId="31" fillId="0" borderId="12" xfId="0" applyNumberFormat="1" applyFont="1" applyBorder="1" applyAlignment="1" applyProtection="1">
      <alignment horizontal="right" vertical="center"/>
      <protection locked="0"/>
    </xf>
    <xf numFmtId="0" fontId="31" fillId="0" borderId="12" xfId="0" applyFont="1" applyBorder="1" applyAlignment="1" applyProtection="1">
      <alignment horizontal="right" vertical="center"/>
      <protection locked="0"/>
    </xf>
    <xf numFmtId="0" fontId="8" fillId="0" borderId="28"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3" fontId="33" fillId="0" borderId="12" xfId="0" applyNumberFormat="1" applyFont="1" applyBorder="1" applyAlignment="1" applyProtection="1">
      <alignment horizontal="right" vertical="center" shrinkToFit="1"/>
      <protection locked="0"/>
    </xf>
    <xf numFmtId="0" fontId="8" fillId="0" borderId="29"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0" xfId="0" applyFont="1" applyAlignment="1" applyProtection="1">
      <alignment horizontal="left" vertical="center" shrinkToFit="1"/>
      <protection locked="0"/>
    </xf>
    <xf numFmtId="0" fontId="11" fillId="0" borderId="1"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31" fillId="0" borderId="0" xfId="0" applyFont="1" applyProtection="1">
      <alignment vertical="center"/>
      <protection locked="0"/>
    </xf>
    <xf numFmtId="0" fontId="31" fillId="0" borderId="16" xfId="0" applyFont="1" applyBorder="1" applyProtection="1">
      <alignment vertical="center"/>
      <protection locked="0"/>
    </xf>
    <xf numFmtId="0" fontId="12" fillId="0" borderId="6"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8" fillId="0" borderId="6" xfId="0" applyFont="1" applyBorder="1" applyAlignment="1" applyProtection="1">
      <alignment horizontal="center" vertical="center" wrapText="1" shrinkToFit="1"/>
      <protection locked="0"/>
    </xf>
    <xf numFmtId="0" fontId="8" fillId="0" borderId="7" xfId="0" applyFont="1" applyBorder="1" applyAlignment="1" applyProtection="1">
      <alignment horizontal="center" vertical="center" shrinkToFit="1"/>
      <protection locked="0"/>
    </xf>
    <xf numFmtId="0" fontId="41" fillId="0" borderId="6" xfId="0" applyFont="1" applyBorder="1" applyAlignment="1" applyProtection="1">
      <alignment horizontal="center" vertical="center" wrapText="1"/>
      <protection locked="0"/>
    </xf>
    <xf numFmtId="0" fontId="41" fillId="0" borderId="7" xfId="0" applyFont="1" applyBorder="1" applyAlignment="1" applyProtection="1">
      <alignment horizontal="center" vertical="center" wrapText="1"/>
      <protection locked="0"/>
    </xf>
    <xf numFmtId="0" fontId="43" fillId="0" borderId="14" xfId="0" applyFont="1" applyBorder="1" applyAlignment="1" applyProtection="1">
      <alignment horizontal="left" vertical="center" wrapText="1"/>
      <protection locked="0"/>
    </xf>
    <xf numFmtId="0" fontId="43" fillId="0" borderId="23" xfId="0" applyFont="1" applyBorder="1" applyAlignment="1" applyProtection="1">
      <alignment horizontal="left" vertical="center" wrapText="1"/>
      <protection locked="0"/>
    </xf>
    <xf numFmtId="0" fontId="43" fillId="0" borderId="12" xfId="0" applyFont="1" applyBorder="1" applyAlignment="1" applyProtection="1">
      <alignment horizontal="left" vertical="center" wrapText="1"/>
      <protection locked="0"/>
    </xf>
    <xf numFmtId="0" fontId="43" fillId="0" borderId="60" xfId="0" applyFont="1" applyBorder="1" applyAlignment="1" applyProtection="1">
      <alignment horizontal="left" vertical="center" wrapText="1"/>
      <protection locked="0"/>
    </xf>
    <xf numFmtId="0" fontId="8" fillId="0" borderId="29" xfId="0" applyFont="1" applyBorder="1" applyAlignment="1" applyProtection="1">
      <alignment horizontal="distributed" vertical="center" justifyLastLine="1"/>
      <protection locked="0"/>
    </xf>
    <xf numFmtId="0" fontId="8" fillId="0" borderId="14" xfId="0" applyFont="1" applyBorder="1" applyAlignment="1" applyProtection="1">
      <alignment horizontal="distributed" vertical="center" justifyLastLine="1"/>
      <protection locked="0"/>
    </xf>
    <xf numFmtId="0" fontId="8" fillId="0" borderId="9" xfId="0" applyFont="1" applyBorder="1" applyAlignment="1" applyProtection="1">
      <alignment horizontal="distributed" vertical="center" justifyLastLine="1"/>
      <protection locked="0"/>
    </xf>
    <xf numFmtId="0" fontId="8" fillId="0" borderId="1" xfId="0" applyFont="1" applyBorder="1" applyAlignment="1" applyProtection="1">
      <alignment horizontal="distributed" vertical="center" wrapText="1" justifyLastLine="1"/>
      <protection locked="0"/>
    </xf>
    <xf numFmtId="0" fontId="8" fillId="0" borderId="8" xfId="0" applyFont="1" applyBorder="1" applyAlignment="1" applyProtection="1">
      <alignment horizontal="distributed" vertical="center" wrapText="1" justifyLastLine="1"/>
      <protection locked="0"/>
    </xf>
    <xf numFmtId="0" fontId="8" fillId="0" borderId="1" xfId="0" applyFont="1" applyBorder="1" applyAlignment="1" applyProtection="1">
      <alignment horizontal="distributed" vertical="center" justifyLastLine="1"/>
      <protection locked="0"/>
    </xf>
    <xf numFmtId="0" fontId="8" fillId="0" borderId="8" xfId="0" applyFont="1" applyBorder="1" applyAlignment="1" applyProtection="1">
      <alignment horizontal="distributed" vertical="center" justifyLastLine="1"/>
      <protection locked="0"/>
    </xf>
    <xf numFmtId="0" fontId="8" fillId="0" borderId="22" xfId="0" applyFont="1" applyBorder="1" applyAlignment="1" applyProtection="1">
      <alignment horizontal="distributed" vertical="center" justifyLastLine="1"/>
      <protection locked="0"/>
    </xf>
    <xf numFmtId="0" fontId="8" fillId="0" borderId="30" xfId="0" applyFont="1" applyBorder="1" applyAlignment="1" applyProtection="1">
      <alignment horizontal="distributed" vertical="center" justifyLastLine="1"/>
      <protection locked="0"/>
    </xf>
    <xf numFmtId="0" fontId="8" fillId="0" borderId="8" xfId="0" applyFont="1" applyBorder="1" applyAlignment="1" applyProtection="1">
      <alignment horizontal="center" vertical="center" wrapText="1"/>
      <protection locked="0"/>
    </xf>
    <xf numFmtId="0" fontId="31" fillId="0" borderId="8" xfId="0" applyFont="1" applyBorder="1" applyAlignment="1" applyProtection="1">
      <alignment horizontal="center" vertical="center" shrinkToFit="1"/>
      <protection locked="0"/>
    </xf>
    <xf numFmtId="0" fontId="8" fillId="0" borderId="30" xfId="0" applyFont="1" applyBorder="1" applyAlignment="1" applyProtection="1">
      <alignment horizontal="distributed" vertical="center"/>
      <protection locked="0"/>
    </xf>
    <xf numFmtId="0" fontId="0" fillId="0" borderId="11" xfId="0" applyBorder="1" applyAlignment="1" applyProtection="1">
      <alignment horizontal="distributed" vertical="center"/>
      <protection locked="0"/>
    </xf>
    <xf numFmtId="0" fontId="8" fillId="0" borderId="2" xfId="0" applyFont="1" applyBorder="1" applyAlignment="1" applyProtection="1">
      <alignment horizontal="distributed" vertical="center" shrinkToFit="1"/>
      <protection locked="0"/>
    </xf>
    <xf numFmtId="0" fontId="8" fillId="0" borderId="8" xfId="0" applyFont="1" applyBorder="1" applyAlignment="1" applyProtection="1">
      <alignment horizontal="distributed" vertical="center"/>
      <protection locked="0"/>
    </xf>
    <xf numFmtId="0" fontId="8" fillId="0" borderId="11" xfId="0" applyFont="1" applyBorder="1" applyAlignment="1" applyProtection="1">
      <alignment horizontal="distributed" vertical="center"/>
      <protection locked="0"/>
    </xf>
    <xf numFmtId="0" fontId="8" fillId="0" borderId="1" xfId="0" applyFont="1" applyBorder="1" applyAlignment="1" applyProtection="1">
      <alignment horizontal="distributed" vertical="center" shrinkToFit="1"/>
      <protection locked="0"/>
    </xf>
    <xf numFmtId="0" fontId="8" fillId="0" borderId="8" xfId="0" applyFont="1" applyBorder="1" applyAlignment="1" applyProtection="1">
      <alignment horizontal="distributed" vertical="center" shrinkToFit="1"/>
      <protection locked="0"/>
    </xf>
    <xf numFmtId="0" fontId="8" fillId="0" borderId="11" xfId="0" applyFont="1" applyBorder="1" applyAlignment="1" applyProtection="1">
      <alignment horizontal="distributed" vertical="center" shrinkToFit="1"/>
      <protection locked="0"/>
    </xf>
    <xf numFmtId="0" fontId="12" fillId="0" borderId="12"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57" xfId="0" applyFont="1" applyBorder="1" applyAlignment="1" applyProtection="1">
      <alignment horizontal="distributed" vertical="center" justifyLastLine="1"/>
      <protection locked="0"/>
    </xf>
    <xf numFmtId="0" fontId="12" fillId="0" borderId="21" xfId="0" applyFont="1" applyBorder="1" applyAlignment="1" applyProtection="1">
      <alignment horizontal="distributed" vertical="center" justifyLastLine="1"/>
      <protection locked="0"/>
    </xf>
    <xf numFmtId="0" fontId="12" fillId="0" borderId="1" xfId="0" applyFont="1" applyBorder="1" applyAlignment="1" applyProtection="1">
      <alignment horizontal="distributed" vertical="center" justifyLastLine="1"/>
      <protection locked="0"/>
    </xf>
    <xf numFmtId="0" fontId="12" fillId="0" borderId="8" xfId="0" applyFont="1" applyBorder="1" applyAlignment="1" applyProtection="1">
      <alignment horizontal="distributed" vertical="center" justifyLastLine="1"/>
      <protection locked="0"/>
    </xf>
    <xf numFmtId="0" fontId="12" fillId="0" borderId="22" xfId="0" applyFont="1" applyBorder="1" applyAlignment="1" applyProtection="1">
      <alignment horizontal="distributed" vertical="center" justifyLastLine="1"/>
      <protection locked="0"/>
    </xf>
    <xf numFmtId="0" fontId="8" fillId="0" borderId="30" xfId="0" applyFont="1" applyBorder="1" applyAlignment="1" applyProtection="1">
      <alignment horizontal="center" vertical="center"/>
      <protection locked="0"/>
    </xf>
    <xf numFmtId="0" fontId="8" fillId="0" borderId="2" xfId="0" applyFont="1" applyBorder="1" applyAlignment="1" applyProtection="1">
      <alignment horizontal="center" vertical="center" shrinkToFit="1"/>
      <protection locked="0"/>
    </xf>
    <xf numFmtId="0" fontId="12" fillId="0" borderId="26" xfId="0" applyFont="1" applyBorder="1" applyAlignment="1" applyProtection="1">
      <alignment horizontal="center" vertical="center" justifyLastLine="1"/>
      <protection locked="0"/>
    </xf>
    <xf numFmtId="0" fontId="12" fillId="0" borderId="37" xfId="0" applyFont="1" applyBorder="1" applyAlignment="1" applyProtection="1">
      <alignment horizontal="center" vertical="center" justifyLastLine="1"/>
      <protection locked="0"/>
    </xf>
    <xf numFmtId="0" fontId="12" fillId="0" borderId="42" xfId="0" applyFont="1" applyBorder="1" applyAlignment="1" applyProtection="1">
      <alignment horizontal="center" vertical="center" justifyLastLine="1"/>
      <protection locked="0"/>
    </xf>
    <xf numFmtId="0" fontId="12" fillId="0" borderId="28" xfId="0" applyFont="1" applyBorder="1" applyAlignment="1" applyProtection="1">
      <alignment horizontal="center" vertical="center" justifyLastLine="1"/>
      <protection locked="0"/>
    </xf>
    <xf numFmtId="0" fontId="12" fillId="0" borderId="0" xfId="0" applyFont="1" applyAlignment="1" applyProtection="1">
      <alignment horizontal="center" vertical="center" justifyLastLine="1"/>
      <protection locked="0"/>
    </xf>
    <xf numFmtId="0" fontId="12" fillId="0" borderId="17" xfId="0" applyFont="1" applyBorder="1" applyAlignment="1" applyProtection="1">
      <alignment horizontal="center" vertical="center" justifyLastLine="1"/>
      <protection locked="0"/>
    </xf>
    <xf numFmtId="49" fontId="31" fillId="0" borderId="46" xfId="0" applyNumberFormat="1" applyFont="1" applyBorder="1" applyAlignment="1" applyProtection="1">
      <alignment horizontal="center" vertical="center"/>
      <protection locked="0"/>
    </xf>
    <xf numFmtId="49" fontId="31" fillId="0" borderId="37" xfId="0" applyNumberFormat="1" applyFont="1" applyBorder="1" applyAlignment="1" applyProtection="1">
      <alignment horizontal="center" vertical="center"/>
      <protection locked="0"/>
    </xf>
    <xf numFmtId="49" fontId="31" fillId="0" borderId="42" xfId="0" applyNumberFormat="1" applyFont="1" applyBorder="1" applyAlignment="1" applyProtection="1">
      <alignment horizontal="center" vertical="center"/>
      <protection locked="0"/>
    </xf>
    <xf numFmtId="49" fontId="31" fillId="0" borderId="13" xfId="0" applyNumberFormat="1" applyFont="1" applyBorder="1" applyAlignment="1" applyProtection="1">
      <alignment horizontal="center" vertical="center"/>
      <protection locked="0"/>
    </xf>
    <xf numFmtId="49" fontId="31" fillId="0" borderId="0" xfId="0" applyNumberFormat="1" applyFont="1" applyAlignment="1" applyProtection="1">
      <alignment horizontal="center" vertical="center"/>
      <protection locked="0"/>
    </xf>
    <xf numFmtId="49" fontId="31" fillId="0" borderId="17" xfId="0" applyNumberFormat="1" applyFont="1" applyBorder="1" applyAlignment="1" applyProtection="1">
      <alignment horizontal="center" vertical="center"/>
      <protection locked="0"/>
    </xf>
    <xf numFmtId="0" fontId="11" fillId="0" borderId="46"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8" fillId="0" borderId="35" xfId="0" applyFont="1" applyBorder="1" applyAlignment="1" applyProtection="1">
      <alignment horizontal="distributed" vertical="center" justifyLastLine="1"/>
      <protection locked="0"/>
    </xf>
    <xf numFmtId="0" fontId="8" fillId="0" borderId="38" xfId="0" applyFont="1" applyBorder="1" applyAlignment="1" applyProtection="1">
      <alignment horizontal="distributed" vertical="center" justifyLastLine="1"/>
      <protection locked="0"/>
    </xf>
    <xf numFmtId="0" fontId="8" fillId="0" borderId="45" xfId="0" applyFont="1" applyBorder="1" applyAlignment="1" applyProtection="1">
      <alignment horizontal="distributed" vertical="center" justifyLastLine="1"/>
      <protection locked="0"/>
    </xf>
    <xf numFmtId="0" fontId="8" fillId="0" borderId="27" xfId="0" applyFont="1" applyBorder="1" applyAlignment="1" applyProtection="1">
      <alignment horizontal="distributed" vertical="center" justifyLastLine="1"/>
      <protection locked="0"/>
    </xf>
    <xf numFmtId="0" fontId="8" fillId="0" borderId="12" xfId="0" applyFont="1" applyBorder="1" applyAlignment="1" applyProtection="1">
      <alignment horizontal="distributed" vertical="center" justifyLastLine="1"/>
      <protection locked="0"/>
    </xf>
    <xf numFmtId="0" fontId="8" fillId="0" borderId="10" xfId="0" applyFont="1" applyBorder="1" applyAlignment="1" applyProtection="1">
      <alignment horizontal="distributed" vertical="center" justifyLastLine="1"/>
      <protection locked="0"/>
    </xf>
    <xf numFmtId="0" fontId="31" fillId="0" borderId="47" xfId="0" applyFont="1" applyBorder="1" applyAlignment="1" applyProtection="1">
      <alignment horizontal="center" vertical="center" shrinkToFit="1"/>
      <protection locked="0"/>
    </xf>
    <xf numFmtId="0" fontId="31" fillId="0" borderId="38" xfId="0" applyFont="1" applyBorder="1" applyAlignment="1" applyProtection="1">
      <alignment horizontal="center" vertical="center" shrinkToFit="1"/>
      <protection locked="0"/>
    </xf>
    <xf numFmtId="0" fontId="31" fillId="0" borderId="45" xfId="0" applyFont="1" applyBorder="1" applyAlignment="1" applyProtection="1">
      <alignment horizontal="center" vertical="center" shrinkToFit="1"/>
      <protection locked="0"/>
    </xf>
    <xf numFmtId="0" fontId="11" fillId="0" borderId="6"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31" fillId="0" borderId="13" xfId="0" applyFont="1" applyBorder="1" applyAlignment="1" applyProtection="1">
      <alignment horizontal="center" vertical="center"/>
      <protection locked="0"/>
    </xf>
    <xf numFmtId="0" fontId="31" fillId="0" borderId="17"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2" fillId="0" borderId="28"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48" fillId="0" borderId="9" xfId="0" applyFont="1" applyBorder="1" applyAlignment="1" applyProtection="1">
      <alignment horizontal="right" vertical="center"/>
      <protection locked="0"/>
    </xf>
    <xf numFmtId="0" fontId="48" fillId="0" borderId="17" xfId="0" applyFont="1" applyBorder="1" applyAlignment="1" applyProtection="1">
      <alignment horizontal="right" vertical="center"/>
      <protection locked="0"/>
    </xf>
    <xf numFmtId="0" fontId="48" fillId="0" borderId="10" xfId="0" applyFont="1" applyBorder="1" applyAlignment="1" applyProtection="1">
      <alignment horizontal="right" vertical="center"/>
      <protection locked="0"/>
    </xf>
    <xf numFmtId="0" fontId="46" fillId="0" borderId="6" xfId="0" applyFont="1" applyBorder="1" applyAlignment="1" applyProtection="1">
      <alignment horizontal="right" vertical="center"/>
      <protection locked="0"/>
    </xf>
    <xf numFmtId="0" fontId="12" fillId="0" borderId="14" xfId="0" applyFont="1" applyBorder="1" applyAlignment="1" applyProtection="1">
      <alignment horizontal="right" vertical="center"/>
      <protection locked="0"/>
    </xf>
    <xf numFmtId="0" fontId="12" fillId="0" borderId="9" xfId="0" applyFont="1" applyBorder="1" applyAlignment="1" applyProtection="1">
      <alignment horizontal="right" vertical="center"/>
      <protection locked="0"/>
    </xf>
    <xf numFmtId="0" fontId="12" fillId="0" borderId="13" xfId="0" applyFont="1" applyBorder="1" applyAlignment="1" applyProtection="1">
      <alignment horizontal="right" vertical="center"/>
      <protection locked="0"/>
    </xf>
    <xf numFmtId="0" fontId="12" fillId="0" borderId="17" xfId="0" applyFont="1" applyBorder="1" applyAlignment="1" applyProtection="1">
      <alignment horizontal="right" vertical="center"/>
      <protection locked="0"/>
    </xf>
    <xf numFmtId="0" fontId="12" fillId="0" borderId="7" xfId="0" applyFont="1" applyBorder="1" applyAlignment="1" applyProtection="1">
      <alignment horizontal="right" vertical="center"/>
      <protection locked="0"/>
    </xf>
    <xf numFmtId="0" fontId="12" fillId="0" borderId="12" xfId="0" applyFont="1" applyBorder="1" applyAlignment="1" applyProtection="1">
      <alignment horizontal="right" vertical="center"/>
      <protection locked="0"/>
    </xf>
    <xf numFmtId="0" fontId="12" fillId="0" borderId="10" xfId="0" applyFont="1" applyBorder="1" applyAlignment="1" applyProtection="1">
      <alignment horizontal="right" vertical="center"/>
      <protection locked="0"/>
    </xf>
    <xf numFmtId="0" fontId="12" fillId="0" borderId="23" xfId="0" applyFont="1" applyBorder="1" applyAlignment="1" applyProtection="1">
      <alignment horizontal="right" vertical="center"/>
      <protection locked="0"/>
    </xf>
    <xf numFmtId="0" fontId="12" fillId="0" borderId="16" xfId="0" applyFont="1" applyBorder="1" applyAlignment="1" applyProtection="1">
      <alignment horizontal="right" vertical="center"/>
      <protection locked="0"/>
    </xf>
    <xf numFmtId="0" fontId="12" fillId="0" borderId="60" xfId="0" applyFont="1" applyBorder="1" applyAlignment="1" applyProtection="1">
      <alignment horizontal="right" vertical="center"/>
      <protection locked="0"/>
    </xf>
    <xf numFmtId="0" fontId="8" fillId="0" borderId="35" xfId="0" applyFont="1" applyBorder="1" applyAlignment="1" applyProtection="1">
      <alignment horizontal="center" vertical="center" justifyLastLine="1"/>
      <protection locked="0"/>
    </xf>
    <xf numFmtId="0" fontId="8" fillId="0" borderId="38" xfId="0" applyFont="1" applyBorder="1" applyAlignment="1" applyProtection="1">
      <alignment horizontal="center" vertical="center" justifyLastLine="1"/>
      <protection locked="0"/>
    </xf>
    <xf numFmtId="0" fontId="8" fillId="0" borderId="45" xfId="0" applyFont="1" applyBorder="1" applyAlignment="1" applyProtection="1">
      <alignment horizontal="center" vertical="center" justifyLastLine="1"/>
      <protection locked="0"/>
    </xf>
  </cellXfs>
  <cellStyles count="2">
    <cellStyle name="桁区切り" xfId="1" builtinId="6"/>
    <cellStyle name="標準" xfId="0" builtinId="0"/>
  </cellStyles>
  <dxfs count="40">
    <dxf>
      <fill>
        <patternFill patternType="solid">
          <bgColor indexed="52"/>
        </patternFill>
      </fill>
    </dxf>
    <dxf>
      <fill>
        <patternFill patternType="solid">
          <bgColor indexed="42"/>
        </patternFill>
      </fill>
    </dxf>
    <dxf>
      <fill>
        <patternFill patternType="solid">
          <bgColor indexed="52"/>
        </patternFill>
      </fill>
    </dxf>
    <dxf>
      <fill>
        <patternFill patternType="solid">
          <bgColor indexed="42"/>
        </patternFill>
      </fill>
    </dxf>
    <dxf>
      <fill>
        <patternFill patternType="solid">
          <bgColor indexed="52"/>
        </patternFill>
      </fill>
    </dxf>
    <dxf>
      <fill>
        <patternFill patternType="solid">
          <bgColor indexed="42"/>
        </patternFill>
      </fill>
    </dxf>
    <dxf>
      <fill>
        <patternFill patternType="solid">
          <bgColor indexed="52"/>
        </patternFill>
      </fill>
    </dxf>
    <dxf>
      <fill>
        <patternFill patternType="solid">
          <bgColor indexed="42"/>
        </patternFill>
      </fill>
    </dxf>
    <dxf>
      <fill>
        <patternFill patternType="solid">
          <bgColor indexed="52"/>
        </patternFill>
      </fill>
    </dxf>
    <dxf>
      <fill>
        <patternFill patternType="solid">
          <bgColor indexed="42"/>
        </patternFill>
      </fill>
    </dxf>
    <dxf>
      <fill>
        <patternFill patternType="solid">
          <bgColor indexed="52"/>
        </patternFill>
      </fill>
    </dxf>
    <dxf>
      <fill>
        <patternFill patternType="solid">
          <bgColor indexed="42"/>
        </patternFill>
      </fill>
    </dxf>
    <dxf>
      <font>
        <b/>
        <i val="0"/>
        <color indexed="10"/>
      </font>
    </dxf>
    <dxf>
      <fill>
        <patternFill patternType="solid">
          <bgColor indexed="52"/>
        </patternFill>
      </fill>
    </dxf>
    <dxf>
      <fill>
        <patternFill patternType="solid">
          <bgColor indexed="42"/>
        </patternFill>
      </fill>
    </dxf>
    <dxf>
      <fill>
        <patternFill patternType="solid">
          <bgColor indexed="52"/>
        </patternFill>
      </fill>
    </dxf>
    <dxf>
      <fill>
        <patternFill patternType="solid">
          <bgColor indexed="42"/>
        </patternFill>
      </fill>
    </dxf>
    <dxf>
      <fill>
        <patternFill patternType="solid">
          <bgColor indexed="52"/>
        </patternFill>
      </fill>
    </dxf>
    <dxf>
      <fill>
        <patternFill patternType="solid">
          <bgColor indexed="42"/>
        </patternFill>
      </fill>
    </dxf>
    <dxf>
      <fill>
        <patternFill patternType="solid">
          <bgColor indexed="52"/>
        </patternFill>
      </fill>
    </dxf>
    <dxf>
      <fill>
        <patternFill patternType="solid">
          <bgColor indexed="42"/>
        </patternFill>
      </fill>
    </dxf>
    <dxf>
      <fill>
        <patternFill patternType="solid">
          <bgColor indexed="52"/>
        </patternFill>
      </fill>
    </dxf>
    <dxf>
      <fill>
        <patternFill patternType="solid">
          <bgColor indexed="42"/>
        </patternFill>
      </fill>
    </dxf>
    <dxf>
      <fill>
        <patternFill patternType="solid">
          <bgColor indexed="52"/>
        </patternFill>
      </fill>
    </dxf>
    <dxf>
      <fill>
        <patternFill patternType="solid">
          <bgColor indexed="42"/>
        </patternFill>
      </fill>
    </dxf>
    <dxf>
      <font>
        <b/>
        <i val="0"/>
        <color indexed="10"/>
      </font>
    </dxf>
    <dxf>
      <fill>
        <patternFill patternType="solid">
          <bgColor indexed="52"/>
        </patternFill>
      </fill>
    </dxf>
    <dxf>
      <fill>
        <patternFill patternType="solid">
          <bgColor indexed="42"/>
        </patternFill>
      </fill>
    </dxf>
    <dxf>
      <fill>
        <patternFill patternType="solid">
          <bgColor indexed="52"/>
        </patternFill>
      </fill>
    </dxf>
    <dxf>
      <fill>
        <patternFill patternType="solid">
          <bgColor indexed="42"/>
        </patternFill>
      </fill>
    </dxf>
    <dxf>
      <fill>
        <patternFill patternType="solid">
          <bgColor indexed="52"/>
        </patternFill>
      </fill>
    </dxf>
    <dxf>
      <fill>
        <patternFill patternType="solid">
          <bgColor indexed="42"/>
        </patternFill>
      </fill>
    </dxf>
    <dxf>
      <fill>
        <patternFill patternType="solid">
          <bgColor indexed="52"/>
        </patternFill>
      </fill>
    </dxf>
    <dxf>
      <fill>
        <patternFill patternType="solid">
          <bgColor indexed="42"/>
        </patternFill>
      </fill>
    </dxf>
    <dxf>
      <fill>
        <patternFill patternType="solid">
          <bgColor indexed="52"/>
        </patternFill>
      </fill>
    </dxf>
    <dxf>
      <fill>
        <patternFill patternType="solid">
          <bgColor indexed="42"/>
        </patternFill>
      </fill>
    </dxf>
    <dxf>
      <fill>
        <patternFill patternType="solid">
          <bgColor indexed="52"/>
        </patternFill>
      </fill>
    </dxf>
    <dxf>
      <fill>
        <patternFill patternType="solid">
          <bgColor indexed="42"/>
        </patternFill>
      </fill>
    </dxf>
    <dxf>
      <font>
        <b/>
        <i val="0"/>
        <color indexed="10"/>
      </font>
    </dxf>
    <dxf>
      <font>
        <b/>
        <i val="0"/>
        <color indexed="10"/>
      </font>
    </dxf>
  </dxfs>
  <tableStyles count="0" defaultTableStyle="TableStyleMedium2" defaultPivotStyle="PivotStyleLight16"/>
  <colors>
    <mruColors>
      <color rgb="FF3399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Drop" dropLines="3" dropStyle="combo" dx="21" fmlaLink="$F$9" fmlaRange="$AR$9:$AR$11" sel="1" val="0"/>
</file>

<file path=xl/ctrlProps/ctrlProp10.xml><?xml version="1.0" encoding="utf-8"?>
<formControlPr xmlns="http://schemas.microsoft.com/office/spreadsheetml/2009/9/main" objectType="Drop" dropLines="3" dropStyle="combo" dx="21" fmlaRange="$AF$9:$AF$10" sel="2" val="0"/>
</file>

<file path=xl/ctrlProps/ctrlProp11.xml><?xml version="1.0" encoding="utf-8"?>
<formControlPr xmlns="http://schemas.microsoft.com/office/spreadsheetml/2009/9/main" objectType="Drop" dropLines="3" dropStyle="combo" dx="21" fmlaRange="$AH$9:$AH$10" sel="1" val="0"/>
</file>

<file path=xl/ctrlProps/ctrlProp12.xml><?xml version="1.0" encoding="utf-8"?>
<formControlPr xmlns="http://schemas.microsoft.com/office/spreadsheetml/2009/9/main" objectType="Drop" dropLines="3" dropStyle="combo" dx="21" fmlaRange="$AH$9:$AH$10" sel="1" val="0"/>
</file>

<file path=xl/ctrlProps/ctrlProp13.xml><?xml version="1.0" encoding="utf-8"?>
<formControlPr xmlns="http://schemas.microsoft.com/office/spreadsheetml/2009/9/main" objectType="Drop" dropLines="3" dropStyle="combo" dx="21" fmlaRange="$AH$9:$AH$10" sel="1" val="0"/>
</file>

<file path=xl/ctrlProps/ctrlProp14.xml><?xml version="1.0" encoding="utf-8"?>
<formControlPr xmlns="http://schemas.microsoft.com/office/spreadsheetml/2009/9/main" objectType="Drop" dropLines="3" dropStyle="combo" dx="21" fmlaRange="$AH$9:$AH$10" sel="2" val="0"/>
</file>

<file path=xl/ctrlProps/ctrlProp15.xml><?xml version="1.0" encoding="utf-8"?>
<formControlPr xmlns="http://schemas.microsoft.com/office/spreadsheetml/2009/9/main" objectType="Drop" dropLines="3" dropStyle="combo" dx="21" fmlaRange="$AH$9:$AH$10" sel="2" val="0"/>
</file>

<file path=xl/ctrlProps/ctrlProp16.xml><?xml version="1.0" encoding="utf-8"?>
<formControlPr xmlns="http://schemas.microsoft.com/office/spreadsheetml/2009/9/main" objectType="Drop" dropLines="3" dropStyle="combo" dx="21" fmlaRange="$AH$9:$AH$10" sel="2" val="0"/>
</file>

<file path=xl/ctrlProps/ctrlProp17.xml><?xml version="1.0" encoding="utf-8"?>
<formControlPr xmlns="http://schemas.microsoft.com/office/spreadsheetml/2009/9/main" objectType="Drop" dropLines="3" dropStyle="combo" dx="21" fmlaRange="$AF$9:$AF$10" sel="2" val="0"/>
</file>

<file path=xl/ctrlProps/ctrlProp18.xml><?xml version="1.0" encoding="utf-8"?>
<formControlPr xmlns="http://schemas.microsoft.com/office/spreadsheetml/2009/9/main" objectType="Drop" dropLines="3" dropStyle="combo" dx="21" fmlaRange="$AH$9:$AH$10" sel="1" val="0"/>
</file>

<file path=xl/ctrlProps/ctrlProp19.xml><?xml version="1.0" encoding="utf-8"?>
<formControlPr xmlns="http://schemas.microsoft.com/office/spreadsheetml/2009/9/main" objectType="Drop" dropLines="3" dropStyle="combo" dx="21" fmlaRange="$AH$9:$AH$10" sel="1" val="0"/>
</file>

<file path=xl/ctrlProps/ctrlProp2.xml><?xml version="1.0" encoding="utf-8"?>
<formControlPr xmlns="http://schemas.microsoft.com/office/spreadsheetml/2009/9/main" objectType="Drop" dropLines="3" dropStyle="combo" dx="21" fmlaLink="$F$40" fmlaRange="$AR$9:$AR$11" sel="3" val="0"/>
</file>

<file path=xl/ctrlProps/ctrlProp20.xml><?xml version="1.0" encoding="utf-8"?>
<formControlPr xmlns="http://schemas.microsoft.com/office/spreadsheetml/2009/9/main" objectType="Drop" dropLines="3" dropStyle="combo" dx="21" fmlaRange="$AH$9:$AH$10" sel="1" val="0"/>
</file>

<file path=xl/ctrlProps/ctrlProp21.xml><?xml version="1.0" encoding="utf-8"?>
<formControlPr xmlns="http://schemas.microsoft.com/office/spreadsheetml/2009/9/main" objectType="Drop" dropLines="3" dropStyle="combo" dx="21" fmlaRange="$AH$9:$AH$10" sel="2" val="0"/>
</file>

<file path=xl/ctrlProps/ctrlProp22.xml><?xml version="1.0" encoding="utf-8"?>
<formControlPr xmlns="http://schemas.microsoft.com/office/spreadsheetml/2009/9/main" objectType="Drop" dropLines="3" dropStyle="combo" dx="21" fmlaRange="$AH$9:$AH$10" sel="2" val="0"/>
</file>

<file path=xl/ctrlProps/ctrlProp23.xml><?xml version="1.0" encoding="utf-8"?>
<formControlPr xmlns="http://schemas.microsoft.com/office/spreadsheetml/2009/9/main" objectType="Drop" dropLines="3" dropStyle="combo" dx="21" fmlaRange="$AH$9:$AH$10" sel="2" val="0"/>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Drop" dropLines="3" dropStyle="combo" dx="21" fmlaLink="$F$42" fmlaRange="$AR$9:$AR$11" sel="3" val="0"/>
</file>

<file path=xl/ctrlProps/ctrlProp4.xml><?xml version="1.0" encoding="utf-8"?>
<formControlPr xmlns="http://schemas.microsoft.com/office/spreadsheetml/2009/9/main" objectType="Drop" dropLines="3" dropStyle="combo" dx="21" fmlaLink="$F$18" fmlaRange="$AR$9:$AR$11" sel="3" val="0"/>
</file>

<file path=xl/ctrlProps/ctrlProp5.xml><?xml version="1.0" encoding="utf-8"?>
<formControlPr xmlns="http://schemas.microsoft.com/office/spreadsheetml/2009/9/main" objectType="Drop" dropLines="3" dropStyle="combo" dx="21" fmlaLink="$F$19" fmlaRange="$AR$9:$AR$11" sel="3" val="0"/>
</file>

<file path=xl/ctrlProps/ctrlProp6.xml><?xml version="1.0" encoding="utf-8"?>
<formControlPr xmlns="http://schemas.microsoft.com/office/spreadsheetml/2009/9/main" objectType="Drop" dropLines="3" dropStyle="combo" dx="21" fmlaLink="$F$20" fmlaRange="$AR$9:$AR$11" sel="3" val="0"/>
</file>

<file path=xl/ctrlProps/ctrlProp7.xml><?xml version="1.0" encoding="utf-8"?>
<formControlPr xmlns="http://schemas.microsoft.com/office/spreadsheetml/2009/9/main" objectType="Drop" dropLines="3" dropStyle="combo" dx="21" fmlaLink="$F$21" fmlaRange="$AR$9:$AR$11" sel="3" val="0"/>
</file>

<file path=xl/ctrlProps/ctrlProp8.xml><?xml version="1.0" encoding="utf-8"?>
<formControlPr xmlns="http://schemas.microsoft.com/office/spreadsheetml/2009/9/main" objectType="Drop" dropLines="3" dropStyle="combo" dx="21" fmlaLink="$F$22" fmlaRange="$AR$9:$AR$11" sel="3" val="0"/>
</file>

<file path=xl/ctrlProps/ctrlProp9.xml><?xml version="1.0" encoding="utf-8"?>
<formControlPr xmlns="http://schemas.microsoft.com/office/spreadsheetml/2009/9/main" objectType="Drop" dropLines="3" dropStyle="combo" dx="21" fmlaLink="$F$17" fmlaRange="$AR$9:$AR$11" sel="3" val="0"/>
</file>

<file path=xl/drawings/drawing1.xml><?xml version="1.0" encoding="utf-8"?>
<xdr:wsDr xmlns:xdr="http://schemas.openxmlformats.org/drawingml/2006/spreadsheetDrawing" xmlns:a="http://schemas.openxmlformats.org/drawingml/2006/main">
  <xdr:twoCellAnchor>
    <xdr:from>
      <xdr:col>4</xdr:col>
      <xdr:colOff>190500</xdr:colOff>
      <xdr:row>22</xdr:row>
      <xdr:rowOff>9525</xdr:rowOff>
    </xdr:from>
    <xdr:to>
      <xdr:col>4</xdr:col>
      <xdr:colOff>190500</xdr:colOff>
      <xdr:row>22</xdr:row>
      <xdr:rowOff>95885</xdr:rowOff>
    </xdr:to>
    <xdr:sp macro="" textlink="">
      <xdr:nvSpPr>
        <xdr:cNvPr id="2" name="Line 7">
          <a:extLst>
            <a:ext uri="{FF2B5EF4-FFF2-40B4-BE49-F238E27FC236}">
              <a16:creationId xmlns:a16="http://schemas.microsoft.com/office/drawing/2014/main" id="{00000000-0008-0000-0000-000002000000}"/>
            </a:ext>
          </a:extLst>
        </xdr:cNvPr>
        <xdr:cNvSpPr>
          <a:spLocks noChangeShapeType="1"/>
        </xdr:cNvSpPr>
      </xdr:nvSpPr>
      <xdr:spPr>
        <a:xfrm flipV="1">
          <a:off x="2895600" y="3781425"/>
          <a:ext cx="0" cy="863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4</xdr:col>
      <xdr:colOff>190500</xdr:colOff>
      <xdr:row>22</xdr:row>
      <xdr:rowOff>114300</xdr:rowOff>
    </xdr:from>
    <xdr:to>
      <xdr:col>5</xdr:col>
      <xdr:colOff>0</xdr:colOff>
      <xdr:row>22</xdr:row>
      <xdr:rowOff>114300</xdr:rowOff>
    </xdr:to>
    <xdr:sp macro="" textlink="">
      <xdr:nvSpPr>
        <xdr:cNvPr id="3" name="Line 8">
          <a:extLst>
            <a:ext uri="{FF2B5EF4-FFF2-40B4-BE49-F238E27FC236}">
              <a16:creationId xmlns:a16="http://schemas.microsoft.com/office/drawing/2014/main" id="{00000000-0008-0000-0000-000003000000}"/>
            </a:ext>
          </a:extLst>
        </xdr:cNvPr>
        <xdr:cNvSpPr>
          <a:spLocks noChangeShapeType="1"/>
        </xdr:cNvSpPr>
      </xdr:nvSpPr>
      <xdr:spPr>
        <a:xfrm>
          <a:off x="2895600" y="3886200"/>
          <a:ext cx="485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3</xdr:col>
          <xdr:colOff>714375</xdr:colOff>
          <xdr:row>8</xdr:row>
          <xdr:rowOff>0</xdr:rowOff>
        </xdr:from>
        <xdr:to>
          <xdr:col>6</xdr:col>
          <xdr:colOff>0</xdr:colOff>
          <xdr:row>8</xdr:row>
          <xdr:rowOff>180975</xdr:rowOff>
        </xdr:to>
        <xdr:sp macro="" textlink="">
          <xdr:nvSpPr>
            <xdr:cNvPr id="137217" name="ドロップ 10" hidden="1">
              <a:extLst>
                <a:ext uri="{63B3BB69-23CF-44E3-9099-C40C66FF867C}">
                  <a14:compatExt spid="_x0000_s137217"/>
                </a:ext>
                <a:ext uri="{FF2B5EF4-FFF2-40B4-BE49-F238E27FC236}">
                  <a16:creationId xmlns:a16="http://schemas.microsoft.com/office/drawing/2014/main" id="{00000000-0008-0000-0000-0000011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12</xdr:col>
      <xdr:colOff>428625</xdr:colOff>
      <xdr:row>28</xdr:row>
      <xdr:rowOff>581660</xdr:rowOff>
    </xdr:from>
    <xdr:to>
      <xdr:col>12</xdr:col>
      <xdr:colOff>647700</xdr:colOff>
      <xdr:row>43</xdr:row>
      <xdr:rowOff>38100</xdr:rowOff>
    </xdr:to>
    <xdr:sp macro="" textlink="">
      <xdr:nvSpPr>
        <xdr:cNvPr id="5" name="AutoShape 13">
          <a:extLst>
            <a:ext uri="{FF2B5EF4-FFF2-40B4-BE49-F238E27FC236}">
              <a16:creationId xmlns:a16="http://schemas.microsoft.com/office/drawing/2014/main" id="{00000000-0008-0000-0000-000005000000}"/>
            </a:ext>
          </a:extLst>
        </xdr:cNvPr>
        <xdr:cNvSpPr/>
      </xdr:nvSpPr>
      <xdr:spPr>
        <a:xfrm>
          <a:off x="8543925" y="4972685"/>
          <a:ext cx="219075" cy="2437765"/>
        </a:xfrm>
        <a:prstGeom prst="rightBrace">
          <a:avLst>
            <a:gd name="adj1" fmla="val 9746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xdr:col>
      <xdr:colOff>190500</xdr:colOff>
      <xdr:row>22</xdr:row>
      <xdr:rowOff>9525</xdr:rowOff>
    </xdr:from>
    <xdr:to>
      <xdr:col>4</xdr:col>
      <xdr:colOff>190500</xdr:colOff>
      <xdr:row>22</xdr:row>
      <xdr:rowOff>95885</xdr:rowOff>
    </xdr:to>
    <xdr:sp macro="" textlink="">
      <xdr:nvSpPr>
        <xdr:cNvPr id="6" name="Line 7">
          <a:extLst>
            <a:ext uri="{FF2B5EF4-FFF2-40B4-BE49-F238E27FC236}">
              <a16:creationId xmlns:a16="http://schemas.microsoft.com/office/drawing/2014/main" id="{00000000-0008-0000-0000-000006000000}"/>
            </a:ext>
          </a:extLst>
        </xdr:cNvPr>
        <xdr:cNvSpPr>
          <a:spLocks noChangeShapeType="1"/>
        </xdr:cNvSpPr>
      </xdr:nvSpPr>
      <xdr:spPr>
        <a:xfrm flipV="1">
          <a:off x="2895600" y="3781425"/>
          <a:ext cx="0" cy="863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4</xdr:col>
      <xdr:colOff>190500</xdr:colOff>
      <xdr:row>22</xdr:row>
      <xdr:rowOff>114300</xdr:rowOff>
    </xdr:from>
    <xdr:to>
      <xdr:col>5</xdr:col>
      <xdr:colOff>0</xdr:colOff>
      <xdr:row>22</xdr:row>
      <xdr:rowOff>114300</xdr:rowOff>
    </xdr:to>
    <xdr:sp macro="" textlink="">
      <xdr:nvSpPr>
        <xdr:cNvPr id="7" name="Line 8">
          <a:extLst>
            <a:ext uri="{FF2B5EF4-FFF2-40B4-BE49-F238E27FC236}">
              <a16:creationId xmlns:a16="http://schemas.microsoft.com/office/drawing/2014/main" id="{00000000-0008-0000-0000-000007000000}"/>
            </a:ext>
          </a:extLst>
        </xdr:cNvPr>
        <xdr:cNvSpPr>
          <a:spLocks noChangeShapeType="1"/>
        </xdr:cNvSpPr>
      </xdr:nvSpPr>
      <xdr:spPr>
        <a:xfrm>
          <a:off x="2895600" y="3886200"/>
          <a:ext cx="485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428625</xdr:colOff>
      <xdr:row>28</xdr:row>
      <xdr:rowOff>581660</xdr:rowOff>
    </xdr:from>
    <xdr:to>
      <xdr:col>12</xdr:col>
      <xdr:colOff>647700</xdr:colOff>
      <xdr:row>43</xdr:row>
      <xdr:rowOff>38100</xdr:rowOff>
    </xdr:to>
    <xdr:sp macro="" textlink="">
      <xdr:nvSpPr>
        <xdr:cNvPr id="8" name="AutoShape 13">
          <a:extLst>
            <a:ext uri="{FF2B5EF4-FFF2-40B4-BE49-F238E27FC236}">
              <a16:creationId xmlns:a16="http://schemas.microsoft.com/office/drawing/2014/main" id="{00000000-0008-0000-0000-000008000000}"/>
            </a:ext>
          </a:extLst>
        </xdr:cNvPr>
        <xdr:cNvSpPr/>
      </xdr:nvSpPr>
      <xdr:spPr>
        <a:xfrm>
          <a:off x="8543925" y="4972685"/>
          <a:ext cx="219075" cy="2437765"/>
        </a:xfrm>
        <a:prstGeom prst="rightBrace">
          <a:avLst>
            <a:gd name="adj1" fmla="val 9746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419100</xdr:colOff>
          <xdr:row>38</xdr:row>
          <xdr:rowOff>95250</xdr:rowOff>
        </xdr:from>
        <xdr:to>
          <xdr:col>6</xdr:col>
          <xdr:colOff>19050</xdr:colOff>
          <xdr:row>40</xdr:row>
          <xdr:rowOff>9525</xdr:rowOff>
        </xdr:to>
        <xdr:sp macro="" textlink="">
          <xdr:nvSpPr>
            <xdr:cNvPr id="137218" name="ドロップ 1130" hidden="1">
              <a:extLst>
                <a:ext uri="{63B3BB69-23CF-44E3-9099-C40C66FF867C}">
                  <a14:compatExt spid="_x0000_s137218"/>
                </a:ext>
                <a:ext uri="{FF2B5EF4-FFF2-40B4-BE49-F238E27FC236}">
                  <a16:creationId xmlns:a16="http://schemas.microsoft.com/office/drawing/2014/main" id="{00000000-0008-0000-0000-0000021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428625</xdr:colOff>
          <xdr:row>41</xdr:row>
          <xdr:rowOff>0</xdr:rowOff>
        </xdr:from>
        <xdr:to>
          <xdr:col>6</xdr:col>
          <xdr:colOff>9525</xdr:colOff>
          <xdr:row>42</xdr:row>
          <xdr:rowOff>19050</xdr:rowOff>
        </xdr:to>
        <xdr:sp macro="" textlink="">
          <xdr:nvSpPr>
            <xdr:cNvPr id="137219" name="ドロップ 1131" hidden="1">
              <a:extLst>
                <a:ext uri="{63B3BB69-23CF-44E3-9099-C40C66FF867C}">
                  <a14:compatExt spid="_x0000_s137219"/>
                </a:ext>
                <a:ext uri="{FF2B5EF4-FFF2-40B4-BE49-F238E27FC236}">
                  <a16:creationId xmlns:a16="http://schemas.microsoft.com/office/drawing/2014/main" id="{00000000-0008-0000-0000-0000031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428625</xdr:colOff>
          <xdr:row>17</xdr:row>
          <xdr:rowOff>9525</xdr:rowOff>
        </xdr:from>
        <xdr:to>
          <xdr:col>6</xdr:col>
          <xdr:colOff>28575</xdr:colOff>
          <xdr:row>18</xdr:row>
          <xdr:rowOff>19050</xdr:rowOff>
        </xdr:to>
        <xdr:sp macro="" textlink="">
          <xdr:nvSpPr>
            <xdr:cNvPr id="137220" name="ドロップ 1226" hidden="1">
              <a:extLst>
                <a:ext uri="{63B3BB69-23CF-44E3-9099-C40C66FF867C}">
                  <a14:compatExt spid="_x0000_s137220"/>
                </a:ext>
                <a:ext uri="{FF2B5EF4-FFF2-40B4-BE49-F238E27FC236}">
                  <a16:creationId xmlns:a16="http://schemas.microsoft.com/office/drawing/2014/main" id="{00000000-0008-0000-0000-0000041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428625</xdr:colOff>
          <xdr:row>17</xdr:row>
          <xdr:rowOff>209550</xdr:rowOff>
        </xdr:from>
        <xdr:to>
          <xdr:col>6</xdr:col>
          <xdr:colOff>28575</xdr:colOff>
          <xdr:row>19</xdr:row>
          <xdr:rowOff>0</xdr:rowOff>
        </xdr:to>
        <xdr:sp macro="" textlink="">
          <xdr:nvSpPr>
            <xdr:cNvPr id="137221" name="ドロップ 1227" hidden="1">
              <a:extLst>
                <a:ext uri="{63B3BB69-23CF-44E3-9099-C40C66FF867C}">
                  <a14:compatExt spid="_x0000_s137221"/>
                </a:ext>
                <a:ext uri="{FF2B5EF4-FFF2-40B4-BE49-F238E27FC236}">
                  <a16:creationId xmlns:a16="http://schemas.microsoft.com/office/drawing/2014/main" id="{00000000-0008-0000-0000-0000051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209550</xdr:rowOff>
        </xdr:from>
        <xdr:to>
          <xdr:col>6</xdr:col>
          <xdr:colOff>19050</xdr:colOff>
          <xdr:row>20</xdr:row>
          <xdr:rowOff>0</xdr:rowOff>
        </xdr:to>
        <xdr:sp macro="" textlink="">
          <xdr:nvSpPr>
            <xdr:cNvPr id="137222" name="ドロップ 1228" hidden="1">
              <a:extLst>
                <a:ext uri="{63B3BB69-23CF-44E3-9099-C40C66FF867C}">
                  <a14:compatExt spid="_x0000_s137222"/>
                </a:ext>
                <a:ext uri="{FF2B5EF4-FFF2-40B4-BE49-F238E27FC236}">
                  <a16:creationId xmlns:a16="http://schemas.microsoft.com/office/drawing/2014/main" id="{00000000-0008-0000-0000-0000061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209550</xdr:rowOff>
        </xdr:from>
        <xdr:to>
          <xdr:col>6</xdr:col>
          <xdr:colOff>19050</xdr:colOff>
          <xdr:row>20</xdr:row>
          <xdr:rowOff>209550</xdr:rowOff>
        </xdr:to>
        <xdr:sp macro="" textlink="">
          <xdr:nvSpPr>
            <xdr:cNvPr id="137223" name="ドロップ 1229" hidden="1">
              <a:extLst>
                <a:ext uri="{63B3BB69-23CF-44E3-9099-C40C66FF867C}">
                  <a14:compatExt spid="_x0000_s137223"/>
                </a:ext>
                <a:ext uri="{FF2B5EF4-FFF2-40B4-BE49-F238E27FC236}">
                  <a16:creationId xmlns:a16="http://schemas.microsoft.com/office/drawing/2014/main" id="{00000000-0008-0000-0000-0000071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428625</xdr:colOff>
          <xdr:row>21</xdr:row>
          <xdr:rowOff>0</xdr:rowOff>
        </xdr:from>
        <xdr:to>
          <xdr:col>6</xdr:col>
          <xdr:colOff>28575</xdr:colOff>
          <xdr:row>22</xdr:row>
          <xdr:rowOff>9525</xdr:rowOff>
        </xdr:to>
        <xdr:sp macro="" textlink="">
          <xdr:nvSpPr>
            <xdr:cNvPr id="137224" name="ドロップ 1230" hidden="1">
              <a:extLst>
                <a:ext uri="{63B3BB69-23CF-44E3-9099-C40C66FF867C}">
                  <a14:compatExt spid="_x0000_s137224"/>
                </a:ext>
                <a:ext uri="{FF2B5EF4-FFF2-40B4-BE49-F238E27FC236}">
                  <a16:creationId xmlns:a16="http://schemas.microsoft.com/office/drawing/2014/main" id="{00000000-0008-0000-0000-0000081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6</xdr:col>
          <xdr:colOff>19050</xdr:colOff>
          <xdr:row>17</xdr:row>
          <xdr:rowOff>9525</xdr:rowOff>
        </xdr:to>
        <xdr:sp macro="" textlink="">
          <xdr:nvSpPr>
            <xdr:cNvPr id="137225" name="ドロップ 1231" hidden="1">
              <a:extLst>
                <a:ext uri="{63B3BB69-23CF-44E3-9099-C40C66FF867C}">
                  <a14:compatExt spid="_x0000_s137225"/>
                </a:ext>
                <a:ext uri="{FF2B5EF4-FFF2-40B4-BE49-F238E27FC236}">
                  <a16:creationId xmlns:a16="http://schemas.microsoft.com/office/drawing/2014/main" id="{00000000-0008-0000-0000-0000091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190500</xdr:colOff>
      <xdr:row>22</xdr:row>
      <xdr:rowOff>9525</xdr:rowOff>
    </xdr:from>
    <xdr:to>
      <xdr:col>4</xdr:col>
      <xdr:colOff>190500</xdr:colOff>
      <xdr:row>22</xdr:row>
      <xdr:rowOff>95885</xdr:rowOff>
    </xdr:to>
    <xdr:sp macro="" textlink="">
      <xdr:nvSpPr>
        <xdr:cNvPr id="111262" name="Line 1">
          <a:extLst>
            <a:ext uri="{FF2B5EF4-FFF2-40B4-BE49-F238E27FC236}">
              <a16:creationId xmlns:a16="http://schemas.microsoft.com/office/drawing/2014/main" id="{00000000-0008-0000-0100-00009EB20100}"/>
            </a:ext>
          </a:extLst>
        </xdr:cNvPr>
        <xdr:cNvSpPr>
          <a:spLocks noChangeShapeType="1"/>
        </xdr:cNvSpPr>
      </xdr:nvSpPr>
      <xdr:spPr>
        <a:xfrm flipV="1">
          <a:off x="2324100" y="4041775"/>
          <a:ext cx="0" cy="863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4</xdr:col>
      <xdr:colOff>190500</xdr:colOff>
      <xdr:row>22</xdr:row>
      <xdr:rowOff>114300</xdr:rowOff>
    </xdr:from>
    <xdr:to>
      <xdr:col>5</xdr:col>
      <xdr:colOff>0</xdr:colOff>
      <xdr:row>22</xdr:row>
      <xdr:rowOff>114300</xdr:rowOff>
    </xdr:to>
    <xdr:sp macro="" textlink="">
      <xdr:nvSpPr>
        <xdr:cNvPr id="111263" name="Line 2">
          <a:extLst>
            <a:ext uri="{FF2B5EF4-FFF2-40B4-BE49-F238E27FC236}">
              <a16:creationId xmlns:a16="http://schemas.microsoft.com/office/drawing/2014/main" id="{00000000-0008-0000-0100-00009FB20100}"/>
            </a:ext>
          </a:extLst>
        </xdr:cNvPr>
        <xdr:cNvSpPr>
          <a:spLocks noChangeShapeType="1"/>
        </xdr:cNvSpPr>
      </xdr:nvSpPr>
      <xdr:spPr>
        <a:xfrm>
          <a:off x="2324100" y="4146550"/>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0</xdr:colOff>
          <xdr:row>7</xdr:row>
          <xdr:rowOff>76200</xdr:rowOff>
        </xdr:from>
        <xdr:to>
          <xdr:col>6</xdr:col>
          <xdr:colOff>19050</xdr:colOff>
          <xdr:row>8</xdr:row>
          <xdr:rowOff>180975</xdr:rowOff>
        </xdr:to>
        <xdr:sp macro="" textlink="">
          <xdr:nvSpPr>
            <xdr:cNvPr id="130051" name="ドロップ 3" hidden="1">
              <a:extLst>
                <a:ext uri="{63B3BB69-23CF-44E3-9099-C40C66FF867C}">
                  <a14:compatExt spid="_x0000_s130051"/>
                </a:ext>
                <a:ext uri="{FF2B5EF4-FFF2-40B4-BE49-F238E27FC236}">
                  <a16:creationId xmlns:a16="http://schemas.microsoft.com/office/drawing/2014/main" id="{00000000-0008-0000-0100-000003FC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xdr:twoCellAnchor>
    <xdr:from>
      <xdr:col>13</xdr:col>
      <xdr:colOff>228600</xdr:colOff>
      <xdr:row>14</xdr:row>
      <xdr:rowOff>1</xdr:rowOff>
    </xdr:from>
    <xdr:to>
      <xdr:col>16</xdr:col>
      <xdr:colOff>590550</xdr:colOff>
      <xdr:row>25</xdr:row>
      <xdr:rowOff>19051</xdr:rowOff>
    </xdr:to>
    <xdr:sp macro="" textlink="">
      <xdr:nvSpPr>
        <xdr:cNvPr id="111000" name="AutoShape 7">
          <a:extLst>
            <a:ext uri="{FF2B5EF4-FFF2-40B4-BE49-F238E27FC236}">
              <a16:creationId xmlns:a16="http://schemas.microsoft.com/office/drawing/2014/main" id="{00000000-0008-0000-0100-000098B10100}"/>
            </a:ext>
          </a:extLst>
        </xdr:cNvPr>
        <xdr:cNvSpPr>
          <a:spLocks noChangeArrowheads="1"/>
        </xdr:cNvSpPr>
      </xdr:nvSpPr>
      <xdr:spPr>
        <a:xfrm>
          <a:off x="6696075" y="2409826"/>
          <a:ext cx="2095500" cy="2114550"/>
        </a:xfrm>
        <a:prstGeom prst="wedgeRoundRectCallout">
          <a:avLst>
            <a:gd name="adj1" fmla="val -57728"/>
            <a:gd name="adj2" fmla="val -23841"/>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2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特別休暇期間中、１か月間に支給されていた給料額(給料月額＋給料の調整額＋地域手当＋教職調整額＋扶養手当＋住居手当等)を入力してください。</a:t>
          </a:r>
        </a:p>
        <a:p>
          <a:pPr algn="l" rtl="0">
            <a:lnSpc>
              <a:spcPts val="12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※特別休暇期間中に支給額の変更があった場合は最終１か月間の支給額</a:t>
          </a:r>
        </a:p>
        <a:p>
          <a:pPr algn="l" rtl="0">
            <a:lnSpc>
              <a:spcPts val="10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※8割休職期間も同じです。傷病手当金試算シートに入力した金額と一致させてください。</a:t>
          </a:r>
          <a:endParaRPr lang="en-US" altLang="ja-JP" sz="1000" b="1" i="1" u="none" strike="noStrike" baseline="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76200</xdr:colOff>
      <xdr:row>25</xdr:row>
      <xdr:rowOff>66675</xdr:rowOff>
    </xdr:from>
    <xdr:to>
      <xdr:col>15</xdr:col>
      <xdr:colOff>638175</xdr:colOff>
      <xdr:row>28</xdr:row>
      <xdr:rowOff>647065</xdr:rowOff>
    </xdr:to>
    <xdr:sp macro="" textlink="">
      <xdr:nvSpPr>
        <xdr:cNvPr id="7176" name="AutoShape 8">
          <a:extLst>
            <a:ext uri="{FF2B5EF4-FFF2-40B4-BE49-F238E27FC236}">
              <a16:creationId xmlns:a16="http://schemas.microsoft.com/office/drawing/2014/main" id="{00000000-0008-0000-0100-0000081C0000}"/>
            </a:ext>
          </a:extLst>
        </xdr:cNvPr>
        <xdr:cNvSpPr>
          <a:spLocks noChangeArrowheads="1"/>
        </xdr:cNvSpPr>
      </xdr:nvSpPr>
      <xdr:spPr>
        <a:xfrm>
          <a:off x="5295900" y="4594860"/>
          <a:ext cx="2867025" cy="1090930"/>
        </a:xfrm>
        <a:prstGeom prst="wedgeRoundRectCallout">
          <a:avLst>
            <a:gd name="adj1" fmla="val -55981"/>
            <a:gd name="adj2" fmla="val -115625"/>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2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「至」年月日は、</a:t>
          </a:r>
        </a:p>
        <a:p>
          <a:pPr algn="l" rtl="0">
            <a:lnSpc>
              <a:spcPts val="12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１か月ごと、「請求する期間」の末日を入力してください。</a:t>
          </a:r>
        </a:p>
        <a:p>
          <a:pPr algn="l" rtl="0">
            <a:lnSpc>
              <a:spcPts val="11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a:t>
          </a:r>
          <a:r>
            <a:rPr lang="en-US" altLang="ja-JP" sz="1000" b="1" i="1" u="none" strike="noStrike" baseline="0">
              <a:solidFill>
                <a:srgbClr val="FF0000"/>
              </a:solidFill>
              <a:latin typeface="ＭＳ ゴシック" panose="020B0609070205080204" pitchFamily="49" charset="-128"/>
              <a:ea typeface="ＭＳ ゴシック" panose="020B0609070205080204" pitchFamily="49" charset="-128"/>
            </a:rPr>
            <a:t>1</a:t>
          </a: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１か月ごと入力することにより、月ごとの請求書が作成されます。</a:t>
          </a:r>
          <a:endParaRPr lang="en-US" altLang="ja-JP" sz="1000" b="1" i="1" u="none" strike="noStrike" baseline="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190500</xdr:colOff>
      <xdr:row>27</xdr:row>
      <xdr:rowOff>85725</xdr:rowOff>
    </xdr:from>
    <xdr:to>
      <xdr:col>10</xdr:col>
      <xdr:colOff>266700</xdr:colOff>
      <xdr:row>28</xdr:row>
      <xdr:rowOff>627380</xdr:rowOff>
    </xdr:to>
    <xdr:sp macro="" textlink="">
      <xdr:nvSpPr>
        <xdr:cNvPr id="7178" name="AutoShape 10">
          <a:extLst>
            <a:ext uri="{FF2B5EF4-FFF2-40B4-BE49-F238E27FC236}">
              <a16:creationId xmlns:a16="http://schemas.microsoft.com/office/drawing/2014/main" id="{00000000-0008-0000-0100-00000A1C0000}"/>
            </a:ext>
          </a:extLst>
        </xdr:cNvPr>
        <xdr:cNvSpPr>
          <a:spLocks noChangeArrowheads="1"/>
        </xdr:cNvSpPr>
      </xdr:nvSpPr>
      <xdr:spPr>
        <a:xfrm>
          <a:off x="2752725" y="4991100"/>
          <a:ext cx="2305050" cy="636905"/>
        </a:xfrm>
        <a:prstGeom prst="wedgeRoundRectCallout">
          <a:avLst>
            <a:gd name="adj1" fmla="val 13949"/>
            <a:gd name="adj2" fmla="val -127611"/>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horzOverflow="overflow" wrap="square" lIns="27432" tIns="18288" rIns="0" bIns="18288" anchor="ctr" upright="1"/>
        <a:lstStyle/>
        <a:p>
          <a:pPr algn="l" rtl="0">
            <a:lnSpc>
              <a:spcPts val="11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組合員の請求日以降としてください。</a:t>
          </a:r>
        </a:p>
      </xdr:txBody>
    </xdr:sp>
    <xdr:clientData/>
  </xdr:twoCellAnchor>
  <xdr:twoCellAnchor>
    <xdr:from>
      <xdr:col>13</xdr:col>
      <xdr:colOff>85725</xdr:colOff>
      <xdr:row>31</xdr:row>
      <xdr:rowOff>28575</xdr:rowOff>
    </xdr:from>
    <xdr:to>
      <xdr:col>16</xdr:col>
      <xdr:colOff>152400</xdr:colOff>
      <xdr:row>34</xdr:row>
      <xdr:rowOff>123825</xdr:rowOff>
    </xdr:to>
    <xdr:sp macro="" textlink="">
      <xdr:nvSpPr>
        <xdr:cNvPr id="7179" name="AutoShape 11">
          <a:extLst>
            <a:ext uri="{FF2B5EF4-FFF2-40B4-BE49-F238E27FC236}">
              <a16:creationId xmlns:a16="http://schemas.microsoft.com/office/drawing/2014/main" id="{00000000-0008-0000-0100-00000B1C0000}"/>
            </a:ext>
          </a:extLst>
        </xdr:cNvPr>
        <xdr:cNvSpPr>
          <a:spLocks noChangeArrowheads="1"/>
        </xdr:cNvSpPr>
      </xdr:nvSpPr>
      <xdr:spPr>
        <a:xfrm>
          <a:off x="6553200" y="6134100"/>
          <a:ext cx="1800225" cy="571500"/>
        </a:xfrm>
        <a:prstGeom prst="wedgeRoundRectCallout">
          <a:avLst>
            <a:gd name="adj1" fmla="val -68935"/>
            <a:gd name="adj2" fmla="val 28333"/>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1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上記入力欄を入力することにより、自動的に出力されます。</a:t>
          </a:r>
        </a:p>
      </xdr:txBody>
    </xdr:sp>
    <xdr:clientData/>
  </xdr:twoCellAnchor>
  <xdr:twoCellAnchor>
    <xdr:from>
      <xdr:col>4</xdr:col>
      <xdr:colOff>190500</xdr:colOff>
      <xdr:row>22</xdr:row>
      <xdr:rowOff>9525</xdr:rowOff>
    </xdr:from>
    <xdr:to>
      <xdr:col>4</xdr:col>
      <xdr:colOff>190500</xdr:colOff>
      <xdr:row>22</xdr:row>
      <xdr:rowOff>95885</xdr:rowOff>
    </xdr:to>
    <xdr:sp macro="" textlink="">
      <xdr:nvSpPr>
        <xdr:cNvPr id="111270" name="Line 1">
          <a:extLst>
            <a:ext uri="{FF2B5EF4-FFF2-40B4-BE49-F238E27FC236}">
              <a16:creationId xmlns:a16="http://schemas.microsoft.com/office/drawing/2014/main" id="{00000000-0008-0000-0100-0000A6B20100}"/>
            </a:ext>
          </a:extLst>
        </xdr:cNvPr>
        <xdr:cNvSpPr>
          <a:spLocks noChangeShapeType="1"/>
        </xdr:cNvSpPr>
      </xdr:nvSpPr>
      <xdr:spPr>
        <a:xfrm flipV="1">
          <a:off x="2324100" y="4041775"/>
          <a:ext cx="0" cy="863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4</xdr:col>
      <xdr:colOff>190500</xdr:colOff>
      <xdr:row>22</xdr:row>
      <xdr:rowOff>114300</xdr:rowOff>
    </xdr:from>
    <xdr:to>
      <xdr:col>5</xdr:col>
      <xdr:colOff>0</xdr:colOff>
      <xdr:row>22</xdr:row>
      <xdr:rowOff>114300</xdr:rowOff>
    </xdr:to>
    <xdr:sp macro="" textlink="">
      <xdr:nvSpPr>
        <xdr:cNvPr id="111271" name="Line 2">
          <a:extLst>
            <a:ext uri="{FF2B5EF4-FFF2-40B4-BE49-F238E27FC236}">
              <a16:creationId xmlns:a16="http://schemas.microsoft.com/office/drawing/2014/main" id="{00000000-0008-0000-0100-0000A7B20100}"/>
            </a:ext>
          </a:extLst>
        </xdr:cNvPr>
        <xdr:cNvSpPr>
          <a:spLocks noChangeShapeType="1"/>
        </xdr:cNvSpPr>
      </xdr:nvSpPr>
      <xdr:spPr>
        <a:xfrm>
          <a:off x="2324100" y="4146550"/>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6</xdr:col>
          <xdr:colOff>19050</xdr:colOff>
          <xdr:row>17</xdr:row>
          <xdr:rowOff>28575</xdr:rowOff>
        </xdr:to>
        <xdr:sp macro="" textlink="">
          <xdr:nvSpPr>
            <xdr:cNvPr id="130241" name="ドロップ 193" hidden="1">
              <a:extLst>
                <a:ext uri="{63B3BB69-23CF-44E3-9099-C40C66FF867C}">
                  <a14:compatExt spid="_x0000_s130241"/>
                </a:ext>
                <a:ext uri="{FF2B5EF4-FFF2-40B4-BE49-F238E27FC236}">
                  <a16:creationId xmlns:a16="http://schemas.microsoft.com/office/drawing/2014/main" id="{00000000-0008-0000-0100-0000C1FC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xdr:twoCellAnchor>
    <xdr:from>
      <xdr:col>12</xdr:col>
      <xdr:colOff>342901</xdr:colOff>
      <xdr:row>29</xdr:row>
      <xdr:rowOff>161924</xdr:rowOff>
    </xdr:from>
    <xdr:to>
      <xdr:col>12</xdr:col>
      <xdr:colOff>647701</xdr:colOff>
      <xdr:row>43</xdr:row>
      <xdr:rowOff>38099</xdr:rowOff>
    </xdr:to>
    <xdr:sp macro="" textlink="">
      <xdr:nvSpPr>
        <xdr:cNvPr id="111272" name="AutoShape 5">
          <a:extLst>
            <a:ext uri="{FF2B5EF4-FFF2-40B4-BE49-F238E27FC236}">
              <a16:creationId xmlns:a16="http://schemas.microsoft.com/office/drawing/2014/main" id="{00000000-0008-0000-0100-0000A8B20100}"/>
            </a:ext>
          </a:extLst>
        </xdr:cNvPr>
        <xdr:cNvSpPr/>
      </xdr:nvSpPr>
      <xdr:spPr>
        <a:xfrm>
          <a:off x="5991226" y="5886449"/>
          <a:ext cx="304800" cy="2257425"/>
        </a:xfrm>
        <a:prstGeom prst="rightBrace">
          <a:avLst>
            <a:gd name="adj1" fmla="val 9746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95250</xdr:colOff>
      <xdr:row>6</xdr:row>
      <xdr:rowOff>104775</xdr:rowOff>
    </xdr:from>
    <xdr:to>
      <xdr:col>16</xdr:col>
      <xdr:colOff>571500</xdr:colOff>
      <xdr:row>13</xdr:row>
      <xdr:rowOff>133350</xdr:rowOff>
    </xdr:to>
    <xdr:sp macro="" textlink="">
      <xdr:nvSpPr>
        <xdr:cNvPr id="110994" name="AutoShape 6">
          <a:extLst>
            <a:ext uri="{FF2B5EF4-FFF2-40B4-BE49-F238E27FC236}">
              <a16:creationId xmlns:a16="http://schemas.microsoft.com/office/drawing/2014/main" id="{00000000-0008-0000-0100-000092B10100}"/>
            </a:ext>
          </a:extLst>
        </xdr:cNvPr>
        <xdr:cNvSpPr>
          <a:spLocks noChangeArrowheads="1"/>
        </xdr:cNvSpPr>
      </xdr:nvSpPr>
      <xdr:spPr>
        <a:xfrm>
          <a:off x="4029075" y="1133475"/>
          <a:ext cx="4743450" cy="1219200"/>
        </a:xfrm>
        <a:prstGeom prst="wedgeRoundRectCallout">
          <a:avLst>
            <a:gd name="adj1" fmla="val -55620"/>
            <a:gd name="adj2" fmla="val 54097"/>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lvl="1" algn="l" rtl="0">
            <a:lnSpc>
              <a:spcPts val="12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１か月ごとに請求書を作成します。</a:t>
          </a:r>
        </a:p>
        <a:p>
          <a:pPr algn="l" rtl="0">
            <a:lnSpc>
              <a:spcPts val="1200"/>
            </a:lnSpc>
            <a:defRPr sz="1000"/>
          </a:pPr>
          <a:endPar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標準報酬等級は、支給開始日の属する月の等級を入力してください。</a:t>
          </a:r>
        </a:p>
        <a:p>
          <a:pPr algn="l" rtl="0">
            <a:lnSpc>
              <a:spcPts val="12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標準報酬月額は、支給開始日の属する月以前12月の標準報酬月額の平均額を入力してください。</a:t>
          </a:r>
        </a:p>
        <a:p>
          <a:pPr algn="l" rtl="0">
            <a:lnSpc>
              <a:spcPts val="10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※標準報酬日額・・・標準報酬月額 × 1/22 （10円未満四捨五入）</a:t>
          </a:r>
        </a:p>
      </xdr:txBody>
    </xdr:sp>
    <xdr:clientData/>
  </xdr:twoCellAnchor>
  <xdr:twoCellAnchor>
    <xdr:from>
      <xdr:col>5</xdr:col>
      <xdr:colOff>495299</xdr:colOff>
      <xdr:row>3</xdr:row>
      <xdr:rowOff>85725</xdr:rowOff>
    </xdr:from>
    <xdr:to>
      <xdr:col>13</xdr:col>
      <xdr:colOff>276224</xdr:colOff>
      <xdr:row>5</xdr:row>
      <xdr:rowOff>85725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3057524" y="542925"/>
          <a:ext cx="3686175" cy="381000"/>
          <a:chOff x="3130214" y="542925"/>
          <a:chExt cx="3589170" cy="381000"/>
        </a:xfrm>
      </xdr:grpSpPr>
      <xdr:sp macro="" textlink="">
        <xdr:nvSpPr>
          <xdr:cNvPr id="110989" name="AutoShape 15">
            <a:extLst>
              <a:ext uri="{FF2B5EF4-FFF2-40B4-BE49-F238E27FC236}">
                <a16:creationId xmlns:a16="http://schemas.microsoft.com/office/drawing/2014/main" id="{00000000-0008-0000-0100-00008DB10100}"/>
              </a:ext>
            </a:extLst>
          </xdr:cNvPr>
          <xdr:cNvSpPr>
            <a:spLocks noChangeArrowheads="1"/>
          </xdr:cNvSpPr>
        </xdr:nvSpPr>
        <xdr:spPr>
          <a:xfrm>
            <a:off x="3130214" y="542925"/>
            <a:ext cx="3589170" cy="381000"/>
          </a:xfrm>
          <a:prstGeom prst="wedgeRoundRectCallout">
            <a:avLst>
              <a:gd name="adj1" fmla="val -59880"/>
              <a:gd name="adj2" fmla="val 199634"/>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200"/>
              </a:lnSpc>
              <a:defRPr sz="1000"/>
            </a:pPr>
            <a:r>
              <a:rPr lang="ja-JP" altLang="en-US" sz="1000" b="1" i="1" u="none" strike="noStrike" baseline="0">
                <a:solidFill>
                  <a:srgbClr val="FF0000"/>
                </a:solidFill>
                <a:latin typeface="ＭＳ Ｐゴシック"/>
                <a:ea typeface="ＭＳ Ｐゴシック"/>
              </a:rPr>
              <a:t>▼　</a:t>
            </a: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で「昭和」「平成」又は「令和」を選択してください。</a:t>
            </a:r>
          </a:p>
        </xdr:txBody>
      </xdr:sp>
      <xdr:sp macro="" textlink="">
        <xdr:nvSpPr>
          <xdr:cNvPr id="111274" name="Text Box 16">
            <a:extLst>
              <a:ext uri="{FF2B5EF4-FFF2-40B4-BE49-F238E27FC236}">
                <a16:creationId xmlns:a16="http://schemas.microsoft.com/office/drawing/2014/main" id="{00000000-0008-0000-0100-0000AAB20100}"/>
              </a:ext>
            </a:extLst>
          </xdr:cNvPr>
          <xdr:cNvSpPr txBox="1">
            <a:spLocks noChangeArrowheads="1"/>
          </xdr:cNvSpPr>
        </xdr:nvSpPr>
        <xdr:spPr>
          <a:xfrm>
            <a:off x="3187617" y="657225"/>
            <a:ext cx="133350" cy="142875"/>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xdr:spPr>
      </xdr:sp>
    </xdr:grpSp>
    <xdr:clientData/>
  </xdr:twoCellAnchor>
  <xdr:twoCellAnchor>
    <xdr:from>
      <xdr:col>0</xdr:col>
      <xdr:colOff>133349</xdr:colOff>
      <xdr:row>10</xdr:row>
      <xdr:rowOff>73660</xdr:rowOff>
    </xdr:from>
    <xdr:to>
      <xdr:col>7</xdr:col>
      <xdr:colOff>19050</xdr:colOff>
      <xdr:row>12</xdr:row>
      <xdr:rowOff>114300</xdr:rowOff>
    </xdr:to>
    <xdr:sp macro="" textlink="">
      <xdr:nvSpPr>
        <xdr:cNvPr id="24" name="AutoShape 15">
          <a:extLst>
            <a:ext uri="{FF2B5EF4-FFF2-40B4-BE49-F238E27FC236}">
              <a16:creationId xmlns:a16="http://schemas.microsoft.com/office/drawing/2014/main" id="{00000000-0008-0000-0100-000018000000}"/>
            </a:ext>
          </a:extLst>
        </xdr:cNvPr>
        <xdr:cNvSpPr>
          <a:spLocks noChangeArrowheads="1"/>
        </xdr:cNvSpPr>
      </xdr:nvSpPr>
      <xdr:spPr>
        <a:xfrm>
          <a:off x="133349" y="1769110"/>
          <a:ext cx="3390901" cy="374015"/>
        </a:xfrm>
        <a:prstGeom prst="wedgeRoundRectCallout">
          <a:avLst>
            <a:gd name="adj1" fmla="val 28895"/>
            <a:gd name="adj2" fmla="val 234637"/>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200"/>
            </a:lnSpc>
            <a:defRPr sz="1000"/>
          </a:pPr>
          <a:r>
            <a:rPr lang="ja-JP" altLang="en-US" sz="1000" b="1" i="1" u="none" strike="noStrike" baseline="0">
              <a:solidFill>
                <a:srgbClr val="FF0000"/>
              </a:solidFill>
              <a:latin typeface="ＭＳ Ｐゴシック"/>
              <a:ea typeface="ＭＳ Ｐゴシック"/>
            </a:rPr>
            <a:t>▼　</a:t>
          </a: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で「平成」又は「令和」を選択してください。</a:t>
          </a:r>
        </a:p>
      </xdr:txBody>
    </xdr:sp>
    <xdr:clientData/>
  </xdr:twoCellAnchor>
  <xdr:twoCellAnchor>
    <xdr:from>
      <xdr:col>0</xdr:col>
      <xdr:colOff>209550</xdr:colOff>
      <xdr:row>11</xdr:row>
      <xdr:rowOff>28575</xdr:rowOff>
    </xdr:from>
    <xdr:to>
      <xdr:col>1</xdr:col>
      <xdr:colOff>123825</xdr:colOff>
      <xdr:row>11</xdr:row>
      <xdr:rowOff>168910</xdr:rowOff>
    </xdr:to>
    <xdr:sp macro="" textlink="">
      <xdr:nvSpPr>
        <xdr:cNvPr id="25" name="Text Box 16">
          <a:extLst>
            <a:ext uri="{FF2B5EF4-FFF2-40B4-BE49-F238E27FC236}">
              <a16:creationId xmlns:a16="http://schemas.microsoft.com/office/drawing/2014/main" id="{00000000-0008-0000-0100-000019000000}"/>
            </a:ext>
          </a:extLst>
        </xdr:cNvPr>
        <xdr:cNvSpPr txBox="1">
          <a:spLocks noChangeArrowheads="1"/>
        </xdr:cNvSpPr>
      </xdr:nvSpPr>
      <xdr:spPr>
        <a:xfrm>
          <a:off x="209550" y="1879600"/>
          <a:ext cx="133350" cy="140335"/>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19050</xdr:colOff>
          <xdr:row>18</xdr:row>
          <xdr:rowOff>28575</xdr:rowOff>
        </xdr:to>
        <xdr:sp macro="" textlink="">
          <xdr:nvSpPr>
            <xdr:cNvPr id="130247" name="ドロップ 199" hidden="1">
              <a:extLst>
                <a:ext uri="{63B3BB69-23CF-44E3-9099-C40C66FF867C}">
                  <a14:compatExt spid="_x0000_s130247"/>
                </a:ext>
                <a:ext uri="{FF2B5EF4-FFF2-40B4-BE49-F238E27FC236}">
                  <a16:creationId xmlns:a16="http://schemas.microsoft.com/office/drawing/2014/main" id="{00000000-0008-0000-0100-0000C7FC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6</xdr:col>
          <xdr:colOff>19050</xdr:colOff>
          <xdr:row>19</xdr:row>
          <xdr:rowOff>28575</xdr:rowOff>
        </xdr:to>
        <xdr:sp macro="" textlink="">
          <xdr:nvSpPr>
            <xdr:cNvPr id="130248" name="ドロップ 200" hidden="1">
              <a:extLst>
                <a:ext uri="{63B3BB69-23CF-44E3-9099-C40C66FF867C}">
                  <a14:compatExt spid="_x0000_s130248"/>
                </a:ext>
                <a:ext uri="{FF2B5EF4-FFF2-40B4-BE49-F238E27FC236}">
                  <a16:creationId xmlns:a16="http://schemas.microsoft.com/office/drawing/2014/main" id="{00000000-0008-0000-0100-0000C8FC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6</xdr:col>
          <xdr:colOff>19050</xdr:colOff>
          <xdr:row>20</xdr:row>
          <xdr:rowOff>28575</xdr:rowOff>
        </xdr:to>
        <xdr:sp macro="" textlink="">
          <xdr:nvSpPr>
            <xdr:cNvPr id="130249" name="ドロップ 201" hidden="1">
              <a:extLst>
                <a:ext uri="{63B3BB69-23CF-44E3-9099-C40C66FF867C}">
                  <a14:compatExt spid="_x0000_s130249"/>
                </a:ext>
                <a:ext uri="{FF2B5EF4-FFF2-40B4-BE49-F238E27FC236}">
                  <a16:creationId xmlns:a16="http://schemas.microsoft.com/office/drawing/2014/main" id="{00000000-0008-0000-0100-0000C9FC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19050</xdr:colOff>
          <xdr:row>21</xdr:row>
          <xdr:rowOff>28575</xdr:rowOff>
        </xdr:to>
        <xdr:sp macro="" textlink="">
          <xdr:nvSpPr>
            <xdr:cNvPr id="130250" name="ドロップ 202" hidden="1">
              <a:extLst>
                <a:ext uri="{63B3BB69-23CF-44E3-9099-C40C66FF867C}">
                  <a14:compatExt spid="_x0000_s130250"/>
                </a:ext>
                <a:ext uri="{FF2B5EF4-FFF2-40B4-BE49-F238E27FC236}">
                  <a16:creationId xmlns:a16="http://schemas.microsoft.com/office/drawing/2014/main" id="{00000000-0008-0000-0100-0000CAFC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6</xdr:col>
          <xdr:colOff>19050</xdr:colOff>
          <xdr:row>22</xdr:row>
          <xdr:rowOff>28575</xdr:rowOff>
        </xdr:to>
        <xdr:sp macro="" textlink="">
          <xdr:nvSpPr>
            <xdr:cNvPr id="130251" name="ドロップ 203" hidden="1">
              <a:extLst>
                <a:ext uri="{63B3BB69-23CF-44E3-9099-C40C66FF867C}">
                  <a14:compatExt spid="_x0000_s130251"/>
                </a:ext>
                <a:ext uri="{FF2B5EF4-FFF2-40B4-BE49-F238E27FC236}">
                  <a16:creationId xmlns:a16="http://schemas.microsoft.com/office/drawing/2014/main" id="{00000000-0008-0000-0100-0000CBFC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190500</xdr:colOff>
      <xdr:row>22</xdr:row>
      <xdr:rowOff>9525</xdr:rowOff>
    </xdr:from>
    <xdr:to>
      <xdr:col>4</xdr:col>
      <xdr:colOff>190500</xdr:colOff>
      <xdr:row>22</xdr:row>
      <xdr:rowOff>95885</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a:xfrm flipV="1">
          <a:off x="2324100" y="4029075"/>
          <a:ext cx="0" cy="863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4</xdr:col>
      <xdr:colOff>190500</xdr:colOff>
      <xdr:row>22</xdr:row>
      <xdr:rowOff>114300</xdr:rowOff>
    </xdr:from>
    <xdr:to>
      <xdr:col>5</xdr:col>
      <xdr:colOff>0</xdr:colOff>
      <xdr:row>22</xdr:row>
      <xdr:rowOff>114300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a:xfrm>
          <a:off x="2324100" y="4133850"/>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0</xdr:colOff>
          <xdr:row>7</xdr:row>
          <xdr:rowOff>76200</xdr:rowOff>
        </xdr:from>
        <xdr:to>
          <xdr:col>6</xdr:col>
          <xdr:colOff>19050</xdr:colOff>
          <xdr:row>8</xdr:row>
          <xdr:rowOff>180975</xdr:rowOff>
        </xdr:to>
        <xdr:sp macro="" textlink="">
          <xdr:nvSpPr>
            <xdr:cNvPr id="133121" name="ドロップ 3" hidden="1">
              <a:extLst>
                <a:ext uri="{63B3BB69-23CF-44E3-9099-C40C66FF867C}">
                  <a14:compatExt spid="_x0000_s133121"/>
                </a:ext>
                <a:ext uri="{FF2B5EF4-FFF2-40B4-BE49-F238E27FC236}">
                  <a16:creationId xmlns:a16="http://schemas.microsoft.com/office/drawing/2014/main" id="{00000000-0008-0000-0200-00000108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xdr:twoCellAnchor>
    <xdr:from>
      <xdr:col>11</xdr:col>
      <xdr:colOff>76200</xdr:colOff>
      <xdr:row>22</xdr:row>
      <xdr:rowOff>114300</xdr:rowOff>
    </xdr:from>
    <xdr:to>
      <xdr:col>15</xdr:col>
      <xdr:colOff>638175</xdr:colOff>
      <xdr:row>28</xdr:row>
      <xdr:rowOff>647065</xdr:rowOff>
    </xdr:to>
    <xdr:sp macro="" textlink="">
      <xdr:nvSpPr>
        <xdr:cNvPr id="6" name="AutoShape 8">
          <a:extLst>
            <a:ext uri="{FF2B5EF4-FFF2-40B4-BE49-F238E27FC236}">
              <a16:creationId xmlns:a16="http://schemas.microsoft.com/office/drawing/2014/main" id="{00000000-0008-0000-0200-000006000000}"/>
            </a:ext>
          </a:extLst>
        </xdr:cNvPr>
        <xdr:cNvSpPr>
          <a:spLocks noChangeArrowheads="1"/>
        </xdr:cNvSpPr>
      </xdr:nvSpPr>
      <xdr:spPr>
        <a:xfrm>
          <a:off x="5295900" y="4133850"/>
          <a:ext cx="2867025" cy="1513840"/>
        </a:xfrm>
        <a:prstGeom prst="wedgeRoundRectCallout">
          <a:avLst>
            <a:gd name="adj1" fmla="val -53323"/>
            <a:gd name="adj2" fmla="val -57110"/>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2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「自」年月日は、待機期間を経過し、傷病手当金が支給される初日を入力してください。</a:t>
          </a:r>
          <a:endParaRPr lang="en-US" altLang="ja-JP" sz="1000" b="1" i="1" u="none" strike="noStrike" baseline="0">
            <a:solidFill>
              <a:srgbClr val="FF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「至」年月日は、１か月ごと、「請求する期間」の末日を入力してください。</a:t>
          </a:r>
        </a:p>
        <a:p>
          <a:pPr algn="l" rtl="0">
            <a:lnSpc>
              <a:spcPts val="11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※１か月ごと入力することにより、月ごとの請求書が作成されます。</a:t>
          </a:r>
          <a:endParaRPr lang="en-US" altLang="ja-JP" sz="1000" b="1" i="1" u="none" strike="noStrike" baseline="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190500</xdr:colOff>
      <xdr:row>27</xdr:row>
      <xdr:rowOff>85725</xdr:rowOff>
    </xdr:from>
    <xdr:to>
      <xdr:col>10</xdr:col>
      <xdr:colOff>266700</xdr:colOff>
      <xdr:row>28</xdr:row>
      <xdr:rowOff>627380</xdr:rowOff>
    </xdr:to>
    <xdr:sp macro="" textlink="">
      <xdr:nvSpPr>
        <xdr:cNvPr id="7" name="AutoShape 10">
          <a:extLst>
            <a:ext uri="{FF2B5EF4-FFF2-40B4-BE49-F238E27FC236}">
              <a16:creationId xmlns:a16="http://schemas.microsoft.com/office/drawing/2014/main" id="{00000000-0008-0000-0200-000007000000}"/>
            </a:ext>
          </a:extLst>
        </xdr:cNvPr>
        <xdr:cNvSpPr>
          <a:spLocks noChangeArrowheads="1"/>
        </xdr:cNvSpPr>
      </xdr:nvSpPr>
      <xdr:spPr>
        <a:xfrm>
          <a:off x="2752725" y="4991100"/>
          <a:ext cx="2305050" cy="636905"/>
        </a:xfrm>
        <a:prstGeom prst="wedgeRoundRectCallout">
          <a:avLst>
            <a:gd name="adj1" fmla="val 13949"/>
            <a:gd name="adj2" fmla="val -127611"/>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horzOverflow="overflow" wrap="square" lIns="27432" tIns="18288" rIns="0" bIns="18288" anchor="ctr" upright="1"/>
        <a:lstStyle/>
        <a:p>
          <a:pPr algn="l" rtl="0">
            <a:lnSpc>
              <a:spcPts val="11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組合員の請求日以降としてください。</a:t>
          </a:r>
        </a:p>
      </xdr:txBody>
    </xdr:sp>
    <xdr:clientData/>
  </xdr:twoCellAnchor>
  <xdr:twoCellAnchor>
    <xdr:from>
      <xdr:col>13</xdr:col>
      <xdr:colOff>85725</xdr:colOff>
      <xdr:row>31</xdr:row>
      <xdr:rowOff>28575</xdr:rowOff>
    </xdr:from>
    <xdr:to>
      <xdr:col>15</xdr:col>
      <xdr:colOff>638175</xdr:colOff>
      <xdr:row>34</xdr:row>
      <xdr:rowOff>123825</xdr:rowOff>
    </xdr:to>
    <xdr:sp macro="" textlink="">
      <xdr:nvSpPr>
        <xdr:cNvPr id="8" name="AutoShape 11">
          <a:extLst>
            <a:ext uri="{FF2B5EF4-FFF2-40B4-BE49-F238E27FC236}">
              <a16:creationId xmlns:a16="http://schemas.microsoft.com/office/drawing/2014/main" id="{00000000-0008-0000-0200-000008000000}"/>
            </a:ext>
          </a:extLst>
        </xdr:cNvPr>
        <xdr:cNvSpPr>
          <a:spLocks noChangeArrowheads="1"/>
        </xdr:cNvSpPr>
      </xdr:nvSpPr>
      <xdr:spPr>
        <a:xfrm>
          <a:off x="6553200" y="6134100"/>
          <a:ext cx="1609725" cy="571500"/>
        </a:xfrm>
        <a:prstGeom prst="wedgeRoundRectCallout">
          <a:avLst>
            <a:gd name="adj1" fmla="val -68935"/>
            <a:gd name="adj2" fmla="val 28333"/>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1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上記入力欄を入力することにより、自動的に出力されます。</a:t>
          </a:r>
        </a:p>
      </xdr:txBody>
    </xdr:sp>
    <xdr:clientData/>
  </xdr:twoCellAnchor>
  <xdr:twoCellAnchor>
    <xdr:from>
      <xdr:col>4</xdr:col>
      <xdr:colOff>190500</xdr:colOff>
      <xdr:row>22</xdr:row>
      <xdr:rowOff>9525</xdr:rowOff>
    </xdr:from>
    <xdr:to>
      <xdr:col>4</xdr:col>
      <xdr:colOff>190500</xdr:colOff>
      <xdr:row>22</xdr:row>
      <xdr:rowOff>95885</xdr:rowOff>
    </xdr:to>
    <xdr:sp macro="" textlink="">
      <xdr:nvSpPr>
        <xdr:cNvPr id="9" name="Line 1">
          <a:extLst>
            <a:ext uri="{FF2B5EF4-FFF2-40B4-BE49-F238E27FC236}">
              <a16:creationId xmlns:a16="http://schemas.microsoft.com/office/drawing/2014/main" id="{00000000-0008-0000-0200-000009000000}"/>
            </a:ext>
          </a:extLst>
        </xdr:cNvPr>
        <xdr:cNvSpPr>
          <a:spLocks noChangeShapeType="1"/>
        </xdr:cNvSpPr>
      </xdr:nvSpPr>
      <xdr:spPr>
        <a:xfrm flipV="1">
          <a:off x="2324100" y="4029075"/>
          <a:ext cx="0" cy="863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4</xdr:col>
      <xdr:colOff>190500</xdr:colOff>
      <xdr:row>22</xdr:row>
      <xdr:rowOff>114300</xdr:rowOff>
    </xdr:from>
    <xdr:to>
      <xdr:col>5</xdr:col>
      <xdr:colOff>0</xdr:colOff>
      <xdr:row>22</xdr:row>
      <xdr:rowOff>114300</xdr:rowOff>
    </xdr:to>
    <xdr:sp macro="" textlink="">
      <xdr:nvSpPr>
        <xdr:cNvPr id="10" name="Line 2">
          <a:extLst>
            <a:ext uri="{FF2B5EF4-FFF2-40B4-BE49-F238E27FC236}">
              <a16:creationId xmlns:a16="http://schemas.microsoft.com/office/drawing/2014/main" id="{00000000-0008-0000-0200-00000A000000}"/>
            </a:ext>
          </a:extLst>
        </xdr:cNvPr>
        <xdr:cNvSpPr>
          <a:spLocks noChangeShapeType="1"/>
        </xdr:cNvSpPr>
      </xdr:nvSpPr>
      <xdr:spPr>
        <a:xfrm>
          <a:off x="2324100" y="4133850"/>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6</xdr:col>
          <xdr:colOff>19050</xdr:colOff>
          <xdr:row>17</xdr:row>
          <xdr:rowOff>28575</xdr:rowOff>
        </xdr:to>
        <xdr:sp macro="" textlink="">
          <xdr:nvSpPr>
            <xdr:cNvPr id="133122" name="ドロップ 193" hidden="1">
              <a:extLst>
                <a:ext uri="{63B3BB69-23CF-44E3-9099-C40C66FF867C}">
                  <a14:compatExt spid="_x0000_s133122"/>
                </a:ext>
                <a:ext uri="{FF2B5EF4-FFF2-40B4-BE49-F238E27FC236}">
                  <a16:creationId xmlns:a16="http://schemas.microsoft.com/office/drawing/2014/main" id="{00000000-0008-0000-0200-00000208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xdr:twoCellAnchor>
    <xdr:from>
      <xdr:col>12</xdr:col>
      <xdr:colOff>342901</xdr:colOff>
      <xdr:row>29</xdr:row>
      <xdr:rowOff>161924</xdr:rowOff>
    </xdr:from>
    <xdr:to>
      <xdr:col>12</xdr:col>
      <xdr:colOff>647701</xdr:colOff>
      <xdr:row>43</xdr:row>
      <xdr:rowOff>38099</xdr:rowOff>
    </xdr:to>
    <xdr:sp macro="" textlink="">
      <xdr:nvSpPr>
        <xdr:cNvPr id="12" name="AutoShape 5">
          <a:extLst>
            <a:ext uri="{FF2B5EF4-FFF2-40B4-BE49-F238E27FC236}">
              <a16:creationId xmlns:a16="http://schemas.microsoft.com/office/drawing/2014/main" id="{00000000-0008-0000-0200-00000C000000}"/>
            </a:ext>
          </a:extLst>
        </xdr:cNvPr>
        <xdr:cNvSpPr/>
      </xdr:nvSpPr>
      <xdr:spPr>
        <a:xfrm>
          <a:off x="5991226" y="5886449"/>
          <a:ext cx="304800" cy="2257425"/>
        </a:xfrm>
        <a:prstGeom prst="rightBrace">
          <a:avLst>
            <a:gd name="adj1" fmla="val 9746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371475</xdr:colOff>
      <xdr:row>6</xdr:row>
      <xdr:rowOff>142875</xdr:rowOff>
    </xdr:from>
    <xdr:to>
      <xdr:col>16</xdr:col>
      <xdr:colOff>419100</xdr:colOff>
      <xdr:row>13</xdr:row>
      <xdr:rowOff>171450</xdr:rowOff>
    </xdr:to>
    <xdr:sp macro="" textlink="">
      <xdr:nvSpPr>
        <xdr:cNvPr id="13" name="AutoShape 6">
          <a:extLst>
            <a:ext uri="{FF2B5EF4-FFF2-40B4-BE49-F238E27FC236}">
              <a16:creationId xmlns:a16="http://schemas.microsoft.com/office/drawing/2014/main" id="{00000000-0008-0000-0200-00000D000000}"/>
            </a:ext>
          </a:extLst>
        </xdr:cNvPr>
        <xdr:cNvSpPr>
          <a:spLocks noChangeArrowheads="1"/>
        </xdr:cNvSpPr>
      </xdr:nvSpPr>
      <xdr:spPr>
        <a:xfrm>
          <a:off x="3876675" y="1171575"/>
          <a:ext cx="4743450" cy="1219200"/>
        </a:xfrm>
        <a:prstGeom prst="wedgeRoundRectCallout">
          <a:avLst>
            <a:gd name="adj1" fmla="val -55620"/>
            <a:gd name="adj2" fmla="val 54097"/>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2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１か月ごとに請求書を作成します。</a:t>
          </a:r>
        </a:p>
        <a:p>
          <a:pPr algn="l" rtl="0">
            <a:lnSpc>
              <a:spcPts val="1200"/>
            </a:lnSpc>
            <a:defRPr sz="1000"/>
          </a:pPr>
          <a:endPar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標準報酬等級は、支給開始日の属する月の等級を入力してください。</a:t>
          </a:r>
        </a:p>
        <a:p>
          <a:pPr algn="l" rtl="0">
            <a:lnSpc>
              <a:spcPts val="12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標準報酬月額は、支給開始日の属する月以前12月の標準報酬月額の平均額を入力してください。</a:t>
          </a:r>
        </a:p>
        <a:p>
          <a:pPr algn="l" rtl="0">
            <a:lnSpc>
              <a:spcPts val="10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※標準報酬日額・・・標準報酬月額 × 1/22 （10円未満四捨五入）</a:t>
          </a:r>
        </a:p>
      </xdr:txBody>
    </xdr:sp>
    <xdr:clientData/>
  </xdr:twoCellAnchor>
  <xdr:twoCellAnchor>
    <xdr:from>
      <xdr:col>5</xdr:col>
      <xdr:colOff>428624</xdr:colOff>
      <xdr:row>3</xdr:row>
      <xdr:rowOff>57150</xdr:rowOff>
    </xdr:from>
    <xdr:to>
      <xdr:col>14</xdr:col>
      <xdr:colOff>9525</xdr:colOff>
      <xdr:row>5</xdr:row>
      <xdr:rowOff>57150</xdr:rowOff>
    </xdr:to>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2990849" y="514350"/>
          <a:ext cx="3867151" cy="381000"/>
          <a:chOff x="3009648" y="514350"/>
          <a:chExt cx="4034339" cy="381000"/>
        </a:xfrm>
      </xdr:grpSpPr>
      <xdr:sp macro="" textlink="">
        <xdr:nvSpPr>
          <xdr:cNvPr id="15" name="AutoShape 15">
            <a:extLst>
              <a:ext uri="{FF2B5EF4-FFF2-40B4-BE49-F238E27FC236}">
                <a16:creationId xmlns:a16="http://schemas.microsoft.com/office/drawing/2014/main" id="{00000000-0008-0000-0200-00000F000000}"/>
              </a:ext>
            </a:extLst>
          </xdr:cNvPr>
          <xdr:cNvSpPr>
            <a:spLocks noChangeArrowheads="1"/>
          </xdr:cNvSpPr>
        </xdr:nvSpPr>
        <xdr:spPr>
          <a:xfrm>
            <a:off x="3009648" y="514350"/>
            <a:ext cx="4034339" cy="381000"/>
          </a:xfrm>
          <a:prstGeom prst="wedgeRoundRectCallout">
            <a:avLst>
              <a:gd name="adj1" fmla="val -51213"/>
              <a:gd name="adj2" fmla="val 209634"/>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200"/>
              </a:lnSpc>
              <a:defRPr sz="1000"/>
            </a:pPr>
            <a:r>
              <a:rPr lang="ja-JP" altLang="en-US" sz="1000" b="1" i="1" u="none" strike="noStrike" baseline="0">
                <a:solidFill>
                  <a:srgbClr val="FF0000"/>
                </a:solidFill>
                <a:latin typeface="ＭＳ Ｐゴシック"/>
                <a:ea typeface="ＭＳ Ｐゴシック"/>
              </a:rPr>
              <a:t>▼　</a:t>
            </a: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で「昭和」「平成」又は「令和」を選択してください。</a:t>
            </a:r>
          </a:p>
        </xdr:txBody>
      </xdr:sp>
      <xdr:sp macro="" textlink="">
        <xdr:nvSpPr>
          <xdr:cNvPr id="16" name="Text Box 16">
            <a:extLst>
              <a:ext uri="{FF2B5EF4-FFF2-40B4-BE49-F238E27FC236}">
                <a16:creationId xmlns:a16="http://schemas.microsoft.com/office/drawing/2014/main" id="{00000000-0008-0000-0200-000010000000}"/>
              </a:ext>
            </a:extLst>
          </xdr:cNvPr>
          <xdr:cNvSpPr txBox="1">
            <a:spLocks noChangeArrowheads="1"/>
          </xdr:cNvSpPr>
        </xdr:nvSpPr>
        <xdr:spPr>
          <a:xfrm>
            <a:off x="3067051" y="628650"/>
            <a:ext cx="133350" cy="142875"/>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xdr:spPr>
      </xdr:sp>
    </xdr:grpSp>
    <xdr:clientData/>
  </xdr:twoCellAnchor>
  <xdr:twoCellAnchor>
    <xdr:from>
      <xdr:col>0</xdr:col>
      <xdr:colOff>133349</xdr:colOff>
      <xdr:row>10</xdr:row>
      <xdr:rowOff>73660</xdr:rowOff>
    </xdr:from>
    <xdr:to>
      <xdr:col>6</xdr:col>
      <xdr:colOff>228600</xdr:colOff>
      <xdr:row>12</xdr:row>
      <xdr:rowOff>114300</xdr:rowOff>
    </xdr:to>
    <xdr:sp macro="" textlink="">
      <xdr:nvSpPr>
        <xdr:cNvPr id="17" name="AutoShape 15">
          <a:extLst>
            <a:ext uri="{FF2B5EF4-FFF2-40B4-BE49-F238E27FC236}">
              <a16:creationId xmlns:a16="http://schemas.microsoft.com/office/drawing/2014/main" id="{00000000-0008-0000-0200-000011000000}"/>
            </a:ext>
          </a:extLst>
        </xdr:cNvPr>
        <xdr:cNvSpPr>
          <a:spLocks noChangeArrowheads="1"/>
        </xdr:cNvSpPr>
      </xdr:nvSpPr>
      <xdr:spPr>
        <a:xfrm>
          <a:off x="133349" y="1769110"/>
          <a:ext cx="3171826" cy="374015"/>
        </a:xfrm>
        <a:prstGeom prst="wedgeRoundRectCallout">
          <a:avLst>
            <a:gd name="adj1" fmla="val 32623"/>
            <a:gd name="adj2" fmla="val 255010"/>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200"/>
            </a:lnSpc>
            <a:defRPr sz="1000"/>
          </a:pPr>
          <a:r>
            <a:rPr lang="ja-JP" altLang="en-US" sz="1000" b="1" i="1" u="none" strike="noStrike" baseline="0">
              <a:solidFill>
                <a:srgbClr val="FF0000"/>
              </a:solidFill>
              <a:latin typeface="ＭＳ Ｐゴシック"/>
              <a:ea typeface="ＭＳ Ｐゴシック"/>
            </a:rPr>
            <a:t>▼　</a:t>
          </a: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で「平成」又は「令和」を選択してください。</a:t>
          </a:r>
        </a:p>
      </xdr:txBody>
    </xdr:sp>
    <xdr:clientData/>
  </xdr:twoCellAnchor>
  <xdr:twoCellAnchor>
    <xdr:from>
      <xdr:col>0</xdr:col>
      <xdr:colOff>209550</xdr:colOff>
      <xdr:row>11</xdr:row>
      <xdr:rowOff>28575</xdr:rowOff>
    </xdr:from>
    <xdr:to>
      <xdr:col>1</xdr:col>
      <xdr:colOff>123825</xdr:colOff>
      <xdr:row>11</xdr:row>
      <xdr:rowOff>168910</xdr:rowOff>
    </xdr:to>
    <xdr:sp macro="" textlink="">
      <xdr:nvSpPr>
        <xdr:cNvPr id="18" name="Text Box 16">
          <a:extLst>
            <a:ext uri="{FF2B5EF4-FFF2-40B4-BE49-F238E27FC236}">
              <a16:creationId xmlns:a16="http://schemas.microsoft.com/office/drawing/2014/main" id="{00000000-0008-0000-0200-000012000000}"/>
            </a:ext>
          </a:extLst>
        </xdr:cNvPr>
        <xdr:cNvSpPr txBox="1">
          <a:spLocks noChangeArrowheads="1"/>
        </xdr:cNvSpPr>
      </xdr:nvSpPr>
      <xdr:spPr>
        <a:xfrm>
          <a:off x="209550" y="1866900"/>
          <a:ext cx="133350" cy="140335"/>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19050</xdr:colOff>
          <xdr:row>18</xdr:row>
          <xdr:rowOff>28575</xdr:rowOff>
        </xdr:to>
        <xdr:sp macro="" textlink="">
          <xdr:nvSpPr>
            <xdr:cNvPr id="133123" name="ドロップ 199" hidden="1">
              <a:extLst>
                <a:ext uri="{63B3BB69-23CF-44E3-9099-C40C66FF867C}">
                  <a14:compatExt spid="_x0000_s133123"/>
                </a:ext>
                <a:ext uri="{FF2B5EF4-FFF2-40B4-BE49-F238E27FC236}">
                  <a16:creationId xmlns:a16="http://schemas.microsoft.com/office/drawing/2014/main" id="{00000000-0008-0000-0200-00000308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6</xdr:col>
          <xdr:colOff>19050</xdr:colOff>
          <xdr:row>19</xdr:row>
          <xdr:rowOff>28575</xdr:rowOff>
        </xdr:to>
        <xdr:sp macro="" textlink="">
          <xdr:nvSpPr>
            <xdr:cNvPr id="133124" name="ドロップ 200" hidden="1">
              <a:extLst>
                <a:ext uri="{63B3BB69-23CF-44E3-9099-C40C66FF867C}">
                  <a14:compatExt spid="_x0000_s133124"/>
                </a:ext>
                <a:ext uri="{FF2B5EF4-FFF2-40B4-BE49-F238E27FC236}">
                  <a16:creationId xmlns:a16="http://schemas.microsoft.com/office/drawing/2014/main" id="{00000000-0008-0000-0200-00000408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6</xdr:col>
          <xdr:colOff>19050</xdr:colOff>
          <xdr:row>20</xdr:row>
          <xdr:rowOff>28575</xdr:rowOff>
        </xdr:to>
        <xdr:sp macro="" textlink="">
          <xdr:nvSpPr>
            <xdr:cNvPr id="133125" name="ドロップ 201" hidden="1">
              <a:extLst>
                <a:ext uri="{63B3BB69-23CF-44E3-9099-C40C66FF867C}">
                  <a14:compatExt spid="_x0000_s133125"/>
                </a:ext>
                <a:ext uri="{FF2B5EF4-FFF2-40B4-BE49-F238E27FC236}">
                  <a16:creationId xmlns:a16="http://schemas.microsoft.com/office/drawing/2014/main" id="{00000000-0008-0000-0200-00000508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19050</xdr:colOff>
          <xdr:row>21</xdr:row>
          <xdr:rowOff>28575</xdr:rowOff>
        </xdr:to>
        <xdr:sp macro="" textlink="">
          <xdr:nvSpPr>
            <xdr:cNvPr id="133126" name="ドロップ 202" hidden="1">
              <a:extLst>
                <a:ext uri="{63B3BB69-23CF-44E3-9099-C40C66FF867C}">
                  <a14:compatExt spid="_x0000_s133126"/>
                </a:ext>
                <a:ext uri="{FF2B5EF4-FFF2-40B4-BE49-F238E27FC236}">
                  <a16:creationId xmlns:a16="http://schemas.microsoft.com/office/drawing/2014/main" id="{00000000-0008-0000-0200-00000608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6</xdr:col>
          <xdr:colOff>19050</xdr:colOff>
          <xdr:row>22</xdr:row>
          <xdr:rowOff>28575</xdr:rowOff>
        </xdr:to>
        <xdr:sp macro="" textlink="">
          <xdr:nvSpPr>
            <xdr:cNvPr id="133127" name="ドロップ 203" hidden="1">
              <a:extLst>
                <a:ext uri="{63B3BB69-23CF-44E3-9099-C40C66FF867C}">
                  <a14:compatExt spid="_x0000_s133127"/>
                </a:ext>
                <a:ext uri="{FF2B5EF4-FFF2-40B4-BE49-F238E27FC236}">
                  <a16:creationId xmlns:a16="http://schemas.microsoft.com/office/drawing/2014/main" id="{00000000-0008-0000-0200-0000070802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xdr:twoCellAnchor>
    <xdr:from>
      <xdr:col>13</xdr:col>
      <xdr:colOff>76200</xdr:colOff>
      <xdr:row>17</xdr:row>
      <xdr:rowOff>57150</xdr:rowOff>
    </xdr:from>
    <xdr:to>
      <xdr:col>16</xdr:col>
      <xdr:colOff>647700</xdr:colOff>
      <xdr:row>20</xdr:row>
      <xdr:rowOff>122555</xdr:rowOff>
    </xdr:to>
    <xdr:sp macro="" textlink="">
      <xdr:nvSpPr>
        <xdr:cNvPr id="23" name="AutoShape 10">
          <a:extLst>
            <a:ext uri="{FF2B5EF4-FFF2-40B4-BE49-F238E27FC236}">
              <a16:creationId xmlns:a16="http://schemas.microsoft.com/office/drawing/2014/main" id="{00000000-0008-0000-0200-000017000000}"/>
            </a:ext>
          </a:extLst>
        </xdr:cNvPr>
        <xdr:cNvSpPr>
          <a:spLocks noChangeArrowheads="1"/>
        </xdr:cNvSpPr>
      </xdr:nvSpPr>
      <xdr:spPr>
        <a:xfrm>
          <a:off x="6543675" y="3124200"/>
          <a:ext cx="2305050" cy="636905"/>
        </a:xfrm>
        <a:prstGeom prst="wedgeRoundRectCallout">
          <a:avLst>
            <a:gd name="adj1" fmla="val -104646"/>
            <a:gd name="adj2" fmla="val 36896"/>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horzOverflow="overflow" wrap="square" lIns="27432" tIns="18288" rIns="0" bIns="18288" anchor="ctr" upright="1"/>
        <a:lstStyle/>
        <a:p>
          <a:pPr algn="l" rtl="0">
            <a:lnSpc>
              <a:spcPts val="11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傷病手当金支給開始日（８割、５割休職含む）</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28575</xdr:colOff>
      <xdr:row>71</xdr:row>
      <xdr:rowOff>66675</xdr:rowOff>
    </xdr:from>
    <xdr:to>
      <xdr:col>28</xdr:col>
      <xdr:colOff>0</xdr:colOff>
      <xdr:row>73</xdr:row>
      <xdr:rowOff>38100</xdr:rowOff>
    </xdr:to>
    <xdr:sp macro="" textlink="">
      <xdr:nvSpPr>
        <xdr:cNvPr id="144977" name="Oval 99">
          <a:extLst>
            <a:ext uri="{FF2B5EF4-FFF2-40B4-BE49-F238E27FC236}">
              <a16:creationId xmlns:a16="http://schemas.microsoft.com/office/drawing/2014/main" id="{00000000-0008-0000-0300-000051360200}"/>
            </a:ext>
          </a:extLst>
        </xdr:cNvPr>
        <xdr:cNvSpPr>
          <a:spLocks noChangeArrowheads="1"/>
        </xdr:cNvSpPr>
      </xdr:nvSpPr>
      <xdr:spPr>
        <a:xfrm>
          <a:off x="7410450" y="16272510"/>
          <a:ext cx="238125" cy="2571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15</xdr:col>
      <xdr:colOff>47625</xdr:colOff>
      <xdr:row>100</xdr:row>
      <xdr:rowOff>28575</xdr:rowOff>
    </xdr:from>
    <xdr:to>
      <xdr:col>18</xdr:col>
      <xdr:colOff>219075</xdr:colOff>
      <xdr:row>101</xdr:row>
      <xdr:rowOff>161925</xdr:rowOff>
    </xdr:to>
    <xdr:sp macro="" textlink="">
      <xdr:nvSpPr>
        <xdr:cNvPr id="80" name="Text Box 105">
          <a:extLst>
            <a:ext uri="{FF2B5EF4-FFF2-40B4-BE49-F238E27FC236}">
              <a16:creationId xmlns:a16="http://schemas.microsoft.com/office/drawing/2014/main" id="{00000000-0008-0000-0300-000050000000}"/>
            </a:ext>
          </a:extLst>
        </xdr:cNvPr>
        <xdr:cNvSpPr txBox="1">
          <a:spLocks noChangeArrowheads="1"/>
        </xdr:cNvSpPr>
      </xdr:nvSpPr>
      <xdr:spPr>
        <a:xfrm>
          <a:off x="4229100" y="21514435"/>
          <a:ext cx="971550" cy="309880"/>
        </a:xfrm>
        <a:prstGeom prst="rect">
          <a:avLst/>
        </a:prstGeom>
        <a:noFill/>
        <a:ln>
          <a:noFill/>
        </a:ln>
      </xdr:spPr>
      <xdr:txBody>
        <a:bodyPr vertOverflow="clip" horzOverflow="overflow" wrap="square" lIns="27432" tIns="0" rIns="0" bIns="18288" anchor="b" upright="1"/>
        <a:lstStyle/>
        <a:p>
          <a:pPr algn="l" rtl="0">
            <a:lnSpc>
              <a:spcPts val="900"/>
            </a:lnSpc>
            <a:defRPr sz="1000"/>
          </a:pPr>
          <a:r>
            <a:rPr lang="ja-JP" altLang="en-US" sz="800" b="0" i="0" u="none" strike="noStrike" baseline="0">
              <a:solidFill>
                <a:srgbClr val="000000"/>
              </a:solidFill>
              <a:latin typeface="ＭＳ Ｐ明朝"/>
              <a:ea typeface="ＭＳ Ｐ明朝"/>
            </a:rPr>
            <a:t>（小数点以下の端数を切上げ）</a:t>
          </a:r>
        </a:p>
      </xdr:txBody>
    </xdr:sp>
    <xdr:clientData/>
  </xdr:twoCellAnchor>
  <xdr:twoCellAnchor>
    <xdr:from>
      <xdr:col>15</xdr:col>
      <xdr:colOff>47625</xdr:colOff>
      <xdr:row>103</xdr:row>
      <xdr:rowOff>57150</xdr:rowOff>
    </xdr:from>
    <xdr:to>
      <xdr:col>18</xdr:col>
      <xdr:colOff>219075</xdr:colOff>
      <xdr:row>105</xdr:row>
      <xdr:rowOff>19685</xdr:rowOff>
    </xdr:to>
    <xdr:sp macro="" textlink="">
      <xdr:nvSpPr>
        <xdr:cNvPr id="81" name="Text Box 106">
          <a:extLst>
            <a:ext uri="{FF2B5EF4-FFF2-40B4-BE49-F238E27FC236}">
              <a16:creationId xmlns:a16="http://schemas.microsoft.com/office/drawing/2014/main" id="{00000000-0008-0000-0300-000051000000}"/>
            </a:ext>
          </a:extLst>
        </xdr:cNvPr>
        <xdr:cNvSpPr txBox="1">
          <a:spLocks noChangeArrowheads="1"/>
        </xdr:cNvSpPr>
      </xdr:nvSpPr>
      <xdr:spPr>
        <a:xfrm>
          <a:off x="4229100" y="22072600"/>
          <a:ext cx="971550" cy="315595"/>
        </a:xfrm>
        <a:prstGeom prst="rect">
          <a:avLst/>
        </a:prstGeom>
        <a:noFill/>
        <a:ln>
          <a:noFill/>
        </a:ln>
      </xdr:spPr>
      <xdr:txBody>
        <a:bodyPr vertOverflow="clip" horzOverflow="overflow" wrap="square" lIns="27432" tIns="0" rIns="0" bIns="18288" anchor="b" upright="1"/>
        <a:lstStyle/>
        <a:p>
          <a:pPr algn="l" rtl="0">
            <a:defRPr sz="1000"/>
          </a:pPr>
          <a:r>
            <a:rPr lang="ja-JP" altLang="en-US" sz="800" b="0" i="0" u="none" strike="noStrike" baseline="0">
              <a:solidFill>
                <a:srgbClr val="000000"/>
              </a:solidFill>
              <a:latin typeface="ＭＳ Ｐ明朝"/>
              <a:ea typeface="ＭＳ Ｐ明朝"/>
            </a:rPr>
            <a:t>支給再開年月日</a:t>
          </a:r>
        </a:p>
        <a:p>
          <a:pPr algn="l" rtl="0">
            <a:lnSpc>
              <a:spcPts val="900"/>
            </a:lnSpc>
            <a:defRPr sz="1000"/>
          </a:pPr>
          <a:r>
            <a:rPr lang="ja-JP" altLang="en-US" sz="800" b="0" i="0" u="none" strike="noStrike" baseline="0">
              <a:solidFill>
                <a:srgbClr val="000000"/>
              </a:solidFill>
              <a:latin typeface="ＭＳ Ｐ明朝"/>
              <a:ea typeface="ＭＳ Ｐ明朝"/>
            </a:rPr>
            <a:t>における支給額</a:t>
          </a:r>
        </a:p>
      </xdr:txBody>
    </xdr:sp>
    <xdr:clientData/>
  </xdr:twoCellAnchor>
  <xdr:twoCellAnchor>
    <xdr:from>
      <xdr:col>28</xdr:col>
      <xdr:colOff>13335</xdr:colOff>
      <xdr:row>40</xdr:row>
      <xdr:rowOff>192405</xdr:rowOff>
    </xdr:from>
    <xdr:to>
      <xdr:col>29</xdr:col>
      <xdr:colOff>22860</xdr:colOff>
      <xdr:row>41</xdr:row>
      <xdr:rowOff>196850</xdr:rowOff>
    </xdr:to>
    <xdr:sp macro="" textlink="">
      <xdr:nvSpPr>
        <xdr:cNvPr id="159" name="Oval 220">
          <a:extLst>
            <a:ext uri="{FF2B5EF4-FFF2-40B4-BE49-F238E27FC236}">
              <a16:creationId xmlns:a16="http://schemas.microsoft.com/office/drawing/2014/main" id="{00000000-0008-0000-0300-00009F000000}"/>
            </a:ext>
          </a:extLst>
        </xdr:cNvPr>
        <xdr:cNvSpPr>
          <a:spLocks noChangeArrowheads="1"/>
        </xdr:cNvSpPr>
      </xdr:nvSpPr>
      <xdr:spPr>
        <a:xfrm>
          <a:off x="7661910" y="9484360"/>
          <a:ext cx="276225" cy="26162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15</xdr:col>
      <xdr:colOff>47625</xdr:colOff>
      <xdr:row>100</xdr:row>
      <xdr:rowOff>28575</xdr:rowOff>
    </xdr:from>
    <xdr:to>
      <xdr:col>18</xdr:col>
      <xdr:colOff>219075</xdr:colOff>
      <xdr:row>101</xdr:row>
      <xdr:rowOff>161925</xdr:rowOff>
    </xdr:to>
    <xdr:sp macro="" textlink="">
      <xdr:nvSpPr>
        <xdr:cNvPr id="240" name="Text Box 105">
          <a:extLst>
            <a:ext uri="{FF2B5EF4-FFF2-40B4-BE49-F238E27FC236}">
              <a16:creationId xmlns:a16="http://schemas.microsoft.com/office/drawing/2014/main" id="{00000000-0008-0000-0300-0000F0000000}"/>
            </a:ext>
          </a:extLst>
        </xdr:cNvPr>
        <xdr:cNvSpPr txBox="1">
          <a:spLocks noChangeArrowheads="1"/>
        </xdr:cNvSpPr>
      </xdr:nvSpPr>
      <xdr:spPr>
        <a:xfrm>
          <a:off x="4229100" y="21514435"/>
          <a:ext cx="971550" cy="309880"/>
        </a:xfrm>
        <a:prstGeom prst="rect">
          <a:avLst/>
        </a:prstGeom>
        <a:noFill/>
        <a:ln>
          <a:noFill/>
        </a:ln>
      </xdr:spPr>
      <xdr:txBody>
        <a:bodyPr vertOverflow="clip" horzOverflow="overflow" wrap="square" lIns="27432" tIns="0" rIns="0" bIns="18288" anchor="b" upright="1"/>
        <a:lstStyle/>
        <a:p>
          <a:pPr algn="l" rtl="0">
            <a:lnSpc>
              <a:spcPts val="900"/>
            </a:lnSpc>
            <a:defRPr sz="1000"/>
          </a:pPr>
          <a:r>
            <a:rPr lang="ja-JP" altLang="en-US" sz="800" b="0" i="0" u="none" strike="noStrike" baseline="0">
              <a:solidFill>
                <a:srgbClr val="000000"/>
              </a:solidFill>
              <a:latin typeface="ＭＳ Ｐ明朝"/>
              <a:ea typeface="ＭＳ Ｐ明朝"/>
            </a:rPr>
            <a:t>（小数点以下の端数を切上げ）</a:t>
          </a:r>
        </a:p>
      </xdr:txBody>
    </xdr:sp>
    <xdr:clientData/>
  </xdr:twoCellAnchor>
  <xdr:twoCellAnchor>
    <xdr:from>
      <xdr:col>15</xdr:col>
      <xdr:colOff>47625</xdr:colOff>
      <xdr:row>103</xdr:row>
      <xdr:rowOff>57150</xdr:rowOff>
    </xdr:from>
    <xdr:to>
      <xdr:col>18</xdr:col>
      <xdr:colOff>219075</xdr:colOff>
      <xdr:row>105</xdr:row>
      <xdr:rowOff>19685</xdr:rowOff>
    </xdr:to>
    <xdr:sp macro="" textlink="">
      <xdr:nvSpPr>
        <xdr:cNvPr id="241" name="Text Box 106">
          <a:extLst>
            <a:ext uri="{FF2B5EF4-FFF2-40B4-BE49-F238E27FC236}">
              <a16:creationId xmlns:a16="http://schemas.microsoft.com/office/drawing/2014/main" id="{00000000-0008-0000-0300-0000F1000000}"/>
            </a:ext>
          </a:extLst>
        </xdr:cNvPr>
        <xdr:cNvSpPr txBox="1">
          <a:spLocks noChangeArrowheads="1"/>
        </xdr:cNvSpPr>
      </xdr:nvSpPr>
      <xdr:spPr>
        <a:xfrm>
          <a:off x="4229100" y="22072600"/>
          <a:ext cx="971550" cy="315595"/>
        </a:xfrm>
        <a:prstGeom prst="rect">
          <a:avLst/>
        </a:prstGeom>
        <a:noFill/>
        <a:ln>
          <a:noFill/>
        </a:ln>
      </xdr:spPr>
      <xdr:txBody>
        <a:bodyPr vertOverflow="clip" horzOverflow="overflow" wrap="square" lIns="27432" tIns="0" rIns="0" bIns="18288" anchor="b" upright="1"/>
        <a:lstStyle/>
        <a:p>
          <a:pPr algn="l" rtl="0">
            <a:defRPr sz="1000"/>
          </a:pPr>
          <a:r>
            <a:rPr lang="ja-JP" altLang="en-US" sz="800" b="0" i="0" u="none" strike="noStrike" baseline="0">
              <a:solidFill>
                <a:srgbClr val="000000"/>
              </a:solidFill>
              <a:latin typeface="ＭＳ Ｐ明朝"/>
              <a:ea typeface="ＭＳ Ｐ明朝"/>
            </a:rPr>
            <a:t>支給再開年月日</a:t>
          </a:r>
        </a:p>
        <a:p>
          <a:pPr algn="l" rtl="0">
            <a:lnSpc>
              <a:spcPts val="900"/>
            </a:lnSpc>
            <a:defRPr sz="1000"/>
          </a:pPr>
          <a:r>
            <a:rPr lang="ja-JP" altLang="en-US" sz="800" b="0" i="0" u="none" strike="noStrike" baseline="0">
              <a:solidFill>
                <a:srgbClr val="000000"/>
              </a:solidFill>
              <a:latin typeface="ＭＳ Ｐ明朝"/>
              <a:ea typeface="ＭＳ Ｐ明朝"/>
            </a:rPr>
            <a:t>における支給額</a:t>
          </a:r>
        </a:p>
      </xdr:txBody>
    </xdr:sp>
    <xdr:clientData/>
  </xdr:twoCellAnchor>
  <xdr:twoCellAnchor>
    <xdr:from>
      <xdr:col>22</xdr:col>
      <xdr:colOff>229870</xdr:colOff>
      <xdr:row>42</xdr:row>
      <xdr:rowOff>0</xdr:rowOff>
    </xdr:from>
    <xdr:to>
      <xdr:col>30</xdr:col>
      <xdr:colOff>137795</xdr:colOff>
      <xdr:row>44</xdr:row>
      <xdr:rowOff>52070</xdr:rowOff>
    </xdr:to>
    <xdr:sp macro="" textlink="">
      <xdr:nvSpPr>
        <xdr:cNvPr id="607" name="吹き出し: 四角形 606">
          <a:extLst>
            <a:ext uri="{FF2B5EF4-FFF2-40B4-BE49-F238E27FC236}">
              <a16:creationId xmlns:a16="http://schemas.microsoft.com/office/drawing/2014/main" id="{00000000-0008-0000-0300-00005F020000}"/>
            </a:ext>
          </a:extLst>
        </xdr:cNvPr>
        <xdr:cNvSpPr/>
      </xdr:nvSpPr>
      <xdr:spPr>
        <a:xfrm>
          <a:off x="6278245" y="9806305"/>
          <a:ext cx="2041525" cy="242570"/>
        </a:xfrm>
        <a:prstGeom prst="wedgeRectCallou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明朝"/>
              <a:ea typeface="ＭＳ 明朝"/>
            </a:rPr>
            <a:t>（自署する場合は押印不要）</a:t>
          </a:r>
        </a:p>
      </xdr:txBody>
    </xdr:sp>
    <xdr:clientData/>
  </xdr:twoCellAnchor>
  <mc:AlternateContent xmlns:mc="http://schemas.openxmlformats.org/markup-compatibility/2006">
    <mc:Choice xmlns:a14="http://schemas.microsoft.com/office/drawing/2010/main" Requires="a14">
      <xdr:twoCellAnchor editAs="oneCell">
        <xdr:from>
          <xdr:col>5</xdr:col>
          <xdr:colOff>133350</xdr:colOff>
          <xdr:row>43</xdr:row>
          <xdr:rowOff>95250</xdr:rowOff>
        </xdr:from>
        <xdr:to>
          <xdr:col>6</xdr:col>
          <xdr:colOff>219075</xdr:colOff>
          <xdr:row>44</xdr:row>
          <xdr:rowOff>171450</xdr:rowOff>
        </xdr:to>
        <xdr:sp macro="" textlink="">
          <xdr:nvSpPr>
            <xdr:cNvPr id="131073" name="Check Box 1" hidden="1">
              <a:extLst>
                <a:ext uri="{63B3BB69-23CF-44E3-9099-C40C66FF867C}">
                  <a14:compatExt spid="_x0000_s131073"/>
                </a:ext>
                <a:ext uri="{FF2B5EF4-FFF2-40B4-BE49-F238E27FC236}">
                  <a16:creationId xmlns:a16="http://schemas.microsoft.com/office/drawing/2014/main" id="{00000000-0008-0000-0300-000001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27</xdr:col>
      <xdr:colOff>28575</xdr:colOff>
      <xdr:row>71</xdr:row>
      <xdr:rowOff>66675</xdr:rowOff>
    </xdr:from>
    <xdr:to>
      <xdr:col>28</xdr:col>
      <xdr:colOff>0</xdr:colOff>
      <xdr:row>73</xdr:row>
      <xdr:rowOff>38100</xdr:rowOff>
    </xdr:to>
    <xdr:sp macro="" textlink="">
      <xdr:nvSpPr>
        <xdr:cNvPr id="145459" name="Oval 96">
          <a:extLst>
            <a:ext uri="{FF2B5EF4-FFF2-40B4-BE49-F238E27FC236}">
              <a16:creationId xmlns:a16="http://schemas.microsoft.com/office/drawing/2014/main" id="{00000000-0008-0000-0400-000033380200}"/>
            </a:ext>
          </a:extLst>
        </xdr:cNvPr>
        <xdr:cNvSpPr>
          <a:spLocks noChangeArrowheads="1"/>
        </xdr:cNvSpPr>
      </xdr:nvSpPr>
      <xdr:spPr>
        <a:xfrm>
          <a:off x="7343775" y="16243935"/>
          <a:ext cx="238125" cy="2571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15</xdr:col>
      <xdr:colOff>47625</xdr:colOff>
      <xdr:row>100</xdr:row>
      <xdr:rowOff>28575</xdr:rowOff>
    </xdr:from>
    <xdr:to>
      <xdr:col>18</xdr:col>
      <xdr:colOff>219075</xdr:colOff>
      <xdr:row>101</xdr:row>
      <xdr:rowOff>161925</xdr:rowOff>
    </xdr:to>
    <xdr:sp macro="" textlink="">
      <xdr:nvSpPr>
        <xdr:cNvPr id="8289" name="Text Box 97">
          <a:extLst>
            <a:ext uri="{FF2B5EF4-FFF2-40B4-BE49-F238E27FC236}">
              <a16:creationId xmlns:a16="http://schemas.microsoft.com/office/drawing/2014/main" id="{00000000-0008-0000-0400-000061200000}"/>
            </a:ext>
          </a:extLst>
        </xdr:cNvPr>
        <xdr:cNvSpPr txBox="1">
          <a:spLocks noChangeArrowheads="1"/>
        </xdr:cNvSpPr>
      </xdr:nvSpPr>
      <xdr:spPr>
        <a:xfrm>
          <a:off x="4162425" y="21485860"/>
          <a:ext cx="971550" cy="309880"/>
        </a:xfrm>
        <a:prstGeom prst="rect">
          <a:avLst/>
        </a:prstGeom>
        <a:noFill/>
        <a:ln>
          <a:noFill/>
        </a:ln>
      </xdr:spPr>
      <xdr:txBody>
        <a:bodyPr vertOverflow="clip" horzOverflow="overflow" wrap="square" lIns="27432" tIns="0" rIns="0" bIns="18288" anchor="b" upright="1"/>
        <a:lstStyle/>
        <a:p>
          <a:pPr algn="l" rtl="0">
            <a:lnSpc>
              <a:spcPts val="900"/>
            </a:lnSpc>
            <a:defRPr sz="1000"/>
          </a:pPr>
          <a:r>
            <a:rPr lang="ja-JP" altLang="en-US" sz="800" b="0" i="0" u="none" strike="noStrike" baseline="0">
              <a:solidFill>
                <a:srgbClr val="000000"/>
              </a:solidFill>
              <a:latin typeface="ＭＳ Ｐ明朝"/>
              <a:ea typeface="ＭＳ Ｐ明朝"/>
            </a:rPr>
            <a:t>（小数点以下の端数を切上げ）</a:t>
          </a:r>
        </a:p>
      </xdr:txBody>
    </xdr:sp>
    <xdr:clientData/>
  </xdr:twoCellAnchor>
  <xdr:twoCellAnchor>
    <xdr:from>
      <xdr:col>0</xdr:col>
      <xdr:colOff>219075</xdr:colOff>
      <xdr:row>27</xdr:row>
      <xdr:rowOff>199390</xdr:rowOff>
    </xdr:from>
    <xdr:to>
      <xdr:col>30</xdr:col>
      <xdr:colOff>9525</xdr:colOff>
      <xdr:row>30</xdr:row>
      <xdr:rowOff>0</xdr:rowOff>
    </xdr:to>
    <xdr:sp macro="" textlink="">
      <xdr:nvSpPr>
        <xdr:cNvPr id="145541" name="AutoShape 192">
          <a:extLst>
            <a:ext uri="{FF2B5EF4-FFF2-40B4-BE49-F238E27FC236}">
              <a16:creationId xmlns:a16="http://schemas.microsoft.com/office/drawing/2014/main" id="{00000000-0008-0000-0400-000085380200}"/>
            </a:ext>
          </a:extLst>
        </xdr:cNvPr>
        <xdr:cNvSpPr>
          <a:spLocks noChangeArrowheads="1"/>
        </xdr:cNvSpPr>
      </xdr:nvSpPr>
      <xdr:spPr>
        <a:xfrm>
          <a:off x="219075" y="6116320"/>
          <a:ext cx="7905750" cy="729615"/>
        </a:xfrm>
        <a:prstGeom prst="roundRect">
          <a:avLst>
            <a:gd name="adj"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0</xdr:col>
      <xdr:colOff>209550</xdr:colOff>
      <xdr:row>7</xdr:row>
      <xdr:rowOff>133985</xdr:rowOff>
    </xdr:from>
    <xdr:to>
      <xdr:col>22</xdr:col>
      <xdr:colOff>228600</xdr:colOff>
      <xdr:row>12</xdr:row>
      <xdr:rowOff>9525</xdr:rowOff>
    </xdr:to>
    <xdr:sp macro="" textlink="">
      <xdr:nvSpPr>
        <xdr:cNvPr id="145542" name="AutoShape 193">
          <a:extLst>
            <a:ext uri="{FF2B5EF4-FFF2-40B4-BE49-F238E27FC236}">
              <a16:creationId xmlns:a16="http://schemas.microsoft.com/office/drawing/2014/main" id="{00000000-0008-0000-0400-000086380200}"/>
            </a:ext>
          </a:extLst>
        </xdr:cNvPr>
        <xdr:cNvSpPr>
          <a:spLocks noChangeArrowheads="1"/>
        </xdr:cNvSpPr>
      </xdr:nvSpPr>
      <xdr:spPr>
        <a:xfrm>
          <a:off x="209550" y="1351280"/>
          <a:ext cx="6000750" cy="1238250"/>
        </a:xfrm>
        <a:prstGeom prst="roundRect">
          <a:avLst>
            <a:gd name="adj"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22</xdr:col>
      <xdr:colOff>257175</xdr:colOff>
      <xdr:row>7</xdr:row>
      <xdr:rowOff>152400</xdr:rowOff>
    </xdr:from>
    <xdr:to>
      <xdr:col>30</xdr:col>
      <xdr:colOff>19050</xdr:colOff>
      <xdr:row>10</xdr:row>
      <xdr:rowOff>37465</xdr:rowOff>
    </xdr:to>
    <xdr:sp macro="" textlink="">
      <xdr:nvSpPr>
        <xdr:cNvPr id="145543" name="AutoShape 194">
          <a:extLst>
            <a:ext uri="{FF2B5EF4-FFF2-40B4-BE49-F238E27FC236}">
              <a16:creationId xmlns:a16="http://schemas.microsoft.com/office/drawing/2014/main" id="{00000000-0008-0000-0400-000087380200}"/>
            </a:ext>
          </a:extLst>
        </xdr:cNvPr>
        <xdr:cNvSpPr>
          <a:spLocks noChangeArrowheads="1"/>
        </xdr:cNvSpPr>
      </xdr:nvSpPr>
      <xdr:spPr>
        <a:xfrm>
          <a:off x="6238875" y="1369695"/>
          <a:ext cx="1895475" cy="661670"/>
        </a:xfrm>
        <a:prstGeom prst="roundRect">
          <a:avLst>
            <a:gd name="adj"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0</xdr:col>
      <xdr:colOff>219075</xdr:colOff>
      <xdr:row>30</xdr:row>
      <xdr:rowOff>29210</xdr:rowOff>
    </xdr:from>
    <xdr:to>
      <xdr:col>30</xdr:col>
      <xdr:colOff>28575</xdr:colOff>
      <xdr:row>42</xdr:row>
      <xdr:rowOff>180975</xdr:rowOff>
    </xdr:to>
    <xdr:sp macro="" textlink="">
      <xdr:nvSpPr>
        <xdr:cNvPr id="145544" name="AutoShape 195">
          <a:extLst>
            <a:ext uri="{FF2B5EF4-FFF2-40B4-BE49-F238E27FC236}">
              <a16:creationId xmlns:a16="http://schemas.microsoft.com/office/drawing/2014/main" id="{00000000-0008-0000-0400-000088380200}"/>
            </a:ext>
          </a:extLst>
        </xdr:cNvPr>
        <xdr:cNvSpPr>
          <a:spLocks noChangeArrowheads="1"/>
        </xdr:cNvSpPr>
      </xdr:nvSpPr>
      <xdr:spPr>
        <a:xfrm>
          <a:off x="219075" y="6839585"/>
          <a:ext cx="7924800" cy="3104515"/>
        </a:xfrm>
        <a:prstGeom prst="roundRect">
          <a:avLst>
            <a:gd name="adj" fmla="val 16667"/>
          </a:avLst>
        </a:prstGeom>
        <a:noFill/>
        <a:ln w="19050">
          <a:solidFill>
            <a:srgbClr val="FF0000"/>
          </a:solidFill>
          <a:round/>
          <a:headEnd/>
          <a:tailEnd/>
        </a:ln>
      </xdr:spPr>
    </xdr:sp>
    <xdr:clientData/>
  </xdr:twoCellAnchor>
  <xdr:twoCellAnchor>
    <xdr:from>
      <xdr:col>6</xdr:col>
      <xdr:colOff>9525</xdr:colOff>
      <xdr:row>38</xdr:row>
      <xdr:rowOff>104775</xdr:rowOff>
    </xdr:from>
    <xdr:to>
      <xdr:col>13</xdr:col>
      <xdr:colOff>209550</xdr:colOff>
      <xdr:row>40</xdr:row>
      <xdr:rowOff>162560</xdr:rowOff>
    </xdr:to>
    <xdr:sp macro="" textlink="">
      <xdr:nvSpPr>
        <xdr:cNvPr id="129736" name="AutoShape 202">
          <a:extLst>
            <a:ext uri="{FF2B5EF4-FFF2-40B4-BE49-F238E27FC236}">
              <a16:creationId xmlns:a16="http://schemas.microsoft.com/office/drawing/2014/main" id="{00000000-0008-0000-0400-0000C8FA0100}"/>
            </a:ext>
          </a:extLst>
        </xdr:cNvPr>
        <xdr:cNvSpPr>
          <a:spLocks noChangeArrowheads="1"/>
        </xdr:cNvSpPr>
      </xdr:nvSpPr>
      <xdr:spPr>
        <a:xfrm>
          <a:off x="1609725" y="8839200"/>
          <a:ext cx="2181225" cy="572135"/>
        </a:xfrm>
        <a:prstGeom prst="wedgeRoundRectCallout">
          <a:avLst>
            <a:gd name="adj1" fmla="val -81948"/>
            <a:gd name="adj2" fmla="val -49617"/>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horzOverflow="overflow" wrap="square" lIns="27432" tIns="18288" rIns="0" bIns="18288" anchor="ctr" upright="1"/>
        <a:lstStyle/>
        <a:p>
          <a:pPr algn="l" rtl="0">
            <a:lnSpc>
              <a:spcPts val="11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医師の証明欄は、毎月、医師に記入・証明を依頼してください。</a:t>
          </a:r>
        </a:p>
      </xdr:txBody>
    </xdr:sp>
    <xdr:clientData/>
  </xdr:twoCellAnchor>
  <xdr:twoCellAnchor>
    <xdr:from>
      <xdr:col>9</xdr:col>
      <xdr:colOff>19050</xdr:colOff>
      <xdr:row>25</xdr:row>
      <xdr:rowOff>0</xdr:rowOff>
    </xdr:from>
    <xdr:to>
      <xdr:col>21</xdr:col>
      <xdr:colOff>28575</xdr:colOff>
      <xdr:row>28</xdr:row>
      <xdr:rowOff>10160</xdr:rowOff>
    </xdr:to>
    <xdr:sp macro="" textlink="">
      <xdr:nvSpPr>
        <xdr:cNvPr id="145548" name="AutoShape 203">
          <a:extLst>
            <a:ext uri="{FF2B5EF4-FFF2-40B4-BE49-F238E27FC236}">
              <a16:creationId xmlns:a16="http://schemas.microsoft.com/office/drawing/2014/main" id="{00000000-0008-0000-0400-00008C380200}"/>
            </a:ext>
          </a:extLst>
        </xdr:cNvPr>
        <xdr:cNvSpPr>
          <a:spLocks noChangeArrowheads="1"/>
        </xdr:cNvSpPr>
      </xdr:nvSpPr>
      <xdr:spPr>
        <a:xfrm>
          <a:off x="2476500" y="5447665"/>
          <a:ext cx="3267075" cy="688975"/>
        </a:xfrm>
        <a:prstGeom prst="roundRect">
          <a:avLst>
            <a:gd name="adj"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19</xdr:col>
      <xdr:colOff>219075</xdr:colOff>
      <xdr:row>77</xdr:row>
      <xdr:rowOff>19050</xdr:rowOff>
    </xdr:from>
    <xdr:to>
      <xdr:col>30</xdr:col>
      <xdr:colOff>161925</xdr:colOff>
      <xdr:row>81</xdr:row>
      <xdr:rowOff>114300</xdr:rowOff>
    </xdr:to>
    <xdr:sp macro="" textlink="">
      <xdr:nvSpPr>
        <xdr:cNvPr id="129740" name="AutoShape 209">
          <a:extLst>
            <a:ext uri="{FF2B5EF4-FFF2-40B4-BE49-F238E27FC236}">
              <a16:creationId xmlns:a16="http://schemas.microsoft.com/office/drawing/2014/main" id="{00000000-0008-0000-0400-0000CCFA0100}"/>
            </a:ext>
          </a:extLst>
        </xdr:cNvPr>
        <xdr:cNvSpPr>
          <a:spLocks noChangeArrowheads="1"/>
        </xdr:cNvSpPr>
      </xdr:nvSpPr>
      <xdr:spPr>
        <a:xfrm>
          <a:off x="5400675" y="17716500"/>
          <a:ext cx="2876550" cy="781050"/>
        </a:xfrm>
        <a:prstGeom prst="wedgeRoundRectCallout">
          <a:avLst>
            <a:gd name="adj1" fmla="val -49004"/>
            <a:gd name="adj2" fmla="val -84147"/>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2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初回は、前回支給がないため、支給開始日が表示されます。</a:t>
          </a:r>
        </a:p>
        <a:p>
          <a:pPr algn="l" rtl="0">
            <a:lnSpc>
              <a:spcPts val="12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２回目からは、前回請求した期間の末日が表示されます。</a:t>
          </a:r>
        </a:p>
      </xdr:txBody>
    </xdr:sp>
    <xdr:clientData/>
  </xdr:twoCellAnchor>
  <xdr:twoCellAnchor>
    <xdr:from>
      <xdr:col>18</xdr:col>
      <xdr:colOff>228600</xdr:colOff>
      <xdr:row>87</xdr:row>
      <xdr:rowOff>66675</xdr:rowOff>
    </xdr:from>
    <xdr:to>
      <xdr:col>31</xdr:col>
      <xdr:colOff>38100</xdr:colOff>
      <xdr:row>113</xdr:row>
      <xdr:rowOff>85725</xdr:rowOff>
    </xdr:to>
    <xdr:sp macro="" textlink="">
      <xdr:nvSpPr>
        <xdr:cNvPr id="145554" name="AutoShape 214">
          <a:extLst>
            <a:ext uri="{FF2B5EF4-FFF2-40B4-BE49-F238E27FC236}">
              <a16:creationId xmlns:a16="http://schemas.microsoft.com/office/drawing/2014/main" id="{00000000-0008-0000-0400-000092380200}"/>
            </a:ext>
          </a:extLst>
        </xdr:cNvPr>
        <xdr:cNvSpPr>
          <a:spLocks noChangeArrowheads="1"/>
        </xdr:cNvSpPr>
      </xdr:nvSpPr>
      <xdr:spPr>
        <a:xfrm>
          <a:off x="5143500" y="19276695"/>
          <a:ext cx="3276600" cy="4561205"/>
        </a:xfrm>
        <a:prstGeom prst="roundRect">
          <a:avLst>
            <a:gd name="adj"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27</xdr:col>
      <xdr:colOff>28575</xdr:colOff>
      <xdr:row>71</xdr:row>
      <xdr:rowOff>66675</xdr:rowOff>
    </xdr:from>
    <xdr:to>
      <xdr:col>28</xdr:col>
      <xdr:colOff>0</xdr:colOff>
      <xdr:row>73</xdr:row>
      <xdr:rowOff>38100</xdr:rowOff>
    </xdr:to>
    <xdr:sp macro="" textlink="">
      <xdr:nvSpPr>
        <xdr:cNvPr id="145633" name="Oval 96">
          <a:extLst>
            <a:ext uri="{FF2B5EF4-FFF2-40B4-BE49-F238E27FC236}">
              <a16:creationId xmlns:a16="http://schemas.microsoft.com/office/drawing/2014/main" id="{00000000-0008-0000-0400-0000E1380200}"/>
            </a:ext>
          </a:extLst>
        </xdr:cNvPr>
        <xdr:cNvSpPr>
          <a:spLocks noChangeArrowheads="1"/>
        </xdr:cNvSpPr>
      </xdr:nvSpPr>
      <xdr:spPr>
        <a:xfrm>
          <a:off x="7343775" y="16243935"/>
          <a:ext cx="238125" cy="2571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15</xdr:col>
      <xdr:colOff>47625</xdr:colOff>
      <xdr:row>103</xdr:row>
      <xdr:rowOff>57150</xdr:rowOff>
    </xdr:from>
    <xdr:to>
      <xdr:col>18</xdr:col>
      <xdr:colOff>219075</xdr:colOff>
      <xdr:row>105</xdr:row>
      <xdr:rowOff>19685</xdr:rowOff>
    </xdr:to>
    <xdr:sp macro="" textlink="">
      <xdr:nvSpPr>
        <xdr:cNvPr id="480" name="Text Box 98">
          <a:extLst>
            <a:ext uri="{FF2B5EF4-FFF2-40B4-BE49-F238E27FC236}">
              <a16:creationId xmlns:a16="http://schemas.microsoft.com/office/drawing/2014/main" id="{00000000-0008-0000-0400-0000E0010000}"/>
            </a:ext>
          </a:extLst>
        </xdr:cNvPr>
        <xdr:cNvSpPr txBox="1">
          <a:spLocks noChangeArrowheads="1"/>
        </xdr:cNvSpPr>
      </xdr:nvSpPr>
      <xdr:spPr>
        <a:xfrm>
          <a:off x="4162425" y="22044025"/>
          <a:ext cx="971550" cy="315595"/>
        </a:xfrm>
        <a:prstGeom prst="rect">
          <a:avLst/>
        </a:prstGeom>
        <a:noFill/>
        <a:ln>
          <a:noFill/>
        </a:ln>
      </xdr:spPr>
      <xdr:txBody>
        <a:bodyPr vertOverflow="clip" horzOverflow="overflow" wrap="square" lIns="27432" tIns="0" rIns="0" bIns="18288" anchor="b" upright="1"/>
        <a:lstStyle/>
        <a:p>
          <a:pPr algn="l" rtl="0">
            <a:defRPr sz="1000"/>
          </a:pPr>
          <a:r>
            <a:rPr lang="ja-JP" altLang="en-US" sz="800" b="0" i="0" u="none" strike="noStrike" baseline="0">
              <a:solidFill>
                <a:srgbClr val="000000"/>
              </a:solidFill>
              <a:latin typeface="ＭＳ Ｐ明朝"/>
              <a:ea typeface="ＭＳ Ｐ明朝"/>
            </a:rPr>
            <a:t>支給再開年月日</a:t>
          </a:r>
        </a:p>
        <a:p>
          <a:pPr algn="l" rtl="0">
            <a:lnSpc>
              <a:spcPts val="900"/>
            </a:lnSpc>
            <a:defRPr sz="1000"/>
          </a:pPr>
          <a:r>
            <a:rPr lang="ja-JP" altLang="en-US" sz="800" b="0" i="0" u="none" strike="noStrike" baseline="0">
              <a:solidFill>
                <a:srgbClr val="000000"/>
              </a:solidFill>
              <a:latin typeface="ＭＳ Ｐ明朝"/>
              <a:ea typeface="ＭＳ Ｐ明朝"/>
            </a:rPr>
            <a:t>における支給額</a:t>
          </a:r>
        </a:p>
      </xdr:txBody>
    </xdr:sp>
    <xdr:clientData/>
  </xdr:twoCellAnchor>
  <xdr:twoCellAnchor>
    <xdr:from>
      <xdr:col>28</xdr:col>
      <xdr:colOff>9525</xdr:colOff>
      <xdr:row>40</xdr:row>
      <xdr:rowOff>219075</xdr:rowOff>
    </xdr:from>
    <xdr:to>
      <xdr:col>28</xdr:col>
      <xdr:colOff>238125</xdr:colOff>
      <xdr:row>41</xdr:row>
      <xdr:rowOff>219075</xdr:rowOff>
    </xdr:to>
    <xdr:sp macro="" textlink="">
      <xdr:nvSpPr>
        <xdr:cNvPr id="559" name="Oval 180">
          <a:extLst>
            <a:ext uri="{FF2B5EF4-FFF2-40B4-BE49-F238E27FC236}">
              <a16:creationId xmlns:a16="http://schemas.microsoft.com/office/drawing/2014/main" id="{00000000-0008-0000-0400-00002F020000}"/>
            </a:ext>
          </a:extLst>
        </xdr:cNvPr>
        <xdr:cNvSpPr>
          <a:spLocks noChangeArrowheads="1"/>
        </xdr:cNvSpPr>
      </xdr:nvSpPr>
      <xdr:spPr>
        <a:xfrm>
          <a:off x="7591425" y="9511030"/>
          <a:ext cx="228600" cy="2571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6</xdr:col>
      <xdr:colOff>200025</xdr:colOff>
      <xdr:row>5</xdr:row>
      <xdr:rowOff>38100</xdr:rowOff>
    </xdr:from>
    <xdr:to>
      <xdr:col>12</xdr:col>
      <xdr:colOff>180975</xdr:colOff>
      <xdr:row>7</xdr:row>
      <xdr:rowOff>114300</xdr:rowOff>
    </xdr:to>
    <xdr:sp macro="" textlink="">
      <xdr:nvSpPr>
        <xdr:cNvPr id="561" name="AutoShape 183">
          <a:extLst>
            <a:ext uri="{FF2B5EF4-FFF2-40B4-BE49-F238E27FC236}">
              <a16:creationId xmlns:a16="http://schemas.microsoft.com/office/drawing/2014/main" id="{00000000-0008-0000-0400-000031020000}"/>
            </a:ext>
          </a:extLst>
        </xdr:cNvPr>
        <xdr:cNvSpPr>
          <a:spLocks noChangeArrowheads="1"/>
        </xdr:cNvSpPr>
      </xdr:nvSpPr>
      <xdr:spPr>
        <a:xfrm>
          <a:off x="1800225" y="866775"/>
          <a:ext cx="1695450" cy="457200"/>
        </a:xfrm>
        <a:prstGeom prst="wedgeRoundRectCallout">
          <a:avLst>
            <a:gd name="adj1" fmla="val -68495"/>
            <a:gd name="adj2" fmla="val 56250"/>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0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入力票に入力したデータが表示されます。</a:t>
          </a:r>
        </a:p>
      </xdr:txBody>
    </xdr:sp>
    <xdr:clientData/>
  </xdr:twoCellAnchor>
  <xdr:twoCellAnchor>
    <xdr:from>
      <xdr:col>11</xdr:col>
      <xdr:colOff>238125</xdr:colOff>
      <xdr:row>45</xdr:row>
      <xdr:rowOff>19050</xdr:rowOff>
    </xdr:from>
    <xdr:to>
      <xdr:col>17</xdr:col>
      <xdr:colOff>257175</xdr:colOff>
      <xdr:row>46</xdr:row>
      <xdr:rowOff>190500</xdr:rowOff>
    </xdr:to>
    <xdr:sp macro="" textlink="">
      <xdr:nvSpPr>
        <xdr:cNvPr id="562" name="AutoShape 184">
          <a:extLst>
            <a:ext uri="{FF2B5EF4-FFF2-40B4-BE49-F238E27FC236}">
              <a16:creationId xmlns:a16="http://schemas.microsoft.com/office/drawing/2014/main" id="{00000000-0008-0000-0400-000032020000}"/>
            </a:ext>
          </a:extLst>
        </xdr:cNvPr>
        <xdr:cNvSpPr>
          <a:spLocks noChangeArrowheads="1"/>
        </xdr:cNvSpPr>
      </xdr:nvSpPr>
      <xdr:spPr>
        <a:xfrm>
          <a:off x="3286125" y="10353675"/>
          <a:ext cx="1619250" cy="428625"/>
        </a:xfrm>
        <a:prstGeom prst="wedgeRoundRectCallout">
          <a:avLst>
            <a:gd name="adj1" fmla="val -61606"/>
            <a:gd name="adj2" fmla="val 56667"/>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horzOverflow="overflow" wrap="square" lIns="27432" tIns="18288" rIns="0" bIns="18288" anchor="ctr" upright="1"/>
        <a:lstStyle/>
        <a:p>
          <a:pPr algn="l" rtl="0">
            <a:lnSpc>
              <a:spcPts val="10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医師の証明日以降の日を記入してください。</a:t>
          </a:r>
        </a:p>
      </xdr:txBody>
    </xdr:sp>
    <xdr:clientData/>
  </xdr:twoCellAnchor>
  <xdr:twoCellAnchor>
    <xdr:from>
      <xdr:col>0</xdr:col>
      <xdr:colOff>219075</xdr:colOff>
      <xdr:row>25</xdr:row>
      <xdr:rowOff>6985</xdr:rowOff>
    </xdr:from>
    <xdr:to>
      <xdr:col>8</xdr:col>
      <xdr:colOff>285750</xdr:colOff>
      <xdr:row>28</xdr:row>
      <xdr:rowOff>0</xdr:rowOff>
    </xdr:to>
    <xdr:sp macro="" textlink="">
      <xdr:nvSpPr>
        <xdr:cNvPr id="145716" name="AutoShape 191">
          <a:extLst>
            <a:ext uri="{FF2B5EF4-FFF2-40B4-BE49-F238E27FC236}">
              <a16:creationId xmlns:a16="http://schemas.microsoft.com/office/drawing/2014/main" id="{00000000-0008-0000-0400-000034390200}"/>
            </a:ext>
          </a:extLst>
        </xdr:cNvPr>
        <xdr:cNvSpPr>
          <a:spLocks noChangeArrowheads="1"/>
        </xdr:cNvSpPr>
      </xdr:nvSpPr>
      <xdr:spPr>
        <a:xfrm>
          <a:off x="219075" y="5454650"/>
          <a:ext cx="2200275" cy="671830"/>
        </a:xfrm>
        <a:prstGeom prst="roundRect">
          <a:avLst>
            <a:gd name="adj"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0</xdr:col>
      <xdr:colOff>209550</xdr:colOff>
      <xdr:row>7</xdr:row>
      <xdr:rowOff>133985</xdr:rowOff>
    </xdr:from>
    <xdr:to>
      <xdr:col>22</xdr:col>
      <xdr:colOff>228600</xdr:colOff>
      <xdr:row>12</xdr:row>
      <xdr:rowOff>9525</xdr:rowOff>
    </xdr:to>
    <xdr:sp macro="" textlink="">
      <xdr:nvSpPr>
        <xdr:cNvPr id="145718" name="AutoShape 193">
          <a:extLst>
            <a:ext uri="{FF2B5EF4-FFF2-40B4-BE49-F238E27FC236}">
              <a16:creationId xmlns:a16="http://schemas.microsoft.com/office/drawing/2014/main" id="{00000000-0008-0000-0400-000036390200}"/>
            </a:ext>
          </a:extLst>
        </xdr:cNvPr>
        <xdr:cNvSpPr>
          <a:spLocks noChangeArrowheads="1"/>
        </xdr:cNvSpPr>
      </xdr:nvSpPr>
      <xdr:spPr>
        <a:xfrm>
          <a:off x="209550" y="1351280"/>
          <a:ext cx="6000750" cy="1238250"/>
        </a:xfrm>
        <a:prstGeom prst="roundRect">
          <a:avLst>
            <a:gd name="adj"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12</xdr:col>
      <xdr:colOff>19050</xdr:colOff>
      <xdr:row>33</xdr:row>
      <xdr:rowOff>66675</xdr:rowOff>
    </xdr:from>
    <xdr:to>
      <xdr:col>25</xdr:col>
      <xdr:colOff>38100</xdr:colOff>
      <xdr:row>35</xdr:row>
      <xdr:rowOff>56515</xdr:rowOff>
    </xdr:to>
    <xdr:sp macro="" textlink="">
      <xdr:nvSpPr>
        <xdr:cNvPr id="129914" name="AutoShape 199">
          <a:extLst>
            <a:ext uri="{FF2B5EF4-FFF2-40B4-BE49-F238E27FC236}">
              <a16:creationId xmlns:a16="http://schemas.microsoft.com/office/drawing/2014/main" id="{00000000-0008-0000-0400-00007AFB0100}"/>
            </a:ext>
          </a:extLst>
        </xdr:cNvPr>
        <xdr:cNvSpPr>
          <a:spLocks noChangeArrowheads="1"/>
        </xdr:cNvSpPr>
      </xdr:nvSpPr>
      <xdr:spPr>
        <a:xfrm>
          <a:off x="3333750" y="7715250"/>
          <a:ext cx="3486150" cy="504190"/>
        </a:xfrm>
        <a:prstGeom prst="wedgeRoundRectCallout">
          <a:avLst>
            <a:gd name="adj1" fmla="val -27941"/>
            <a:gd name="adj2" fmla="val 97218"/>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horzOverflow="overflow" wrap="square" lIns="27432" tIns="18288" rIns="0" bIns="18288" anchor="ctr" upright="1"/>
        <a:lstStyle/>
        <a:p>
          <a:pPr algn="l" rtl="0">
            <a:defRPr sz="1000"/>
          </a:pPr>
          <a:r>
            <a:rPr lang="ja-JP" altLang="en-US" sz="1000" b="1" i="1"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勤務不能と認めた期間」 の末日の翌日以降の日を記入</a:t>
          </a:r>
        </a:p>
      </xdr:txBody>
    </xdr:sp>
    <xdr:clientData/>
  </xdr:twoCellAnchor>
  <xdr:twoCellAnchor>
    <xdr:from>
      <xdr:col>18</xdr:col>
      <xdr:colOff>219074</xdr:colOff>
      <xdr:row>30</xdr:row>
      <xdr:rowOff>75565</xdr:rowOff>
    </xdr:from>
    <xdr:to>
      <xdr:col>28</xdr:col>
      <xdr:colOff>57149</xdr:colOff>
      <xdr:row>31</xdr:row>
      <xdr:rowOff>27940</xdr:rowOff>
    </xdr:to>
    <xdr:sp macro="" textlink="">
      <xdr:nvSpPr>
        <xdr:cNvPr id="129915" name="AutoShape 201">
          <a:extLst>
            <a:ext uri="{FF2B5EF4-FFF2-40B4-BE49-F238E27FC236}">
              <a16:creationId xmlns:a16="http://schemas.microsoft.com/office/drawing/2014/main" id="{00000000-0008-0000-0400-00007BFB0100}"/>
            </a:ext>
          </a:extLst>
        </xdr:cNvPr>
        <xdr:cNvSpPr>
          <a:spLocks noChangeArrowheads="1"/>
        </xdr:cNvSpPr>
      </xdr:nvSpPr>
      <xdr:spPr>
        <a:xfrm>
          <a:off x="5133974" y="6885940"/>
          <a:ext cx="2505075" cy="390525"/>
        </a:xfrm>
        <a:prstGeom prst="wedgeRoundRectCallout">
          <a:avLst>
            <a:gd name="adj1" fmla="val -62028"/>
            <a:gd name="adj2" fmla="val 57315"/>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horzOverflow="overflow" wrap="square" lIns="27432" tIns="18288" rIns="0" bIns="18288" anchor="ctr" upright="1"/>
        <a:lstStyle/>
        <a:p>
          <a:pPr algn="l" rtl="0">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上記 「請求期間」 と同じ期間を記入</a:t>
          </a:r>
        </a:p>
      </xdr:txBody>
    </xdr:sp>
    <xdr:clientData/>
  </xdr:twoCellAnchor>
  <xdr:twoCellAnchor>
    <xdr:from>
      <xdr:col>9</xdr:col>
      <xdr:colOff>19050</xdr:colOff>
      <xdr:row>25</xdr:row>
      <xdr:rowOff>0</xdr:rowOff>
    </xdr:from>
    <xdr:to>
      <xdr:col>21</xdr:col>
      <xdr:colOff>28575</xdr:colOff>
      <xdr:row>28</xdr:row>
      <xdr:rowOff>10160</xdr:rowOff>
    </xdr:to>
    <xdr:sp macro="" textlink="">
      <xdr:nvSpPr>
        <xdr:cNvPr id="145726" name="AutoShape 203">
          <a:extLst>
            <a:ext uri="{FF2B5EF4-FFF2-40B4-BE49-F238E27FC236}">
              <a16:creationId xmlns:a16="http://schemas.microsoft.com/office/drawing/2014/main" id="{00000000-0008-0000-0400-00003E390200}"/>
            </a:ext>
          </a:extLst>
        </xdr:cNvPr>
        <xdr:cNvSpPr>
          <a:spLocks noChangeArrowheads="1"/>
        </xdr:cNvSpPr>
      </xdr:nvSpPr>
      <xdr:spPr>
        <a:xfrm>
          <a:off x="2476500" y="5447665"/>
          <a:ext cx="3267075" cy="688975"/>
        </a:xfrm>
        <a:prstGeom prst="roundRect">
          <a:avLst>
            <a:gd name="adj"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7</xdr:col>
      <xdr:colOff>66675</xdr:colOff>
      <xdr:row>22</xdr:row>
      <xdr:rowOff>238760</xdr:rowOff>
    </xdr:from>
    <xdr:to>
      <xdr:col>12</xdr:col>
      <xdr:colOff>238125</xdr:colOff>
      <xdr:row>25</xdr:row>
      <xdr:rowOff>18415</xdr:rowOff>
    </xdr:to>
    <xdr:sp macro="" textlink="">
      <xdr:nvSpPr>
        <xdr:cNvPr id="578" name="AutoShape 204">
          <a:extLst>
            <a:ext uri="{FF2B5EF4-FFF2-40B4-BE49-F238E27FC236}">
              <a16:creationId xmlns:a16="http://schemas.microsoft.com/office/drawing/2014/main" id="{00000000-0008-0000-0400-000042020000}"/>
            </a:ext>
          </a:extLst>
        </xdr:cNvPr>
        <xdr:cNvSpPr>
          <a:spLocks noChangeArrowheads="1"/>
        </xdr:cNvSpPr>
      </xdr:nvSpPr>
      <xdr:spPr>
        <a:xfrm>
          <a:off x="1933575" y="4772660"/>
          <a:ext cx="1619250" cy="665480"/>
        </a:xfrm>
        <a:prstGeom prst="wedgeRoundRectCallout">
          <a:avLst>
            <a:gd name="adj1" fmla="val -57649"/>
            <a:gd name="adj2" fmla="val 50000"/>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1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入力票に入力したデータから、請求権が発生した月が表示されます。</a:t>
          </a:r>
        </a:p>
      </xdr:txBody>
    </xdr:sp>
    <xdr:clientData/>
  </xdr:twoCellAnchor>
  <xdr:twoCellAnchor>
    <xdr:from>
      <xdr:col>25</xdr:col>
      <xdr:colOff>28575</xdr:colOff>
      <xdr:row>5</xdr:row>
      <xdr:rowOff>9525</xdr:rowOff>
    </xdr:from>
    <xdr:to>
      <xdr:col>31</xdr:col>
      <xdr:colOff>76200</xdr:colOff>
      <xdr:row>7</xdr:row>
      <xdr:rowOff>85725</xdr:rowOff>
    </xdr:to>
    <xdr:sp macro="" textlink="">
      <xdr:nvSpPr>
        <xdr:cNvPr id="580" name="AutoShape 206">
          <a:extLst>
            <a:ext uri="{FF2B5EF4-FFF2-40B4-BE49-F238E27FC236}">
              <a16:creationId xmlns:a16="http://schemas.microsoft.com/office/drawing/2014/main" id="{00000000-0008-0000-0400-000044020000}"/>
            </a:ext>
          </a:extLst>
        </xdr:cNvPr>
        <xdr:cNvSpPr>
          <a:spLocks noChangeArrowheads="1"/>
        </xdr:cNvSpPr>
      </xdr:nvSpPr>
      <xdr:spPr>
        <a:xfrm>
          <a:off x="6810375" y="838200"/>
          <a:ext cx="1647825" cy="457200"/>
        </a:xfrm>
        <a:prstGeom prst="wedgeRoundRectCallout">
          <a:avLst>
            <a:gd name="adj1" fmla="val -61560"/>
            <a:gd name="adj2" fmla="val 58333"/>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0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入力票に入力したデータが表示されます。</a:t>
          </a:r>
        </a:p>
      </xdr:txBody>
    </xdr:sp>
    <xdr:clientData/>
  </xdr:twoCellAnchor>
  <xdr:twoCellAnchor>
    <xdr:from>
      <xdr:col>15</xdr:col>
      <xdr:colOff>161925</xdr:colOff>
      <xdr:row>20</xdr:row>
      <xdr:rowOff>287020</xdr:rowOff>
    </xdr:from>
    <xdr:to>
      <xdr:col>23</xdr:col>
      <xdr:colOff>114300</xdr:colOff>
      <xdr:row>23</xdr:row>
      <xdr:rowOff>20955</xdr:rowOff>
    </xdr:to>
    <xdr:sp macro="" textlink="">
      <xdr:nvSpPr>
        <xdr:cNvPr id="129921" name="AutoShape 208">
          <a:extLst>
            <a:ext uri="{FF2B5EF4-FFF2-40B4-BE49-F238E27FC236}">
              <a16:creationId xmlns:a16="http://schemas.microsoft.com/office/drawing/2014/main" id="{00000000-0008-0000-0400-000081FB0100}"/>
            </a:ext>
          </a:extLst>
        </xdr:cNvPr>
        <xdr:cNvSpPr>
          <a:spLocks noChangeArrowheads="1"/>
        </xdr:cNvSpPr>
      </xdr:nvSpPr>
      <xdr:spPr>
        <a:xfrm>
          <a:off x="4276725" y="4258310"/>
          <a:ext cx="2085975" cy="619760"/>
        </a:xfrm>
        <a:prstGeom prst="wedgeRoundRectCallout">
          <a:avLst>
            <a:gd name="adj1" fmla="val 95236"/>
            <a:gd name="adj2" fmla="val 180769"/>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horzOverflow="overflow" wrap="square" lIns="27432" tIns="18288" rIns="0" bIns="18288" anchor="ctr" upright="1"/>
        <a:lstStyle/>
        <a:p>
          <a:pPr algn="l" rtl="0">
            <a:lnSpc>
              <a:spcPts val="11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請求書(その２)で計算された金額を記入してください。</a:t>
          </a:r>
        </a:p>
      </xdr:txBody>
    </xdr:sp>
    <xdr:clientData/>
  </xdr:twoCellAnchor>
  <xdr:twoCellAnchor>
    <xdr:from>
      <xdr:col>0</xdr:col>
      <xdr:colOff>38100</xdr:colOff>
      <xdr:row>57</xdr:row>
      <xdr:rowOff>133350</xdr:rowOff>
    </xdr:from>
    <xdr:to>
      <xdr:col>31</xdr:col>
      <xdr:colOff>66675</xdr:colOff>
      <xdr:row>86</xdr:row>
      <xdr:rowOff>161925</xdr:rowOff>
    </xdr:to>
    <xdr:sp macro="" textlink="">
      <xdr:nvSpPr>
        <xdr:cNvPr id="145731" name="AutoShape 211">
          <a:extLst>
            <a:ext uri="{FF2B5EF4-FFF2-40B4-BE49-F238E27FC236}">
              <a16:creationId xmlns:a16="http://schemas.microsoft.com/office/drawing/2014/main" id="{00000000-0008-0000-0400-000043390200}"/>
            </a:ext>
          </a:extLst>
        </xdr:cNvPr>
        <xdr:cNvSpPr>
          <a:spLocks noChangeArrowheads="1"/>
        </xdr:cNvSpPr>
      </xdr:nvSpPr>
      <xdr:spPr>
        <a:xfrm>
          <a:off x="38100" y="13231495"/>
          <a:ext cx="8410575" cy="5963920"/>
        </a:xfrm>
        <a:prstGeom prst="roundRect">
          <a:avLst>
            <a:gd name="adj"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24</xdr:col>
      <xdr:colOff>95250</xdr:colOff>
      <xdr:row>55</xdr:row>
      <xdr:rowOff>0</xdr:rowOff>
    </xdr:from>
    <xdr:to>
      <xdr:col>30</xdr:col>
      <xdr:colOff>247650</xdr:colOff>
      <xdr:row>57</xdr:row>
      <xdr:rowOff>0</xdr:rowOff>
    </xdr:to>
    <xdr:sp macro="" textlink="">
      <xdr:nvSpPr>
        <xdr:cNvPr id="129923" name="AutoShape 212">
          <a:extLst>
            <a:ext uri="{FF2B5EF4-FFF2-40B4-BE49-F238E27FC236}">
              <a16:creationId xmlns:a16="http://schemas.microsoft.com/office/drawing/2014/main" id="{00000000-0008-0000-0400-000083FB0100}"/>
            </a:ext>
          </a:extLst>
        </xdr:cNvPr>
        <xdr:cNvSpPr>
          <a:spLocks noChangeArrowheads="1"/>
        </xdr:cNvSpPr>
      </xdr:nvSpPr>
      <xdr:spPr>
        <a:xfrm>
          <a:off x="6610350" y="12640945"/>
          <a:ext cx="1752600" cy="457200"/>
        </a:xfrm>
        <a:prstGeom prst="wedgeRoundRectCallout">
          <a:avLst>
            <a:gd name="adj1" fmla="val -40218"/>
            <a:gd name="adj2" fmla="val 77083"/>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1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入力票に入力したデータが表示されます。</a:t>
          </a:r>
        </a:p>
      </xdr:txBody>
    </xdr:sp>
    <xdr:clientData/>
  </xdr:twoCellAnchor>
  <xdr:twoCellAnchor>
    <xdr:from>
      <xdr:col>11</xdr:col>
      <xdr:colOff>123825</xdr:colOff>
      <xdr:row>87</xdr:row>
      <xdr:rowOff>57150</xdr:rowOff>
    </xdr:from>
    <xdr:to>
      <xdr:col>18</xdr:col>
      <xdr:colOff>180975</xdr:colOff>
      <xdr:row>90</xdr:row>
      <xdr:rowOff>114300</xdr:rowOff>
    </xdr:to>
    <xdr:sp macro="" textlink="">
      <xdr:nvSpPr>
        <xdr:cNvPr id="588" name="AutoShape 215">
          <a:extLst>
            <a:ext uri="{FF2B5EF4-FFF2-40B4-BE49-F238E27FC236}">
              <a16:creationId xmlns:a16="http://schemas.microsoft.com/office/drawing/2014/main" id="{00000000-0008-0000-0400-00004C020000}"/>
            </a:ext>
          </a:extLst>
        </xdr:cNvPr>
        <xdr:cNvSpPr>
          <a:spLocks noChangeArrowheads="1"/>
        </xdr:cNvSpPr>
      </xdr:nvSpPr>
      <xdr:spPr>
        <a:xfrm>
          <a:off x="3171825" y="19469100"/>
          <a:ext cx="1924050" cy="523875"/>
        </a:xfrm>
        <a:prstGeom prst="wedgeRoundRectCallout">
          <a:avLst>
            <a:gd name="adj1" fmla="val 53958"/>
            <a:gd name="adj2" fmla="val 71819"/>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0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入力票に入力したデータから支給対象日が表示されます。</a:t>
          </a:r>
        </a:p>
      </xdr:txBody>
    </xdr:sp>
    <xdr:clientData/>
  </xdr:twoCellAnchor>
  <xdr:twoCellAnchor>
    <xdr:from>
      <xdr:col>22</xdr:col>
      <xdr:colOff>257175</xdr:colOff>
      <xdr:row>19</xdr:row>
      <xdr:rowOff>95250</xdr:rowOff>
    </xdr:from>
    <xdr:to>
      <xdr:col>30</xdr:col>
      <xdr:colOff>66675</xdr:colOff>
      <xdr:row>20</xdr:row>
      <xdr:rowOff>180340</xdr:rowOff>
    </xdr:to>
    <xdr:sp macro="" textlink="">
      <xdr:nvSpPr>
        <xdr:cNvPr id="129927" name="AutoShape 208">
          <a:extLst>
            <a:ext uri="{FF2B5EF4-FFF2-40B4-BE49-F238E27FC236}">
              <a16:creationId xmlns:a16="http://schemas.microsoft.com/office/drawing/2014/main" id="{00000000-0008-0000-0400-000087FB0100}"/>
            </a:ext>
          </a:extLst>
        </xdr:cNvPr>
        <xdr:cNvSpPr>
          <a:spLocks noChangeArrowheads="1"/>
        </xdr:cNvSpPr>
      </xdr:nvSpPr>
      <xdr:spPr>
        <a:xfrm>
          <a:off x="6238875" y="3771265"/>
          <a:ext cx="1943100" cy="380365"/>
        </a:xfrm>
        <a:prstGeom prst="wedgeRoundRectCallout">
          <a:avLst>
            <a:gd name="adj1" fmla="val 16176"/>
            <a:gd name="adj2" fmla="val 112500"/>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horzOverflow="overflow" wrap="square" lIns="27432" tIns="18288" rIns="0" bIns="18288" anchor="ctr" upright="1"/>
        <a:lstStyle/>
        <a:p>
          <a:pPr algn="l" rtl="0">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有・無を○で囲んでください。</a:t>
          </a:r>
        </a:p>
      </xdr:txBody>
    </xdr:sp>
    <xdr:clientData/>
  </xdr:twoCellAnchor>
  <xdr:twoCellAnchor>
    <xdr:from>
      <xdr:col>13</xdr:col>
      <xdr:colOff>228600</xdr:colOff>
      <xdr:row>23</xdr:row>
      <xdr:rowOff>266065</xdr:rowOff>
    </xdr:from>
    <xdr:to>
      <xdr:col>20</xdr:col>
      <xdr:colOff>152400</xdr:colOff>
      <xdr:row>26</xdr:row>
      <xdr:rowOff>94615</xdr:rowOff>
    </xdr:to>
    <xdr:sp macro="" textlink="">
      <xdr:nvSpPr>
        <xdr:cNvPr id="564" name="AutoShape 188">
          <a:extLst>
            <a:ext uri="{FF2B5EF4-FFF2-40B4-BE49-F238E27FC236}">
              <a16:creationId xmlns:a16="http://schemas.microsoft.com/office/drawing/2014/main" id="{00000000-0008-0000-0400-000034020000}"/>
            </a:ext>
          </a:extLst>
        </xdr:cNvPr>
        <xdr:cNvSpPr>
          <a:spLocks noChangeArrowheads="1"/>
        </xdr:cNvSpPr>
      </xdr:nvSpPr>
      <xdr:spPr>
        <a:xfrm>
          <a:off x="3810000" y="5123180"/>
          <a:ext cx="1790700" cy="678815"/>
        </a:xfrm>
        <a:prstGeom prst="wedgeRoundRectCallout">
          <a:avLst>
            <a:gd name="adj1" fmla="val -67875"/>
            <a:gd name="adj2" fmla="val 54616"/>
            <a:gd name="adj3" fmla="val 16667"/>
          </a:avLst>
        </a:prstGeom>
        <a:solidFill>
          <a:schemeClr val="bg1"/>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1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入力票に入力したデータから、特別休暇の初日が表示されます。</a:t>
          </a:r>
        </a:p>
      </xdr:txBody>
    </xdr:sp>
    <xdr:clientData/>
  </xdr:twoCellAnchor>
  <xdr:twoCellAnchor>
    <xdr:from>
      <xdr:col>19</xdr:col>
      <xdr:colOff>95250</xdr:colOff>
      <xdr:row>26</xdr:row>
      <xdr:rowOff>189865</xdr:rowOff>
    </xdr:from>
    <xdr:to>
      <xdr:col>26</xdr:col>
      <xdr:colOff>85725</xdr:colOff>
      <xdr:row>29</xdr:row>
      <xdr:rowOff>104140</xdr:rowOff>
    </xdr:to>
    <xdr:sp macro="" textlink="">
      <xdr:nvSpPr>
        <xdr:cNvPr id="8381" name="AutoShape 189">
          <a:extLst>
            <a:ext uri="{FF2B5EF4-FFF2-40B4-BE49-F238E27FC236}">
              <a16:creationId xmlns:a16="http://schemas.microsoft.com/office/drawing/2014/main" id="{00000000-0008-0000-0400-0000BD200000}"/>
            </a:ext>
          </a:extLst>
        </xdr:cNvPr>
        <xdr:cNvSpPr>
          <a:spLocks noChangeArrowheads="1"/>
        </xdr:cNvSpPr>
      </xdr:nvSpPr>
      <xdr:spPr>
        <a:xfrm>
          <a:off x="5276850" y="5897245"/>
          <a:ext cx="1857375" cy="586105"/>
        </a:xfrm>
        <a:prstGeom prst="wedgeRoundRectCallout">
          <a:avLst>
            <a:gd name="adj1" fmla="val -93457"/>
            <a:gd name="adj2" fmla="val 45083"/>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1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入力票に入力したデータから、１か月ごとの請求期間が表示されます。</a:t>
          </a:r>
        </a:p>
      </xdr:txBody>
    </xdr:sp>
    <xdr:clientData/>
  </xdr:twoCellAnchor>
  <xdr:twoCellAnchor>
    <xdr:from>
      <xdr:col>28</xdr:col>
      <xdr:colOff>142875</xdr:colOff>
      <xdr:row>21</xdr:row>
      <xdr:rowOff>0</xdr:rowOff>
    </xdr:from>
    <xdr:to>
      <xdr:col>29</xdr:col>
      <xdr:colOff>152400</xdr:colOff>
      <xdr:row>21</xdr:row>
      <xdr:rowOff>285750</xdr:rowOff>
    </xdr:to>
    <xdr:sp macro="" textlink="">
      <xdr:nvSpPr>
        <xdr:cNvPr id="145739" name="Oval 180">
          <a:extLst>
            <a:ext uri="{FF2B5EF4-FFF2-40B4-BE49-F238E27FC236}">
              <a16:creationId xmlns:a16="http://schemas.microsoft.com/office/drawing/2014/main" id="{00000000-0008-0000-0400-00004B390200}"/>
            </a:ext>
          </a:extLst>
        </xdr:cNvPr>
        <xdr:cNvSpPr>
          <a:spLocks noChangeArrowheads="1"/>
        </xdr:cNvSpPr>
      </xdr:nvSpPr>
      <xdr:spPr>
        <a:xfrm>
          <a:off x="7724775" y="4266565"/>
          <a:ext cx="276225" cy="285750"/>
        </a:xfrm>
        <a:prstGeom prst="ellipse">
          <a:avLst/>
        </a:prstGeom>
        <a:noFill/>
        <a:ln w="19050">
          <a:solidFill>
            <a:srgbClr val="FF0000"/>
          </a:solidFill>
          <a:round/>
          <a:headEnd/>
          <a:tailEnd/>
        </a:ln>
      </xdr:spPr>
    </xdr:sp>
    <xdr:clientData/>
  </xdr:twoCellAnchor>
  <xdr:twoCellAnchor>
    <xdr:from>
      <xdr:col>26</xdr:col>
      <xdr:colOff>142875</xdr:colOff>
      <xdr:row>22</xdr:row>
      <xdr:rowOff>18415</xdr:rowOff>
    </xdr:from>
    <xdr:to>
      <xdr:col>27</xdr:col>
      <xdr:colOff>152400</xdr:colOff>
      <xdr:row>23</xdr:row>
      <xdr:rowOff>6985</xdr:rowOff>
    </xdr:to>
    <xdr:sp macro="" textlink="">
      <xdr:nvSpPr>
        <xdr:cNvPr id="145740" name="Oval 180">
          <a:extLst>
            <a:ext uri="{FF2B5EF4-FFF2-40B4-BE49-F238E27FC236}">
              <a16:creationId xmlns:a16="http://schemas.microsoft.com/office/drawing/2014/main" id="{00000000-0008-0000-0400-00004C390200}"/>
            </a:ext>
          </a:extLst>
        </xdr:cNvPr>
        <xdr:cNvSpPr>
          <a:spLocks noChangeArrowheads="1"/>
        </xdr:cNvSpPr>
      </xdr:nvSpPr>
      <xdr:spPr>
        <a:xfrm>
          <a:off x="7191375" y="4580255"/>
          <a:ext cx="276225" cy="283845"/>
        </a:xfrm>
        <a:prstGeom prst="ellipse">
          <a:avLst/>
        </a:prstGeom>
        <a:noFill/>
        <a:ln w="19050">
          <a:solidFill>
            <a:srgbClr val="FF0000"/>
          </a:solidFill>
          <a:round/>
          <a:headEnd/>
          <a:tailEnd/>
        </a:ln>
      </xdr:spPr>
    </xdr:sp>
    <xdr:clientData/>
  </xdr:twoCellAnchor>
  <xdr:twoCellAnchor>
    <xdr:from>
      <xdr:col>21</xdr:col>
      <xdr:colOff>133350</xdr:colOff>
      <xdr:row>73</xdr:row>
      <xdr:rowOff>0</xdr:rowOff>
    </xdr:from>
    <xdr:to>
      <xdr:col>29</xdr:col>
      <xdr:colOff>9525</xdr:colOff>
      <xdr:row>74</xdr:row>
      <xdr:rowOff>47625</xdr:rowOff>
    </xdr:to>
    <xdr:sp macro="" textlink="">
      <xdr:nvSpPr>
        <xdr:cNvPr id="518" name="吹き出し: 四角形 517">
          <a:extLst>
            <a:ext uri="{FF2B5EF4-FFF2-40B4-BE49-F238E27FC236}">
              <a16:creationId xmlns:a16="http://schemas.microsoft.com/office/drawing/2014/main" id="{00000000-0008-0000-0400-000006020000}"/>
            </a:ext>
          </a:extLst>
        </xdr:cNvPr>
        <xdr:cNvSpPr/>
      </xdr:nvSpPr>
      <xdr:spPr>
        <a:xfrm>
          <a:off x="5848350" y="16463010"/>
          <a:ext cx="2009775" cy="238125"/>
        </a:xfrm>
        <a:prstGeom prst="wedgeRectCallou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明朝"/>
              <a:ea typeface="ＭＳ 明朝"/>
            </a:rPr>
            <a:t>（自署する場合は押印不要）</a:t>
          </a:r>
        </a:p>
      </xdr:txBody>
    </xdr:sp>
    <xdr:clientData/>
  </xdr:twoCellAnchor>
  <xdr:twoCellAnchor>
    <xdr:from>
      <xdr:col>28</xdr:col>
      <xdr:colOff>123825</xdr:colOff>
      <xdr:row>23</xdr:row>
      <xdr:rowOff>20955</xdr:rowOff>
    </xdr:from>
    <xdr:to>
      <xdr:col>29</xdr:col>
      <xdr:colOff>133985</xdr:colOff>
      <xdr:row>24</xdr:row>
      <xdr:rowOff>9525</xdr:rowOff>
    </xdr:to>
    <xdr:sp macro="" textlink="">
      <xdr:nvSpPr>
        <xdr:cNvPr id="14669" name="Oval 494">
          <a:extLst>
            <a:ext uri="{FF2B5EF4-FFF2-40B4-BE49-F238E27FC236}">
              <a16:creationId xmlns:a16="http://schemas.microsoft.com/office/drawing/2014/main" id="{00000000-0008-0000-0400-00004D390000}"/>
            </a:ext>
          </a:extLst>
        </xdr:cNvPr>
        <xdr:cNvSpPr>
          <a:spLocks noChangeArrowheads="1"/>
        </xdr:cNvSpPr>
      </xdr:nvSpPr>
      <xdr:spPr>
        <a:xfrm>
          <a:off x="7705725" y="4878070"/>
          <a:ext cx="276860" cy="283845"/>
        </a:xfrm>
        <a:prstGeom prst="ellipse">
          <a:avLst/>
        </a:prstGeom>
        <a:noFill/>
        <a:ln w="19050">
          <a:solidFill>
            <a:srgbClr val="FF0000"/>
          </a:solidFill>
          <a:round/>
          <a:headEnd/>
          <a:tailEnd/>
        </a:ln>
      </xdr:spPr>
    </xdr:sp>
    <xdr:clientData/>
  </xdr:twoCellAnchor>
  <xdr:twoCellAnchor>
    <xdr:from>
      <xdr:col>28</xdr:col>
      <xdr:colOff>114300</xdr:colOff>
      <xdr:row>24</xdr:row>
      <xdr:rowOff>10160</xdr:rowOff>
    </xdr:from>
    <xdr:to>
      <xdr:col>29</xdr:col>
      <xdr:colOff>123825</xdr:colOff>
      <xdr:row>24</xdr:row>
      <xdr:rowOff>294005</xdr:rowOff>
    </xdr:to>
    <xdr:sp macro="" textlink="">
      <xdr:nvSpPr>
        <xdr:cNvPr id="14670" name="Oval 495">
          <a:extLst>
            <a:ext uri="{FF2B5EF4-FFF2-40B4-BE49-F238E27FC236}">
              <a16:creationId xmlns:a16="http://schemas.microsoft.com/office/drawing/2014/main" id="{00000000-0008-0000-0400-00004E390000}"/>
            </a:ext>
          </a:extLst>
        </xdr:cNvPr>
        <xdr:cNvSpPr>
          <a:spLocks noChangeArrowheads="1"/>
        </xdr:cNvSpPr>
      </xdr:nvSpPr>
      <xdr:spPr>
        <a:xfrm>
          <a:off x="7696200" y="5162550"/>
          <a:ext cx="276225" cy="283845"/>
        </a:xfrm>
        <a:prstGeom prst="ellipse">
          <a:avLst/>
        </a:prstGeom>
        <a:noFill/>
        <a:ln w="19050">
          <a:solidFill>
            <a:srgbClr val="FF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5</xdr:col>
          <xdr:colOff>133350</xdr:colOff>
          <xdr:row>43</xdr:row>
          <xdr:rowOff>38100</xdr:rowOff>
        </xdr:from>
        <xdr:to>
          <xdr:col>6</xdr:col>
          <xdr:colOff>219075</xdr:colOff>
          <xdr:row>44</xdr:row>
          <xdr:rowOff>180975</xdr:rowOff>
        </xdr:to>
        <xdr:sp macro="" textlink="">
          <xdr:nvSpPr>
            <xdr:cNvPr id="132097" name="Check Box 1" hidden="1">
              <a:extLst>
                <a:ext uri="{63B3BB69-23CF-44E3-9099-C40C66FF867C}">
                  <a14:compatExt spid="_x0000_s132097"/>
                </a:ext>
                <a:ext uri="{FF2B5EF4-FFF2-40B4-BE49-F238E27FC236}">
                  <a16:creationId xmlns:a16="http://schemas.microsoft.com/office/drawing/2014/main" id="{00000000-0008-0000-0400-000001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133350</xdr:colOff>
      <xdr:row>70</xdr:row>
      <xdr:rowOff>0</xdr:rowOff>
    </xdr:from>
    <xdr:to>
      <xdr:col>8</xdr:col>
      <xdr:colOff>304800</xdr:colOff>
      <xdr:row>73</xdr:row>
      <xdr:rowOff>151130</xdr:rowOff>
    </xdr:to>
    <xdr:sp macro="" textlink="">
      <xdr:nvSpPr>
        <xdr:cNvPr id="519" name="AutoShape 10">
          <a:extLst>
            <a:ext uri="{FF2B5EF4-FFF2-40B4-BE49-F238E27FC236}">
              <a16:creationId xmlns:a16="http://schemas.microsoft.com/office/drawing/2014/main" id="{00000000-0008-0000-0400-000007020000}"/>
            </a:ext>
          </a:extLst>
        </xdr:cNvPr>
        <xdr:cNvSpPr>
          <a:spLocks noChangeArrowheads="1"/>
        </xdr:cNvSpPr>
      </xdr:nvSpPr>
      <xdr:spPr>
        <a:xfrm>
          <a:off x="133350" y="16240125"/>
          <a:ext cx="2305050" cy="636905"/>
        </a:xfrm>
        <a:prstGeom prst="wedgeRoundRectCallout">
          <a:avLst>
            <a:gd name="adj1" fmla="val 20561"/>
            <a:gd name="adj2" fmla="val -66295"/>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horzOverflow="overflow" wrap="square" lIns="27432" tIns="18288" rIns="0" bIns="18288" anchor="ctr" upright="1"/>
        <a:lstStyle/>
        <a:p>
          <a:pPr algn="l" rtl="0">
            <a:lnSpc>
              <a:spcPts val="11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組合員の請求日以降としてください。</a:t>
          </a:r>
        </a:p>
      </xdr:txBody>
    </xdr:sp>
    <xdr:clientData/>
  </xdr:twoCellAnchor>
  <xdr:twoCellAnchor>
    <xdr:from>
      <xdr:col>22</xdr:col>
      <xdr:colOff>161925</xdr:colOff>
      <xdr:row>15</xdr:row>
      <xdr:rowOff>38100</xdr:rowOff>
    </xdr:from>
    <xdr:to>
      <xdr:col>28</xdr:col>
      <xdr:colOff>209550</xdr:colOff>
      <xdr:row>18</xdr:row>
      <xdr:rowOff>76200</xdr:rowOff>
    </xdr:to>
    <xdr:sp macro="" textlink="">
      <xdr:nvSpPr>
        <xdr:cNvPr id="39" name="AutoShape 206">
          <a:extLst>
            <a:ext uri="{FF2B5EF4-FFF2-40B4-BE49-F238E27FC236}">
              <a16:creationId xmlns:a16="http://schemas.microsoft.com/office/drawing/2014/main" id="{00000000-0008-0000-0400-000027000000}"/>
            </a:ext>
          </a:extLst>
        </xdr:cNvPr>
        <xdr:cNvSpPr>
          <a:spLocks noChangeArrowheads="1"/>
        </xdr:cNvSpPr>
      </xdr:nvSpPr>
      <xdr:spPr>
        <a:xfrm>
          <a:off x="6143625" y="2971800"/>
          <a:ext cx="1647825" cy="457200"/>
        </a:xfrm>
        <a:prstGeom prst="wedgeRoundRectCallout">
          <a:avLst>
            <a:gd name="adj1" fmla="val -92196"/>
            <a:gd name="adj2" fmla="val -68750"/>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0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入力票に入力したデータが表示されます。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28575</xdr:colOff>
      <xdr:row>71</xdr:row>
      <xdr:rowOff>66675</xdr:rowOff>
    </xdr:from>
    <xdr:to>
      <xdr:col>28</xdr:col>
      <xdr:colOff>0</xdr:colOff>
      <xdr:row>73</xdr:row>
      <xdr:rowOff>38100</xdr:rowOff>
    </xdr:to>
    <xdr:sp macro="" textlink="">
      <xdr:nvSpPr>
        <xdr:cNvPr id="80" name="Oval 96">
          <a:extLst>
            <a:ext uri="{FF2B5EF4-FFF2-40B4-BE49-F238E27FC236}">
              <a16:creationId xmlns:a16="http://schemas.microsoft.com/office/drawing/2014/main" id="{00000000-0008-0000-0500-000050000000}"/>
            </a:ext>
          </a:extLst>
        </xdr:cNvPr>
        <xdr:cNvSpPr>
          <a:spLocks noChangeArrowheads="1"/>
        </xdr:cNvSpPr>
      </xdr:nvSpPr>
      <xdr:spPr>
        <a:xfrm>
          <a:off x="7343775" y="16506825"/>
          <a:ext cx="238125" cy="2571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15</xdr:col>
      <xdr:colOff>47625</xdr:colOff>
      <xdr:row>100</xdr:row>
      <xdr:rowOff>28575</xdr:rowOff>
    </xdr:from>
    <xdr:to>
      <xdr:col>18</xdr:col>
      <xdr:colOff>219075</xdr:colOff>
      <xdr:row>101</xdr:row>
      <xdr:rowOff>161925</xdr:rowOff>
    </xdr:to>
    <xdr:sp macro="" textlink="">
      <xdr:nvSpPr>
        <xdr:cNvPr id="81" name="Text Box 97">
          <a:extLst>
            <a:ext uri="{FF2B5EF4-FFF2-40B4-BE49-F238E27FC236}">
              <a16:creationId xmlns:a16="http://schemas.microsoft.com/office/drawing/2014/main" id="{00000000-0008-0000-0500-000051000000}"/>
            </a:ext>
          </a:extLst>
        </xdr:cNvPr>
        <xdr:cNvSpPr txBox="1">
          <a:spLocks noChangeArrowheads="1"/>
        </xdr:cNvSpPr>
      </xdr:nvSpPr>
      <xdr:spPr>
        <a:xfrm>
          <a:off x="4162425" y="21621750"/>
          <a:ext cx="971550" cy="304800"/>
        </a:xfrm>
        <a:prstGeom prst="rect">
          <a:avLst/>
        </a:prstGeom>
        <a:noFill/>
        <a:ln>
          <a:noFill/>
        </a:ln>
      </xdr:spPr>
      <xdr:txBody>
        <a:bodyPr vertOverflow="clip" horzOverflow="overflow" wrap="square" lIns="27432" tIns="0" rIns="0" bIns="18288" anchor="b" upright="1"/>
        <a:lstStyle/>
        <a:p>
          <a:pPr algn="l" rtl="0">
            <a:lnSpc>
              <a:spcPts val="900"/>
            </a:lnSpc>
            <a:defRPr sz="1000"/>
          </a:pPr>
          <a:r>
            <a:rPr lang="ja-JP" altLang="en-US" sz="800" b="0" i="0" u="none" strike="noStrike" baseline="0">
              <a:solidFill>
                <a:srgbClr val="000000"/>
              </a:solidFill>
              <a:latin typeface="ＭＳ Ｐ明朝"/>
              <a:ea typeface="ＭＳ Ｐ明朝"/>
            </a:rPr>
            <a:t>（小数点以下の端数を切上げ）</a:t>
          </a:r>
        </a:p>
      </xdr:txBody>
    </xdr:sp>
    <xdr:clientData/>
  </xdr:twoCellAnchor>
  <xdr:twoCellAnchor>
    <xdr:from>
      <xdr:col>15</xdr:col>
      <xdr:colOff>47625</xdr:colOff>
      <xdr:row>103</xdr:row>
      <xdr:rowOff>57150</xdr:rowOff>
    </xdr:from>
    <xdr:to>
      <xdr:col>18</xdr:col>
      <xdr:colOff>219075</xdr:colOff>
      <xdr:row>105</xdr:row>
      <xdr:rowOff>19685</xdr:rowOff>
    </xdr:to>
    <xdr:sp macro="" textlink="">
      <xdr:nvSpPr>
        <xdr:cNvPr id="82" name="Text Box 98">
          <a:extLst>
            <a:ext uri="{FF2B5EF4-FFF2-40B4-BE49-F238E27FC236}">
              <a16:creationId xmlns:a16="http://schemas.microsoft.com/office/drawing/2014/main" id="{00000000-0008-0000-0500-000052000000}"/>
            </a:ext>
          </a:extLst>
        </xdr:cNvPr>
        <xdr:cNvSpPr txBox="1">
          <a:spLocks noChangeArrowheads="1"/>
        </xdr:cNvSpPr>
      </xdr:nvSpPr>
      <xdr:spPr>
        <a:xfrm>
          <a:off x="4162425" y="22164675"/>
          <a:ext cx="971550" cy="305435"/>
        </a:xfrm>
        <a:prstGeom prst="rect">
          <a:avLst/>
        </a:prstGeom>
        <a:noFill/>
        <a:ln>
          <a:noFill/>
        </a:ln>
      </xdr:spPr>
      <xdr:txBody>
        <a:bodyPr vertOverflow="clip" horzOverflow="overflow" wrap="square" lIns="27432" tIns="0" rIns="0" bIns="18288" anchor="b" upright="1"/>
        <a:lstStyle/>
        <a:p>
          <a:pPr algn="l" rtl="0">
            <a:defRPr sz="1000"/>
          </a:pPr>
          <a:r>
            <a:rPr lang="ja-JP" altLang="en-US" sz="800" b="0" i="0" u="none" strike="noStrike" baseline="0">
              <a:solidFill>
                <a:srgbClr val="000000"/>
              </a:solidFill>
              <a:latin typeface="ＭＳ Ｐ明朝"/>
              <a:ea typeface="ＭＳ Ｐ明朝"/>
            </a:rPr>
            <a:t>支給再開年月日</a:t>
          </a:r>
        </a:p>
        <a:p>
          <a:pPr algn="l" rtl="0">
            <a:lnSpc>
              <a:spcPts val="900"/>
            </a:lnSpc>
            <a:defRPr sz="1000"/>
          </a:pPr>
          <a:r>
            <a:rPr lang="ja-JP" altLang="en-US" sz="800" b="0" i="0" u="none" strike="noStrike" baseline="0">
              <a:solidFill>
                <a:srgbClr val="000000"/>
              </a:solidFill>
              <a:latin typeface="ＭＳ Ｐ明朝"/>
              <a:ea typeface="ＭＳ Ｐ明朝"/>
            </a:rPr>
            <a:t>における支給額</a:t>
          </a:r>
        </a:p>
      </xdr:txBody>
    </xdr:sp>
    <xdr:clientData/>
  </xdr:twoCellAnchor>
  <xdr:twoCellAnchor>
    <xdr:from>
      <xdr:col>0</xdr:col>
      <xdr:colOff>219075</xdr:colOff>
      <xdr:row>30</xdr:row>
      <xdr:rowOff>29210</xdr:rowOff>
    </xdr:from>
    <xdr:to>
      <xdr:col>30</xdr:col>
      <xdr:colOff>28575</xdr:colOff>
      <xdr:row>42</xdr:row>
      <xdr:rowOff>180975</xdr:rowOff>
    </xdr:to>
    <xdr:sp macro="" textlink="">
      <xdr:nvSpPr>
        <xdr:cNvPr id="161" name="AutoShape 195">
          <a:extLst>
            <a:ext uri="{FF2B5EF4-FFF2-40B4-BE49-F238E27FC236}">
              <a16:creationId xmlns:a16="http://schemas.microsoft.com/office/drawing/2014/main" id="{00000000-0008-0000-0500-0000A1000000}"/>
            </a:ext>
          </a:extLst>
        </xdr:cNvPr>
        <xdr:cNvSpPr>
          <a:spLocks noChangeArrowheads="1"/>
        </xdr:cNvSpPr>
      </xdr:nvSpPr>
      <xdr:spPr>
        <a:xfrm>
          <a:off x="219075" y="6839585"/>
          <a:ext cx="7924800" cy="3104515"/>
        </a:xfrm>
        <a:prstGeom prst="roundRect">
          <a:avLst>
            <a:gd name="adj" fmla="val 16667"/>
          </a:avLst>
        </a:prstGeom>
        <a:noFill/>
        <a:ln w="19050">
          <a:solidFill>
            <a:srgbClr val="FF0000"/>
          </a:solidFill>
          <a:round/>
          <a:headEnd/>
          <a:tailEnd/>
        </a:ln>
      </xdr:spPr>
    </xdr:sp>
    <xdr:clientData/>
  </xdr:twoCellAnchor>
  <xdr:twoCellAnchor>
    <xdr:from>
      <xdr:col>6</xdr:col>
      <xdr:colOff>9525</xdr:colOff>
      <xdr:row>38</xdr:row>
      <xdr:rowOff>104775</xdr:rowOff>
    </xdr:from>
    <xdr:to>
      <xdr:col>13</xdr:col>
      <xdr:colOff>209550</xdr:colOff>
      <xdr:row>40</xdr:row>
      <xdr:rowOff>162560</xdr:rowOff>
    </xdr:to>
    <xdr:sp macro="" textlink="">
      <xdr:nvSpPr>
        <xdr:cNvPr id="162" name="AutoShape 202">
          <a:extLst>
            <a:ext uri="{FF2B5EF4-FFF2-40B4-BE49-F238E27FC236}">
              <a16:creationId xmlns:a16="http://schemas.microsoft.com/office/drawing/2014/main" id="{00000000-0008-0000-0500-0000A2000000}"/>
            </a:ext>
          </a:extLst>
        </xdr:cNvPr>
        <xdr:cNvSpPr>
          <a:spLocks noChangeArrowheads="1"/>
        </xdr:cNvSpPr>
      </xdr:nvSpPr>
      <xdr:spPr>
        <a:xfrm>
          <a:off x="1609725" y="8839200"/>
          <a:ext cx="2181225" cy="572135"/>
        </a:xfrm>
        <a:prstGeom prst="wedgeRoundRectCallout">
          <a:avLst>
            <a:gd name="adj1" fmla="val -81948"/>
            <a:gd name="adj2" fmla="val -49617"/>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horzOverflow="overflow" wrap="square" lIns="27432" tIns="18288" rIns="0" bIns="18288" anchor="ctr" upright="1"/>
        <a:lstStyle/>
        <a:p>
          <a:pPr algn="l" rtl="0">
            <a:lnSpc>
              <a:spcPts val="11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医師の証明欄は、毎月、医師に記入・証明を依頼してください。</a:t>
          </a:r>
        </a:p>
      </xdr:txBody>
    </xdr:sp>
    <xdr:clientData/>
  </xdr:twoCellAnchor>
  <xdr:twoCellAnchor>
    <xdr:from>
      <xdr:col>9</xdr:col>
      <xdr:colOff>19050</xdr:colOff>
      <xdr:row>25</xdr:row>
      <xdr:rowOff>0</xdr:rowOff>
    </xdr:from>
    <xdr:to>
      <xdr:col>21</xdr:col>
      <xdr:colOff>28575</xdr:colOff>
      <xdr:row>28</xdr:row>
      <xdr:rowOff>10160</xdr:rowOff>
    </xdr:to>
    <xdr:sp macro="" textlink="">
      <xdr:nvSpPr>
        <xdr:cNvPr id="163" name="AutoShape 203">
          <a:extLst>
            <a:ext uri="{FF2B5EF4-FFF2-40B4-BE49-F238E27FC236}">
              <a16:creationId xmlns:a16="http://schemas.microsoft.com/office/drawing/2014/main" id="{00000000-0008-0000-0500-0000A3000000}"/>
            </a:ext>
          </a:extLst>
        </xdr:cNvPr>
        <xdr:cNvSpPr>
          <a:spLocks noChangeArrowheads="1"/>
        </xdr:cNvSpPr>
      </xdr:nvSpPr>
      <xdr:spPr>
        <a:xfrm>
          <a:off x="2476500" y="5419725"/>
          <a:ext cx="3267075" cy="686435"/>
        </a:xfrm>
        <a:prstGeom prst="roundRect">
          <a:avLst>
            <a:gd name="adj"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20</xdr:col>
      <xdr:colOff>19050</xdr:colOff>
      <xdr:row>76</xdr:row>
      <xdr:rowOff>133350</xdr:rowOff>
    </xdr:from>
    <xdr:to>
      <xdr:col>30</xdr:col>
      <xdr:colOff>228600</xdr:colOff>
      <xdr:row>81</xdr:row>
      <xdr:rowOff>57150</xdr:rowOff>
    </xdr:to>
    <xdr:sp macro="" textlink="">
      <xdr:nvSpPr>
        <xdr:cNvPr id="165" name="AutoShape 209">
          <a:extLst>
            <a:ext uri="{FF2B5EF4-FFF2-40B4-BE49-F238E27FC236}">
              <a16:creationId xmlns:a16="http://schemas.microsoft.com/office/drawing/2014/main" id="{00000000-0008-0000-0500-0000A5000000}"/>
            </a:ext>
          </a:extLst>
        </xdr:cNvPr>
        <xdr:cNvSpPr>
          <a:spLocks noChangeArrowheads="1"/>
        </xdr:cNvSpPr>
      </xdr:nvSpPr>
      <xdr:spPr>
        <a:xfrm>
          <a:off x="5467350" y="17659350"/>
          <a:ext cx="2876550" cy="781050"/>
        </a:xfrm>
        <a:prstGeom prst="wedgeRoundRectCallout">
          <a:avLst>
            <a:gd name="adj1" fmla="val -50659"/>
            <a:gd name="adj2" fmla="val -70733"/>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200"/>
            </a:lnSpc>
            <a:defRPr sz="1000"/>
          </a:pPr>
          <a:r>
            <a:rPr lang="ja-JP" altLang="en-US" sz="1000" b="1" i="1" u="none" strike="noStrike" baseline="0">
              <a:solidFill>
                <a:srgbClr val="FF0000"/>
              </a:solidFill>
              <a:latin typeface="ＭＳ Ｐゴシック"/>
              <a:ea typeface="ＭＳ Ｐゴシック"/>
            </a:rPr>
            <a:t>初回は、前回支給がないため、支給開始日が表示されます。</a:t>
          </a:r>
        </a:p>
        <a:p>
          <a:pPr algn="l" rtl="0">
            <a:lnSpc>
              <a:spcPts val="1200"/>
            </a:lnSpc>
            <a:defRPr sz="1000"/>
          </a:pPr>
          <a:r>
            <a:rPr lang="ja-JP" altLang="en-US" sz="1000" b="1" i="1" u="none" strike="noStrike" baseline="0">
              <a:solidFill>
                <a:srgbClr val="FF0000"/>
              </a:solidFill>
              <a:latin typeface="ＭＳ Ｐゴシック"/>
              <a:ea typeface="ＭＳ Ｐゴシック"/>
            </a:rPr>
            <a:t>２回目からは、前回請求した期間の末日が表示されます。</a:t>
          </a:r>
        </a:p>
      </xdr:txBody>
    </xdr:sp>
    <xdr:clientData/>
  </xdr:twoCellAnchor>
  <xdr:twoCellAnchor>
    <xdr:from>
      <xdr:col>18</xdr:col>
      <xdr:colOff>228600</xdr:colOff>
      <xdr:row>87</xdr:row>
      <xdr:rowOff>66675</xdr:rowOff>
    </xdr:from>
    <xdr:to>
      <xdr:col>31</xdr:col>
      <xdr:colOff>38100</xdr:colOff>
      <xdr:row>113</xdr:row>
      <xdr:rowOff>85725</xdr:rowOff>
    </xdr:to>
    <xdr:sp macro="" textlink="">
      <xdr:nvSpPr>
        <xdr:cNvPr id="166" name="AutoShape 214">
          <a:extLst>
            <a:ext uri="{FF2B5EF4-FFF2-40B4-BE49-F238E27FC236}">
              <a16:creationId xmlns:a16="http://schemas.microsoft.com/office/drawing/2014/main" id="{00000000-0008-0000-0500-0000A6000000}"/>
            </a:ext>
          </a:extLst>
        </xdr:cNvPr>
        <xdr:cNvSpPr>
          <a:spLocks noChangeArrowheads="1"/>
        </xdr:cNvSpPr>
      </xdr:nvSpPr>
      <xdr:spPr>
        <a:xfrm>
          <a:off x="5143500" y="19478625"/>
          <a:ext cx="3276600" cy="4429125"/>
        </a:xfrm>
        <a:prstGeom prst="roundRect">
          <a:avLst>
            <a:gd name="adj"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11</xdr:col>
      <xdr:colOff>104775</xdr:colOff>
      <xdr:row>87</xdr:row>
      <xdr:rowOff>95250</xdr:rowOff>
    </xdr:from>
    <xdr:to>
      <xdr:col>18</xdr:col>
      <xdr:colOff>161925</xdr:colOff>
      <xdr:row>90</xdr:row>
      <xdr:rowOff>152400</xdr:rowOff>
    </xdr:to>
    <xdr:sp macro="" textlink="">
      <xdr:nvSpPr>
        <xdr:cNvPr id="167" name="AutoShape 215">
          <a:extLst>
            <a:ext uri="{FF2B5EF4-FFF2-40B4-BE49-F238E27FC236}">
              <a16:creationId xmlns:a16="http://schemas.microsoft.com/office/drawing/2014/main" id="{00000000-0008-0000-0500-0000A7000000}"/>
            </a:ext>
          </a:extLst>
        </xdr:cNvPr>
        <xdr:cNvSpPr>
          <a:spLocks noChangeArrowheads="1"/>
        </xdr:cNvSpPr>
      </xdr:nvSpPr>
      <xdr:spPr>
        <a:xfrm>
          <a:off x="3152775" y="19507200"/>
          <a:ext cx="1924050" cy="523875"/>
        </a:xfrm>
        <a:prstGeom prst="wedgeRoundRectCallout">
          <a:avLst>
            <a:gd name="adj1" fmla="val 53958"/>
            <a:gd name="adj2" fmla="val 71819"/>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0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入力票に入力したデータから支給対象日が表示されます。</a:t>
          </a:r>
        </a:p>
      </xdr:txBody>
    </xdr:sp>
    <xdr:clientData/>
  </xdr:twoCellAnchor>
  <xdr:twoCellAnchor>
    <xdr:from>
      <xdr:col>28</xdr:col>
      <xdr:colOff>9525</xdr:colOff>
      <xdr:row>40</xdr:row>
      <xdr:rowOff>219075</xdr:rowOff>
    </xdr:from>
    <xdr:to>
      <xdr:col>28</xdr:col>
      <xdr:colOff>238125</xdr:colOff>
      <xdr:row>41</xdr:row>
      <xdr:rowOff>219075</xdr:rowOff>
    </xdr:to>
    <xdr:sp macro="" textlink="">
      <xdr:nvSpPr>
        <xdr:cNvPr id="320" name="Oval 180">
          <a:extLst>
            <a:ext uri="{FF2B5EF4-FFF2-40B4-BE49-F238E27FC236}">
              <a16:creationId xmlns:a16="http://schemas.microsoft.com/office/drawing/2014/main" id="{00000000-0008-0000-0500-000040010000}"/>
            </a:ext>
          </a:extLst>
        </xdr:cNvPr>
        <xdr:cNvSpPr>
          <a:spLocks noChangeArrowheads="1"/>
        </xdr:cNvSpPr>
      </xdr:nvSpPr>
      <xdr:spPr>
        <a:xfrm>
          <a:off x="7591425" y="9467850"/>
          <a:ext cx="228600" cy="2571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7</xdr:col>
      <xdr:colOff>95250</xdr:colOff>
      <xdr:row>5</xdr:row>
      <xdr:rowOff>19050</xdr:rowOff>
    </xdr:from>
    <xdr:to>
      <xdr:col>13</xdr:col>
      <xdr:colOff>76200</xdr:colOff>
      <xdr:row>7</xdr:row>
      <xdr:rowOff>95250</xdr:rowOff>
    </xdr:to>
    <xdr:sp macro="" textlink="">
      <xdr:nvSpPr>
        <xdr:cNvPr id="321" name="AutoShape 183">
          <a:extLst>
            <a:ext uri="{FF2B5EF4-FFF2-40B4-BE49-F238E27FC236}">
              <a16:creationId xmlns:a16="http://schemas.microsoft.com/office/drawing/2014/main" id="{00000000-0008-0000-0500-000041010000}"/>
            </a:ext>
          </a:extLst>
        </xdr:cNvPr>
        <xdr:cNvSpPr>
          <a:spLocks noChangeArrowheads="1"/>
        </xdr:cNvSpPr>
      </xdr:nvSpPr>
      <xdr:spPr>
        <a:xfrm>
          <a:off x="1962150" y="847725"/>
          <a:ext cx="1695450" cy="457200"/>
        </a:xfrm>
        <a:prstGeom prst="wedgeRoundRectCallout">
          <a:avLst>
            <a:gd name="adj1" fmla="val -68495"/>
            <a:gd name="adj2" fmla="val 56250"/>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0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入力票に入力したデータが表示されます。</a:t>
          </a:r>
        </a:p>
      </xdr:txBody>
    </xdr:sp>
    <xdr:clientData/>
  </xdr:twoCellAnchor>
  <xdr:twoCellAnchor>
    <xdr:from>
      <xdr:col>11</xdr:col>
      <xdr:colOff>161925</xdr:colOff>
      <xdr:row>45</xdr:row>
      <xdr:rowOff>85725</xdr:rowOff>
    </xdr:from>
    <xdr:to>
      <xdr:col>17</xdr:col>
      <xdr:colOff>180975</xdr:colOff>
      <xdr:row>47</xdr:row>
      <xdr:rowOff>0</xdr:rowOff>
    </xdr:to>
    <xdr:sp macro="" textlink="">
      <xdr:nvSpPr>
        <xdr:cNvPr id="322" name="AutoShape 184">
          <a:extLst>
            <a:ext uri="{FF2B5EF4-FFF2-40B4-BE49-F238E27FC236}">
              <a16:creationId xmlns:a16="http://schemas.microsoft.com/office/drawing/2014/main" id="{00000000-0008-0000-0500-000042010000}"/>
            </a:ext>
          </a:extLst>
        </xdr:cNvPr>
        <xdr:cNvSpPr>
          <a:spLocks noChangeArrowheads="1"/>
        </xdr:cNvSpPr>
      </xdr:nvSpPr>
      <xdr:spPr>
        <a:xfrm>
          <a:off x="3209925" y="10420350"/>
          <a:ext cx="1619250" cy="428625"/>
        </a:xfrm>
        <a:prstGeom prst="wedgeRoundRectCallout">
          <a:avLst>
            <a:gd name="adj1" fmla="val -71606"/>
            <a:gd name="adj2" fmla="val 47778"/>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horzOverflow="overflow" wrap="square" lIns="27432" tIns="18288" rIns="0" bIns="18288" anchor="ctr" upright="1"/>
        <a:lstStyle/>
        <a:p>
          <a:pPr algn="l" rtl="0">
            <a:lnSpc>
              <a:spcPts val="10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医師の証明日以降の日を記入してください。</a:t>
          </a:r>
        </a:p>
      </xdr:txBody>
    </xdr:sp>
    <xdr:clientData/>
  </xdr:twoCellAnchor>
  <xdr:twoCellAnchor>
    <xdr:from>
      <xdr:col>0</xdr:col>
      <xdr:colOff>219075</xdr:colOff>
      <xdr:row>25</xdr:row>
      <xdr:rowOff>6985</xdr:rowOff>
    </xdr:from>
    <xdr:to>
      <xdr:col>8</xdr:col>
      <xdr:colOff>285750</xdr:colOff>
      <xdr:row>28</xdr:row>
      <xdr:rowOff>0</xdr:rowOff>
    </xdr:to>
    <xdr:sp macro="" textlink="">
      <xdr:nvSpPr>
        <xdr:cNvPr id="323" name="AutoShape 191">
          <a:extLst>
            <a:ext uri="{FF2B5EF4-FFF2-40B4-BE49-F238E27FC236}">
              <a16:creationId xmlns:a16="http://schemas.microsoft.com/office/drawing/2014/main" id="{00000000-0008-0000-0500-000043010000}"/>
            </a:ext>
          </a:extLst>
        </xdr:cNvPr>
        <xdr:cNvSpPr>
          <a:spLocks noChangeArrowheads="1"/>
        </xdr:cNvSpPr>
      </xdr:nvSpPr>
      <xdr:spPr>
        <a:xfrm>
          <a:off x="219075" y="5426710"/>
          <a:ext cx="2200275" cy="669290"/>
        </a:xfrm>
        <a:prstGeom prst="roundRect">
          <a:avLst>
            <a:gd name="adj"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0</xdr:col>
      <xdr:colOff>219075</xdr:colOff>
      <xdr:row>27</xdr:row>
      <xdr:rowOff>189865</xdr:rowOff>
    </xdr:from>
    <xdr:to>
      <xdr:col>30</xdr:col>
      <xdr:colOff>9525</xdr:colOff>
      <xdr:row>29</xdr:row>
      <xdr:rowOff>457200</xdr:rowOff>
    </xdr:to>
    <xdr:sp macro="" textlink="">
      <xdr:nvSpPr>
        <xdr:cNvPr id="324" name="AutoShape 192">
          <a:extLst>
            <a:ext uri="{FF2B5EF4-FFF2-40B4-BE49-F238E27FC236}">
              <a16:creationId xmlns:a16="http://schemas.microsoft.com/office/drawing/2014/main" id="{00000000-0008-0000-0500-000044010000}"/>
            </a:ext>
          </a:extLst>
        </xdr:cNvPr>
        <xdr:cNvSpPr>
          <a:spLocks noChangeArrowheads="1"/>
        </xdr:cNvSpPr>
      </xdr:nvSpPr>
      <xdr:spPr>
        <a:xfrm>
          <a:off x="219075" y="6076315"/>
          <a:ext cx="7905750" cy="724535"/>
        </a:xfrm>
        <a:prstGeom prst="roundRect">
          <a:avLst>
            <a:gd name="adj"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0</xdr:col>
      <xdr:colOff>209550</xdr:colOff>
      <xdr:row>7</xdr:row>
      <xdr:rowOff>133985</xdr:rowOff>
    </xdr:from>
    <xdr:to>
      <xdr:col>22</xdr:col>
      <xdr:colOff>228600</xdr:colOff>
      <xdr:row>12</xdr:row>
      <xdr:rowOff>9525</xdr:rowOff>
    </xdr:to>
    <xdr:sp macro="" textlink="">
      <xdr:nvSpPr>
        <xdr:cNvPr id="325" name="AutoShape 193">
          <a:extLst>
            <a:ext uri="{FF2B5EF4-FFF2-40B4-BE49-F238E27FC236}">
              <a16:creationId xmlns:a16="http://schemas.microsoft.com/office/drawing/2014/main" id="{00000000-0008-0000-0500-000045010000}"/>
            </a:ext>
          </a:extLst>
        </xdr:cNvPr>
        <xdr:cNvSpPr>
          <a:spLocks noChangeArrowheads="1"/>
        </xdr:cNvSpPr>
      </xdr:nvSpPr>
      <xdr:spPr>
        <a:xfrm>
          <a:off x="209550" y="1343660"/>
          <a:ext cx="6000750" cy="1228090"/>
        </a:xfrm>
        <a:prstGeom prst="roundRect">
          <a:avLst>
            <a:gd name="adj"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22</xdr:col>
      <xdr:colOff>257175</xdr:colOff>
      <xdr:row>7</xdr:row>
      <xdr:rowOff>152400</xdr:rowOff>
    </xdr:from>
    <xdr:to>
      <xdr:col>30</xdr:col>
      <xdr:colOff>19050</xdr:colOff>
      <xdr:row>10</xdr:row>
      <xdr:rowOff>37465</xdr:rowOff>
    </xdr:to>
    <xdr:sp macro="" textlink="">
      <xdr:nvSpPr>
        <xdr:cNvPr id="326" name="AutoShape 194">
          <a:extLst>
            <a:ext uri="{FF2B5EF4-FFF2-40B4-BE49-F238E27FC236}">
              <a16:creationId xmlns:a16="http://schemas.microsoft.com/office/drawing/2014/main" id="{00000000-0008-0000-0500-000046010000}"/>
            </a:ext>
          </a:extLst>
        </xdr:cNvPr>
        <xdr:cNvSpPr>
          <a:spLocks noChangeArrowheads="1"/>
        </xdr:cNvSpPr>
      </xdr:nvSpPr>
      <xdr:spPr>
        <a:xfrm>
          <a:off x="6238875" y="1362075"/>
          <a:ext cx="1895475" cy="656590"/>
        </a:xfrm>
        <a:prstGeom prst="roundRect">
          <a:avLst>
            <a:gd name="adj"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12</xdr:col>
      <xdr:colOff>19050</xdr:colOff>
      <xdr:row>33</xdr:row>
      <xdr:rowOff>190500</xdr:rowOff>
    </xdr:from>
    <xdr:to>
      <xdr:col>25</xdr:col>
      <xdr:colOff>38100</xdr:colOff>
      <xdr:row>35</xdr:row>
      <xdr:rowOff>180340</xdr:rowOff>
    </xdr:to>
    <xdr:sp macro="" textlink="">
      <xdr:nvSpPr>
        <xdr:cNvPr id="327" name="AutoShape 199">
          <a:extLst>
            <a:ext uri="{FF2B5EF4-FFF2-40B4-BE49-F238E27FC236}">
              <a16:creationId xmlns:a16="http://schemas.microsoft.com/office/drawing/2014/main" id="{00000000-0008-0000-0500-000047010000}"/>
            </a:ext>
          </a:extLst>
        </xdr:cNvPr>
        <xdr:cNvSpPr>
          <a:spLocks noChangeArrowheads="1"/>
        </xdr:cNvSpPr>
      </xdr:nvSpPr>
      <xdr:spPr>
        <a:xfrm>
          <a:off x="3333750" y="7839075"/>
          <a:ext cx="3486150" cy="504190"/>
        </a:xfrm>
        <a:prstGeom prst="wedgeRoundRectCallout">
          <a:avLst>
            <a:gd name="adj1" fmla="val -56083"/>
            <a:gd name="adj2" fmla="val 70770"/>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horzOverflow="overflow" wrap="square" lIns="27432" tIns="18288" rIns="0" bIns="18288" anchor="ctr" upright="1"/>
        <a:lstStyle/>
        <a:p>
          <a:pPr algn="l" rtl="0">
            <a:defRPr sz="1000"/>
          </a:pPr>
          <a:r>
            <a:rPr lang="ja-JP" altLang="en-US" sz="1000" b="1" i="1"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勤務不能と認めた期間」 の末日の翌日以降の日を記入</a:t>
          </a:r>
        </a:p>
      </xdr:txBody>
    </xdr:sp>
    <xdr:clientData/>
  </xdr:twoCellAnchor>
  <xdr:twoCellAnchor>
    <xdr:from>
      <xdr:col>18</xdr:col>
      <xdr:colOff>219074</xdr:colOff>
      <xdr:row>30</xdr:row>
      <xdr:rowOff>75565</xdr:rowOff>
    </xdr:from>
    <xdr:to>
      <xdr:col>28</xdr:col>
      <xdr:colOff>19049</xdr:colOff>
      <xdr:row>31</xdr:row>
      <xdr:rowOff>27940</xdr:rowOff>
    </xdr:to>
    <xdr:sp macro="" textlink="">
      <xdr:nvSpPr>
        <xdr:cNvPr id="328" name="AutoShape 201">
          <a:extLst>
            <a:ext uri="{FF2B5EF4-FFF2-40B4-BE49-F238E27FC236}">
              <a16:creationId xmlns:a16="http://schemas.microsoft.com/office/drawing/2014/main" id="{00000000-0008-0000-0500-000048010000}"/>
            </a:ext>
          </a:extLst>
        </xdr:cNvPr>
        <xdr:cNvSpPr>
          <a:spLocks noChangeArrowheads="1"/>
        </xdr:cNvSpPr>
      </xdr:nvSpPr>
      <xdr:spPr>
        <a:xfrm>
          <a:off x="5133974" y="6885940"/>
          <a:ext cx="2466975" cy="390525"/>
        </a:xfrm>
        <a:prstGeom prst="wedgeRoundRectCallout">
          <a:avLst>
            <a:gd name="adj1" fmla="val -62028"/>
            <a:gd name="adj2" fmla="val 57315"/>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horzOverflow="overflow" wrap="square" lIns="27432" tIns="18288" rIns="0" bIns="18288" anchor="ctr" upright="1"/>
        <a:lstStyle/>
        <a:p>
          <a:pPr algn="l" rtl="0">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上記 「請求期間」 と同じ期間を記入</a:t>
          </a:r>
        </a:p>
      </xdr:txBody>
    </xdr:sp>
    <xdr:clientData/>
  </xdr:twoCellAnchor>
  <xdr:twoCellAnchor>
    <xdr:from>
      <xdr:col>5</xdr:col>
      <xdr:colOff>57150</xdr:colOff>
      <xdr:row>22</xdr:row>
      <xdr:rowOff>238760</xdr:rowOff>
    </xdr:from>
    <xdr:to>
      <xdr:col>10</xdr:col>
      <xdr:colOff>285750</xdr:colOff>
      <xdr:row>25</xdr:row>
      <xdr:rowOff>18415</xdr:rowOff>
    </xdr:to>
    <xdr:sp macro="" textlink="">
      <xdr:nvSpPr>
        <xdr:cNvPr id="330" name="AutoShape 204">
          <a:extLst>
            <a:ext uri="{FF2B5EF4-FFF2-40B4-BE49-F238E27FC236}">
              <a16:creationId xmlns:a16="http://schemas.microsoft.com/office/drawing/2014/main" id="{00000000-0008-0000-0500-00004A010000}"/>
            </a:ext>
          </a:extLst>
        </xdr:cNvPr>
        <xdr:cNvSpPr>
          <a:spLocks noChangeArrowheads="1"/>
        </xdr:cNvSpPr>
      </xdr:nvSpPr>
      <xdr:spPr>
        <a:xfrm>
          <a:off x="1390650" y="4772660"/>
          <a:ext cx="1619250" cy="665480"/>
        </a:xfrm>
        <a:prstGeom prst="wedgeRoundRectCallout">
          <a:avLst>
            <a:gd name="adj1" fmla="val -16473"/>
            <a:gd name="adj2" fmla="val 84351"/>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1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入力票に入力したデータから、請求権が発生した月が表示されます。</a:t>
          </a:r>
        </a:p>
      </xdr:txBody>
    </xdr:sp>
    <xdr:clientData/>
  </xdr:twoCellAnchor>
  <xdr:twoCellAnchor>
    <xdr:from>
      <xdr:col>24</xdr:col>
      <xdr:colOff>142875</xdr:colOff>
      <xdr:row>5</xdr:row>
      <xdr:rowOff>47625</xdr:rowOff>
    </xdr:from>
    <xdr:to>
      <xdr:col>30</xdr:col>
      <xdr:colOff>190500</xdr:colOff>
      <xdr:row>7</xdr:row>
      <xdr:rowOff>123825</xdr:rowOff>
    </xdr:to>
    <xdr:sp macro="" textlink="">
      <xdr:nvSpPr>
        <xdr:cNvPr id="331" name="AutoShape 206">
          <a:extLst>
            <a:ext uri="{FF2B5EF4-FFF2-40B4-BE49-F238E27FC236}">
              <a16:creationId xmlns:a16="http://schemas.microsoft.com/office/drawing/2014/main" id="{00000000-0008-0000-0500-00004B010000}"/>
            </a:ext>
          </a:extLst>
        </xdr:cNvPr>
        <xdr:cNvSpPr>
          <a:spLocks noChangeArrowheads="1"/>
        </xdr:cNvSpPr>
      </xdr:nvSpPr>
      <xdr:spPr>
        <a:xfrm>
          <a:off x="6657975" y="876300"/>
          <a:ext cx="1647825" cy="457200"/>
        </a:xfrm>
        <a:prstGeom prst="wedgeRoundRectCallout">
          <a:avLst>
            <a:gd name="adj1" fmla="val -61560"/>
            <a:gd name="adj2" fmla="val 58333"/>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0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入力票に入力したデータが表示されます。</a:t>
          </a:r>
        </a:p>
      </xdr:txBody>
    </xdr:sp>
    <xdr:clientData/>
  </xdr:twoCellAnchor>
  <xdr:twoCellAnchor>
    <xdr:from>
      <xdr:col>15</xdr:col>
      <xdr:colOff>161925</xdr:colOff>
      <xdr:row>20</xdr:row>
      <xdr:rowOff>287020</xdr:rowOff>
    </xdr:from>
    <xdr:to>
      <xdr:col>23</xdr:col>
      <xdr:colOff>114300</xdr:colOff>
      <xdr:row>23</xdr:row>
      <xdr:rowOff>20955</xdr:rowOff>
    </xdr:to>
    <xdr:sp macro="" textlink="">
      <xdr:nvSpPr>
        <xdr:cNvPr id="332" name="AutoShape 208">
          <a:extLst>
            <a:ext uri="{FF2B5EF4-FFF2-40B4-BE49-F238E27FC236}">
              <a16:creationId xmlns:a16="http://schemas.microsoft.com/office/drawing/2014/main" id="{00000000-0008-0000-0500-00004C010000}"/>
            </a:ext>
          </a:extLst>
        </xdr:cNvPr>
        <xdr:cNvSpPr>
          <a:spLocks noChangeArrowheads="1"/>
        </xdr:cNvSpPr>
      </xdr:nvSpPr>
      <xdr:spPr>
        <a:xfrm>
          <a:off x="4276725" y="4230370"/>
          <a:ext cx="2085975" cy="619760"/>
        </a:xfrm>
        <a:prstGeom prst="wedgeRoundRectCallout">
          <a:avLst>
            <a:gd name="adj1" fmla="val 95236"/>
            <a:gd name="adj2" fmla="val 180769"/>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horzOverflow="overflow" wrap="square" lIns="27432" tIns="18288" rIns="0" bIns="18288" anchor="ctr" upright="1"/>
        <a:lstStyle/>
        <a:p>
          <a:pPr algn="l" rtl="0">
            <a:lnSpc>
              <a:spcPts val="11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請求書(その２)で計算された金額を記入してください。</a:t>
          </a:r>
        </a:p>
      </xdr:txBody>
    </xdr:sp>
    <xdr:clientData/>
  </xdr:twoCellAnchor>
  <xdr:twoCellAnchor>
    <xdr:from>
      <xdr:col>0</xdr:col>
      <xdr:colOff>38100</xdr:colOff>
      <xdr:row>57</xdr:row>
      <xdr:rowOff>133350</xdr:rowOff>
    </xdr:from>
    <xdr:to>
      <xdr:col>31</xdr:col>
      <xdr:colOff>66675</xdr:colOff>
      <xdr:row>86</xdr:row>
      <xdr:rowOff>161925</xdr:rowOff>
    </xdr:to>
    <xdr:sp macro="" textlink="">
      <xdr:nvSpPr>
        <xdr:cNvPr id="333" name="AutoShape 211">
          <a:extLst>
            <a:ext uri="{FF2B5EF4-FFF2-40B4-BE49-F238E27FC236}">
              <a16:creationId xmlns:a16="http://schemas.microsoft.com/office/drawing/2014/main" id="{00000000-0008-0000-0500-00004D010000}"/>
            </a:ext>
          </a:extLst>
        </xdr:cNvPr>
        <xdr:cNvSpPr>
          <a:spLocks noChangeArrowheads="1"/>
        </xdr:cNvSpPr>
      </xdr:nvSpPr>
      <xdr:spPr>
        <a:xfrm>
          <a:off x="38100" y="13496925"/>
          <a:ext cx="8410575" cy="5905500"/>
        </a:xfrm>
        <a:prstGeom prst="roundRect">
          <a:avLst>
            <a:gd name="adj"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24</xdr:col>
      <xdr:colOff>95250</xdr:colOff>
      <xdr:row>55</xdr:row>
      <xdr:rowOff>0</xdr:rowOff>
    </xdr:from>
    <xdr:to>
      <xdr:col>30</xdr:col>
      <xdr:colOff>247650</xdr:colOff>
      <xdr:row>57</xdr:row>
      <xdr:rowOff>0</xdr:rowOff>
    </xdr:to>
    <xdr:sp macro="" textlink="">
      <xdr:nvSpPr>
        <xdr:cNvPr id="334" name="AutoShape 212">
          <a:extLst>
            <a:ext uri="{FF2B5EF4-FFF2-40B4-BE49-F238E27FC236}">
              <a16:creationId xmlns:a16="http://schemas.microsoft.com/office/drawing/2014/main" id="{00000000-0008-0000-0500-00004E010000}"/>
            </a:ext>
          </a:extLst>
        </xdr:cNvPr>
        <xdr:cNvSpPr>
          <a:spLocks noChangeArrowheads="1"/>
        </xdr:cNvSpPr>
      </xdr:nvSpPr>
      <xdr:spPr>
        <a:xfrm>
          <a:off x="6610350" y="12906375"/>
          <a:ext cx="1752600" cy="457200"/>
        </a:xfrm>
        <a:prstGeom prst="wedgeRoundRectCallout">
          <a:avLst>
            <a:gd name="adj1" fmla="val -40218"/>
            <a:gd name="adj2" fmla="val 77083"/>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100"/>
            </a:lnSpc>
            <a:defRPr sz="1000"/>
          </a:pPr>
          <a:r>
            <a:rPr lang="ja-JP" altLang="en-US" sz="1000" b="1" i="1" u="none" strike="noStrike" baseline="0">
              <a:solidFill>
                <a:srgbClr val="FF0000"/>
              </a:solidFill>
              <a:latin typeface="ＭＳ Ｐゴシック"/>
              <a:ea typeface="ＭＳ Ｐゴシック"/>
            </a:rPr>
            <a:t>入力票に入力したデータが表示されます。</a:t>
          </a:r>
        </a:p>
      </xdr:txBody>
    </xdr:sp>
    <xdr:clientData/>
  </xdr:twoCellAnchor>
  <xdr:twoCellAnchor>
    <xdr:from>
      <xdr:col>22</xdr:col>
      <xdr:colOff>257175</xdr:colOff>
      <xdr:row>19</xdr:row>
      <xdr:rowOff>95250</xdr:rowOff>
    </xdr:from>
    <xdr:to>
      <xdr:col>30</xdr:col>
      <xdr:colOff>66675</xdr:colOff>
      <xdr:row>20</xdr:row>
      <xdr:rowOff>180340</xdr:rowOff>
    </xdr:to>
    <xdr:sp macro="" textlink="">
      <xdr:nvSpPr>
        <xdr:cNvPr id="337" name="AutoShape 208">
          <a:extLst>
            <a:ext uri="{FF2B5EF4-FFF2-40B4-BE49-F238E27FC236}">
              <a16:creationId xmlns:a16="http://schemas.microsoft.com/office/drawing/2014/main" id="{00000000-0008-0000-0500-000051010000}"/>
            </a:ext>
          </a:extLst>
        </xdr:cNvPr>
        <xdr:cNvSpPr>
          <a:spLocks noChangeArrowheads="1"/>
        </xdr:cNvSpPr>
      </xdr:nvSpPr>
      <xdr:spPr>
        <a:xfrm>
          <a:off x="6238875" y="3743325"/>
          <a:ext cx="1943100" cy="380365"/>
        </a:xfrm>
        <a:prstGeom prst="wedgeRoundRectCallout">
          <a:avLst>
            <a:gd name="adj1" fmla="val 16176"/>
            <a:gd name="adj2" fmla="val 112500"/>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horzOverflow="overflow" wrap="square" lIns="27432" tIns="18288" rIns="0" bIns="18288" anchor="ctr" upright="1"/>
        <a:lstStyle/>
        <a:p>
          <a:pPr algn="l" rtl="0">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有・無を○で囲んでください。</a:t>
          </a:r>
        </a:p>
      </xdr:txBody>
    </xdr:sp>
    <xdr:clientData/>
  </xdr:twoCellAnchor>
  <xdr:twoCellAnchor>
    <xdr:from>
      <xdr:col>11</xdr:col>
      <xdr:colOff>200025</xdr:colOff>
      <xdr:row>23</xdr:row>
      <xdr:rowOff>189865</xdr:rowOff>
    </xdr:from>
    <xdr:to>
      <xdr:col>18</xdr:col>
      <xdr:colOff>257175</xdr:colOff>
      <xdr:row>26</xdr:row>
      <xdr:rowOff>18415</xdr:rowOff>
    </xdr:to>
    <xdr:sp macro="" textlink="">
      <xdr:nvSpPr>
        <xdr:cNvPr id="338" name="AutoShape 188">
          <a:extLst>
            <a:ext uri="{FF2B5EF4-FFF2-40B4-BE49-F238E27FC236}">
              <a16:creationId xmlns:a16="http://schemas.microsoft.com/office/drawing/2014/main" id="{00000000-0008-0000-0500-000052010000}"/>
            </a:ext>
          </a:extLst>
        </xdr:cNvPr>
        <xdr:cNvSpPr>
          <a:spLocks noChangeArrowheads="1"/>
        </xdr:cNvSpPr>
      </xdr:nvSpPr>
      <xdr:spPr>
        <a:xfrm>
          <a:off x="3248025" y="5019040"/>
          <a:ext cx="1924050" cy="676275"/>
        </a:xfrm>
        <a:prstGeom prst="wedgeRoundRectCallout">
          <a:avLst>
            <a:gd name="adj1" fmla="val 35590"/>
            <a:gd name="adj2" fmla="val 63067"/>
            <a:gd name="adj3" fmla="val 16667"/>
          </a:avLst>
        </a:prstGeom>
        <a:solidFill>
          <a:schemeClr val="bg1"/>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1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入力票に入力したデータから表示されますが、特別休暇の初日に訂正してください。</a:t>
          </a:r>
        </a:p>
      </xdr:txBody>
    </xdr:sp>
    <xdr:clientData/>
  </xdr:twoCellAnchor>
  <xdr:twoCellAnchor>
    <xdr:from>
      <xdr:col>19</xdr:col>
      <xdr:colOff>95250</xdr:colOff>
      <xdr:row>26</xdr:row>
      <xdr:rowOff>189865</xdr:rowOff>
    </xdr:from>
    <xdr:to>
      <xdr:col>26</xdr:col>
      <xdr:colOff>85725</xdr:colOff>
      <xdr:row>29</xdr:row>
      <xdr:rowOff>104140</xdr:rowOff>
    </xdr:to>
    <xdr:sp macro="" textlink="">
      <xdr:nvSpPr>
        <xdr:cNvPr id="339" name="AutoShape 189">
          <a:extLst>
            <a:ext uri="{FF2B5EF4-FFF2-40B4-BE49-F238E27FC236}">
              <a16:creationId xmlns:a16="http://schemas.microsoft.com/office/drawing/2014/main" id="{00000000-0008-0000-0500-000053010000}"/>
            </a:ext>
          </a:extLst>
        </xdr:cNvPr>
        <xdr:cNvSpPr>
          <a:spLocks noChangeArrowheads="1"/>
        </xdr:cNvSpPr>
      </xdr:nvSpPr>
      <xdr:spPr>
        <a:xfrm>
          <a:off x="5276850" y="5866765"/>
          <a:ext cx="1857375" cy="581025"/>
        </a:xfrm>
        <a:prstGeom prst="wedgeRoundRectCallout">
          <a:avLst>
            <a:gd name="adj1" fmla="val -93457"/>
            <a:gd name="adj2" fmla="val 45083"/>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1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入力票に入力したデータから、１か月ごとの請求期間が表示されます。</a:t>
          </a:r>
        </a:p>
      </xdr:txBody>
    </xdr:sp>
    <xdr:clientData/>
  </xdr:twoCellAnchor>
  <xdr:twoCellAnchor>
    <xdr:from>
      <xdr:col>28</xdr:col>
      <xdr:colOff>142875</xdr:colOff>
      <xdr:row>21</xdr:row>
      <xdr:rowOff>0</xdr:rowOff>
    </xdr:from>
    <xdr:to>
      <xdr:col>29</xdr:col>
      <xdr:colOff>152400</xdr:colOff>
      <xdr:row>21</xdr:row>
      <xdr:rowOff>285750</xdr:rowOff>
    </xdr:to>
    <xdr:sp macro="" textlink="">
      <xdr:nvSpPr>
        <xdr:cNvPr id="340" name="Oval 180">
          <a:extLst>
            <a:ext uri="{FF2B5EF4-FFF2-40B4-BE49-F238E27FC236}">
              <a16:creationId xmlns:a16="http://schemas.microsoft.com/office/drawing/2014/main" id="{00000000-0008-0000-0500-000054010000}"/>
            </a:ext>
          </a:extLst>
        </xdr:cNvPr>
        <xdr:cNvSpPr>
          <a:spLocks noChangeArrowheads="1"/>
        </xdr:cNvSpPr>
      </xdr:nvSpPr>
      <xdr:spPr>
        <a:xfrm>
          <a:off x="7724775" y="4238625"/>
          <a:ext cx="276225" cy="285750"/>
        </a:xfrm>
        <a:prstGeom prst="ellipse">
          <a:avLst/>
        </a:prstGeom>
        <a:noFill/>
        <a:ln w="19050">
          <a:solidFill>
            <a:srgbClr val="FF0000"/>
          </a:solidFill>
          <a:round/>
          <a:headEnd/>
          <a:tailEnd/>
        </a:ln>
      </xdr:spPr>
    </xdr:sp>
    <xdr:clientData/>
  </xdr:twoCellAnchor>
  <xdr:twoCellAnchor>
    <xdr:from>
      <xdr:col>26</xdr:col>
      <xdr:colOff>142875</xdr:colOff>
      <xdr:row>22</xdr:row>
      <xdr:rowOff>18415</xdr:rowOff>
    </xdr:from>
    <xdr:to>
      <xdr:col>27</xdr:col>
      <xdr:colOff>152400</xdr:colOff>
      <xdr:row>23</xdr:row>
      <xdr:rowOff>6985</xdr:rowOff>
    </xdr:to>
    <xdr:sp macro="" textlink="">
      <xdr:nvSpPr>
        <xdr:cNvPr id="341" name="Oval 180">
          <a:extLst>
            <a:ext uri="{FF2B5EF4-FFF2-40B4-BE49-F238E27FC236}">
              <a16:creationId xmlns:a16="http://schemas.microsoft.com/office/drawing/2014/main" id="{00000000-0008-0000-0500-000055010000}"/>
            </a:ext>
          </a:extLst>
        </xdr:cNvPr>
        <xdr:cNvSpPr>
          <a:spLocks noChangeArrowheads="1"/>
        </xdr:cNvSpPr>
      </xdr:nvSpPr>
      <xdr:spPr>
        <a:xfrm>
          <a:off x="7191375" y="4552315"/>
          <a:ext cx="276225" cy="283845"/>
        </a:xfrm>
        <a:prstGeom prst="ellipse">
          <a:avLst/>
        </a:prstGeom>
        <a:noFill/>
        <a:ln w="19050">
          <a:solidFill>
            <a:srgbClr val="FF0000"/>
          </a:solidFill>
          <a:round/>
          <a:headEnd/>
          <a:tailEnd/>
        </a:ln>
      </xdr:spPr>
    </xdr:sp>
    <xdr:clientData/>
  </xdr:twoCellAnchor>
  <xdr:twoCellAnchor>
    <xdr:from>
      <xdr:col>28</xdr:col>
      <xdr:colOff>123825</xdr:colOff>
      <xdr:row>23</xdr:row>
      <xdr:rowOff>20955</xdr:rowOff>
    </xdr:from>
    <xdr:to>
      <xdr:col>29</xdr:col>
      <xdr:colOff>133985</xdr:colOff>
      <xdr:row>24</xdr:row>
      <xdr:rowOff>9525</xdr:rowOff>
    </xdr:to>
    <xdr:sp macro="" textlink="">
      <xdr:nvSpPr>
        <xdr:cNvPr id="494" name="Oval 494">
          <a:extLst>
            <a:ext uri="{FF2B5EF4-FFF2-40B4-BE49-F238E27FC236}">
              <a16:creationId xmlns:a16="http://schemas.microsoft.com/office/drawing/2014/main" id="{00000000-0008-0000-0500-0000EE010000}"/>
            </a:ext>
          </a:extLst>
        </xdr:cNvPr>
        <xdr:cNvSpPr>
          <a:spLocks noChangeArrowheads="1"/>
        </xdr:cNvSpPr>
      </xdr:nvSpPr>
      <xdr:spPr>
        <a:xfrm>
          <a:off x="7705725" y="4850130"/>
          <a:ext cx="276860" cy="283845"/>
        </a:xfrm>
        <a:prstGeom prst="ellipse">
          <a:avLst/>
        </a:prstGeom>
        <a:noFill/>
        <a:ln w="19050">
          <a:solidFill>
            <a:srgbClr val="FF0000"/>
          </a:solidFill>
          <a:round/>
          <a:headEnd/>
          <a:tailEnd/>
        </a:ln>
      </xdr:spPr>
    </xdr:sp>
    <xdr:clientData/>
  </xdr:twoCellAnchor>
  <xdr:twoCellAnchor>
    <xdr:from>
      <xdr:col>28</xdr:col>
      <xdr:colOff>114300</xdr:colOff>
      <xdr:row>24</xdr:row>
      <xdr:rowOff>10160</xdr:rowOff>
    </xdr:from>
    <xdr:to>
      <xdr:col>29</xdr:col>
      <xdr:colOff>123825</xdr:colOff>
      <xdr:row>24</xdr:row>
      <xdr:rowOff>294005</xdr:rowOff>
    </xdr:to>
    <xdr:sp macro="" textlink="">
      <xdr:nvSpPr>
        <xdr:cNvPr id="495" name="Oval 495">
          <a:extLst>
            <a:ext uri="{FF2B5EF4-FFF2-40B4-BE49-F238E27FC236}">
              <a16:creationId xmlns:a16="http://schemas.microsoft.com/office/drawing/2014/main" id="{00000000-0008-0000-0500-0000EF010000}"/>
            </a:ext>
          </a:extLst>
        </xdr:cNvPr>
        <xdr:cNvSpPr>
          <a:spLocks noChangeArrowheads="1"/>
        </xdr:cNvSpPr>
      </xdr:nvSpPr>
      <xdr:spPr>
        <a:xfrm>
          <a:off x="7696200" y="5134610"/>
          <a:ext cx="276225" cy="283845"/>
        </a:xfrm>
        <a:prstGeom prst="ellipse">
          <a:avLst/>
        </a:prstGeom>
        <a:noFill/>
        <a:ln w="19050">
          <a:solidFill>
            <a:srgbClr val="FF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5</xdr:col>
          <xdr:colOff>133350</xdr:colOff>
          <xdr:row>43</xdr:row>
          <xdr:rowOff>38100</xdr:rowOff>
        </xdr:from>
        <xdr:to>
          <xdr:col>6</xdr:col>
          <xdr:colOff>219075</xdr:colOff>
          <xdr:row>44</xdr:row>
          <xdr:rowOff>180975</xdr:rowOff>
        </xdr:to>
        <xdr:sp macro="" textlink="">
          <xdr:nvSpPr>
            <xdr:cNvPr id="134145" name="Check Box 1" hidden="1">
              <a:extLst>
                <a:ext uri="{63B3BB69-23CF-44E3-9099-C40C66FF867C}">
                  <a14:compatExt spid="_x0000_s134145"/>
                </a:ext>
                <a:ext uri="{FF2B5EF4-FFF2-40B4-BE49-F238E27FC236}">
                  <a16:creationId xmlns:a16="http://schemas.microsoft.com/office/drawing/2014/main" id="{00000000-0008-0000-0500-000001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133350</xdr:colOff>
      <xdr:row>70</xdr:row>
      <xdr:rowOff>0</xdr:rowOff>
    </xdr:from>
    <xdr:to>
      <xdr:col>8</xdr:col>
      <xdr:colOff>304800</xdr:colOff>
      <xdr:row>73</xdr:row>
      <xdr:rowOff>151130</xdr:rowOff>
    </xdr:to>
    <xdr:sp macro="" textlink="">
      <xdr:nvSpPr>
        <xdr:cNvPr id="498" name="AutoShape 10">
          <a:extLst>
            <a:ext uri="{FF2B5EF4-FFF2-40B4-BE49-F238E27FC236}">
              <a16:creationId xmlns:a16="http://schemas.microsoft.com/office/drawing/2014/main" id="{00000000-0008-0000-0500-0000F2010000}"/>
            </a:ext>
          </a:extLst>
        </xdr:cNvPr>
        <xdr:cNvSpPr>
          <a:spLocks noChangeArrowheads="1"/>
        </xdr:cNvSpPr>
      </xdr:nvSpPr>
      <xdr:spPr>
        <a:xfrm>
          <a:off x="133350" y="16240125"/>
          <a:ext cx="2305050" cy="636905"/>
        </a:xfrm>
        <a:prstGeom prst="wedgeRoundRectCallout">
          <a:avLst>
            <a:gd name="adj1" fmla="val 20561"/>
            <a:gd name="adj2" fmla="val -66295"/>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horzOverflow="overflow" wrap="square" lIns="27432" tIns="18288" rIns="0" bIns="18288" anchor="ctr" upright="1"/>
        <a:lstStyle/>
        <a:p>
          <a:pPr algn="l" rtl="0">
            <a:lnSpc>
              <a:spcPts val="1100"/>
            </a:lnSpc>
            <a:defRPr sz="1000"/>
          </a:pPr>
          <a:r>
            <a:rPr lang="ja-JP" altLang="en-US" sz="1000" b="1" i="1" u="none" strike="noStrike" baseline="0">
              <a:solidFill>
                <a:srgbClr val="FF0000"/>
              </a:solidFill>
              <a:latin typeface="ＭＳ Ｐゴシック"/>
              <a:ea typeface="ＭＳ Ｐゴシック"/>
            </a:rPr>
            <a:t>組合員の請求日以降としてください。</a:t>
          </a:r>
        </a:p>
      </xdr:txBody>
    </xdr:sp>
    <xdr:clientData/>
  </xdr:twoCellAnchor>
  <xdr:twoCellAnchor>
    <xdr:from>
      <xdr:col>1</xdr:col>
      <xdr:colOff>228600</xdr:colOff>
      <xdr:row>61</xdr:row>
      <xdr:rowOff>10513</xdr:rowOff>
    </xdr:from>
    <xdr:to>
      <xdr:col>10</xdr:col>
      <xdr:colOff>285750</xdr:colOff>
      <xdr:row>66</xdr:row>
      <xdr:rowOff>17780</xdr:rowOff>
    </xdr:to>
    <xdr:sp macro="" textlink="">
      <xdr:nvSpPr>
        <xdr:cNvPr id="499" name="AutoShape 10">
          <a:extLst>
            <a:ext uri="{FF2B5EF4-FFF2-40B4-BE49-F238E27FC236}">
              <a16:creationId xmlns:a16="http://schemas.microsoft.com/office/drawing/2014/main" id="{00000000-0008-0000-0500-0000F3010000}"/>
            </a:ext>
          </a:extLst>
        </xdr:cNvPr>
        <xdr:cNvSpPr>
          <a:spLocks noChangeArrowheads="1"/>
        </xdr:cNvSpPr>
      </xdr:nvSpPr>
      <xdr:spPr>
        <a:xfrm>
          <a:off x="495300" y="14364688"/>
          <a:ext cx="2514600" cy="1150267"/>
        </a:xfrm>
        <a:custGeom>
          <a:avLst/>
          <a:gdLst>
            <a:gd name="connsiteX0" fmla="*/ 0 w 2305050"/>
            <a:gd name="connsiteY0" fmla="*/ 106153 h 636905"/>
            <a:gd name="connsiteX1" fmla="*/ 106153 w 2305050"/>
            <a:gd name="connsiteY1" fmla="*/ 0 h 636905"/>
            <a:gd name="connsiteX2" fmla="*/ 1344613 w 2305050"/>
            <a:gd name="connsiteY2" fmla="*/ 0 h 636905"/>
            <a:gd name="connsiteX3" fmla="*/ 1721711 w 2305050"/>
            <a:gd name="connsiteY3" fmla="*/ -132362 h 636905"/>
            <a:gd name="connsiteX4" fmla="*/ 1920875 w 2305050"/>
            <a:gd name="connsiteY4" fmla="*/ 0 h 636905"/>
            <a:gd name="connsiteX5" fmla="*/ 2198897 w 2305050"/>
            <a:gd name="connsiteY5" fmla="*/ 0 h 636905"/>
            <a:gd name="connsiteX6" fmla="*/ 2305050 w 2305050"/>
            <a:gd name="connsiteY6" fmla="*/ 106153 h 636905"/>
            <a:gd name="connsiteX7" fmla="*/ 2305050 w 2305050"/>
            <a:gd name="connsiteY7" fmla="*/ 106151 h 636905"/>
            <a:gd name="connsiteX8" fmla="*/ 2305050 w 2305050"/>
            <a:gd name="connsiteY8" fmla="*/ 106151 h 636905"/>
            <a:gd name="connsiteX9" fmla="*/ 2305050 w 2305050"/>
            <a:gd name="connsiteY9" fmla="*/ 265377 h 636905"/>
            <a:gd name="connsiteX10" fmla="*/ 2305050 w 2305050"/>
            <a:gd name="connsiteY10" fmla="*/ 530752 h 636905"/>
            <a:gd name="connsiteX11" fmla="*/ 2198897 w 2305050"/>
            <a:gd name="connsiteY11" fmla="*/ 636905 h 636905"/>
            <a:gd name="connsiteX12" fmla="*/ 1920875 w 2305050"/>
            <a:gd name="connsiteY12" fmla="*/ 636905 h 636905"/>
            <a:gd name="connsiteX13" fmla="*/ 1344613 w 2305050"/>
            <a:gd name="connsiteY13" fmla="*/ 636905 h 636905"/>
            <a:gd name="connsiteX14" fmla="*/ 1344613 w 2305050"/>
            <a:gd name="connsiteY14" fmla="*/ 636905 h 636905"/>
            <a:gd name="connsiteX15" fmla="*/ 106153 w 2305050"/>
            <a:gd name="connsiteY15" fmla="*/ 636905 h 636905"/>
            <a:gd name="connsiteX16" fmla="*/ 0 w 2305050"/>
            <a:gd name="connsiteY16" fmla="*/ 530752 h 636905"/>
            <a:gd name="connsiteX17" fmla="*/ 0 w 2305050"/>
            <a:gd name="connsiteY17" fmla="*/ 265377 h 636905"/>
            <a:gd name="connsiteX18" fmla="*/ 0 w 2305050"/>
            <a:gd name="connsiteY18" fmla="*/ 106151 h 636905"/>
            <a:gd name="connsiteX19" fmla="*/ 0 w 2305050"/>
            <a:gd name="connsiteY19" fmla="*/ 106151 h 636905"/>
            <a:gd name="connsiteX20" fmla="*/ 0 w 2305050"/>
            <a:gd name="connsiteY20" fmla="*/ 106153 h 636905"/>
            <a:gd name="connsiteX0" fmla="*/ 0 w 2305050"/>
            <a:gd name="connsiteY0" fmla="*/ 238515 h 988342"/>
            <a:gd name="connsiteX1" fmla="*/ 106153 w 2305050"/>
            <a:gd name="connsiteY1" fmla="*/ 132362 h 988342"/>
            <a:gd name="connsiteX2" fmla="*/ 1344613 w 2305050"/>
            <a:gd name="connsiteY2" fmla="*/ 132362 h 988342"/>
            <a:gd name="connsiteX3" fmla="*/ 1721711 w 2305050"/>
            <a:gd name="connsiteY3" fmla="*/ 0 h 988342"/>
            <a:gd name="connsiteX4" fmla="*/ 1920875 w 2305050"/>
            <a:gd name="connsiteY4" fmla="*/ 132362 h 988342"/>
            <a:gd name="connsiteX5" fmla="*/ 2198897 w 2305050"/>
            <a:gd name="connsiteY5" fmla="*/ 132362 h 988342"/>
            <a:gd name="connsiteX6" fmla="*/ 2305050 w 2305050"/>
            <a:gd name="connsiteY6" fmla="*/ 238515 h 988342"/>
            <a:gd name="connsiteX7" fmla="*/ 2305050 w 2305050"/>
            <a:gd name="connsiteY7" fmla="*/ 238513 h 988342"/>
            <a:gd name="connsiteX8" fmla="*/ 2305050 w 2305050"/>
            <a:gd name="connsiteY8" fmla="*/ 238513 h 988342"/>
            <a:gd name="connsiteX9" fmla="*/ 2305050 w 2305050"/>
            <a:gd name="connsiteY9" fmla="*/ 397739 h 988342"/>
            <a:gd name="connsiteX10" fmla="*/ 2305050 w 2305050"/>
            <a:gd name="connsiteY10" fmla="*/ 663114 h 988342"/>
            <a:gd name="connsiteX11" fmla="*/ 1827422 w 2305050"/>
            <a:gd name="connsiteY11" fmla="*/ 988342 h 988342"/>
            <a:gd name="connsiteX12" fmla="*/ 1920875 w 2305050"/>
            <a:gd name="connsiteY12" fmla="*/ 769267 h 988342"/>
            <a:gd name="connsiteX13" fmla="*/ 1344613 w 2305050"/>
            <a:gd name="connsiteY13" fmla="*/ 769267 h 988342"/>
            <a:gd name="connsiteX14" fmla="*/ 1344613 w 2305050"/>
            <a:gd name="connsiteY14" fmla="*/ 769267 h 988342"/>
            <a:gd name="connsiteX15" fmla="*/ 106153 w 2305050"/>
            <a:gd name="connsiteY15" fmla="*/ 769267 h 988342"/>
            <a:gd name="connsiteX16" fmla="*/ 0 w 2305050"/>
            <a:gd name="connsiteY16" fmla="*/ 663114 h 988342"/>
            <a:gd name="connsiteX17" fmla="*/ 0 w 2305050"/>
            <a:gd name="connsiteY17" fmla="*/ 397739 h 988342"/>
            <a:gd name="connsiteX18" fmla="*/ 0 w 2305050"/>
            <a:gd name="connsiteY18" fmla="*/ 238513 h 988342"/>
            <a:gd name="connsiteX19" fmla="*/ 0 w 2305050"/>
            <a:gd name="connsiteY19" fmla="*/ 238513 h 988342"/>
            <a:gd name="connsiteX20" fmla="*/ 0 w 2305050"/>
            <a:gd name="connsiteY20" fmla="*/ 238515 h 988342"/>
            <a:gd name="connsiteX0" fmla="*/ 0 w 2305050"/>
            <a:gd name="connsiteY0" fmla="*/ 400440 h 1150267"/>
            <a:gd name="connsiteX1" fmla="*/ 106153 w 2305050"/>
            <a:gd name="connsiteY1" fmla="*/ 294287 h 1150267"/>
            <a:gd name="connsiteX2" fmla="*/ 1344613 w 2305050"/>
            <a:gd name="connsiteY2" fmla="*/ 294287 h 1150267"/>
            <a:gd name="connsiteX3" fmla="*/ 1721711 w 2305050"/>
            <a:gd name="connsiteY3" fmla="*/ 0 h 1150267"/>
            <a:gd name="connsiteX4" fmla="*/ 1920875 w 2305050"/>
            <a:gd name="connsiteY4" fmla="*/ 294287 h 1150267"/>
            <a:gd name="connsiteX5" fmla="*/ 2198897 w 2305050"/>
            <a:gd name="connsiteY5" fmla="*/ 294287 h 1150267"/>
            <a:gd name="connsiteX6" fmla="*/ 2305050 w 2305050"/>
            <a:gd name="connsiteY6" fmla="*/ 400440 h 1150267"/>
            <a:gd name="connsiteX7" fmla="*/ 2305050 w 2305050"/>
            <a:gd name="connsiteY7" fmla="*/ 400438 h 1150267"/>
            <a:gd name="connsiteX8" fmla="*/ 2305050 w 2305050"/>
            <a:gd name="connsiteY8" fmla="*/ 400438 h 1150267"/>
            <a:gd name="connsiteX9" fmla="*/ 2305050 w 2305050"/>
            <a:gd name="connsiteY9" fmla="*/ 559664 h 1150267"/>
            <a:gd name="connsiteX10" fmla="*/ 2305050 w 2305050"/>
            <a:gd name="connsiteY10" fmla="*/ 825039 h 1150267"/>
            <a:gd name="connsiteX11" fmla="*/ 1827422 w 2305050"/>
            <a:gd name="connsiteY11" fmla="*/ 1150267 h 1150267"/>
            <a:gd name="connsiteX12" fmla="*/ 1920875 w 2305050"/>
            <a:gd name="connsiteY12" fmla="*/ 931192 h 1150267"/>
            <a:gd name="connsiteX13" fmla="*/ 1344613 w 2305050"/>
            <a:gd name="connsiteY13" fmla="*/ 931192 h 1150267"/>
            <a:gd name="connsiteX14" fmla="*/ 1344613 w 2305050"/>
            <a:gd name="connsiteY14" fmla="*/ 931192 h 1150267"/>
            <a:gd name="connsiteX15" fmla="*/ 106153 w 2305050"/>
            <a:gd name="connsiteY15" fmla="*/ 931192 h 1150267"/>
            <a:gd name="connsiteX16" fmla="*/ 0 w 2305050"/>
            <a:gd name="connsiteY16" fmla="*/ 825039 h 1150267"/>
            <a:gd name="connsiteX17" fmla="*/ 0 w 2305050"/>
            <a:gd name="connsiteY17" fmla="*/ 559664 h 1150267"/>
            <a:gd name="connsiteX18" fmla="*/ 0 w 2305050"/>
            <a:gd name="connsiteY18" fmla="*/ 400438 h 1150267"/>
            <a:gd name="connsiteX19" fmla="*/ 0 w 2305050"/>
            <a:gd name="connsiteY19" fmla="*/ 400438 h 1150267"/>
            <a:gd name="connsiteX20" fmla="*/ 0 w 2305050"/>
            <a:gd name="connsiteY20" fmla="*/ 400440 h 11502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305050" h="1150267">
              <a:moveTo>
                <a:pt x="0" y="400440"/>
              </a:moveTo>
              <a:cubicBezTo>
                <a:pt x="0" y="341813"/>
                <a:pt x="47526" y="294287"/>
                <a:pt x="106153" y="294287"/>
              </a:cubicBezTo>
              <a:lnTo>
                <a:pt x="1344613" y="294287"/>
              </a:lnTo>
              <a:lnTo>
                <a:pt x="1721711" y="0"/>
              </a:lnTo>
              <a:lnTo>
                <a:pt x="1920875" y="294287"/>
              </a:lnTo>
              <a:lnTo>
                <a:pt x="2198897" y="294287"/>
              </a:lnTo>
              <a:cubicBezTo>
                <a:pt x="2257524" y="294287"/>
                <a:pt x="2305050" y="341813"/>
                <a:pt x="2305050" y="400440"/>
              </a:cubicBezTo>
              <a:lnTo>
                <a:pt x="2305050" y="400438"/>
              </a:lnTo>
              <a:lnTo>
                <a:pt x="2305050" y="400438"/>
              </a:lnTo>
              <a:lnTo>
                <a:pt x="2305050" y="559664"/>
              </a:lnTo>
              <a:lnTo>
                <a:pt x="2305050" y="825039"/>
              </a:lnTo>
              <a:cubicBezTo>
                <a:pt x="2305050" y="883666"/>
                <a:pt x="1886049" y="1150267"/>
                <a:pt x="1827422" y="1150267"/>
              </a:cubicBezTo>
              <a:lnTo>
                <a:pt x="1920875" y="931192"/>
              </a:lnTo>
              <a:lnTo>
                <a:pt x="1344613" y="931192"/>
              </a:lnTo>
              <a:lnTo>
                <a:pt x="1344613" y="931192"/>
              </a:lnTo>
              <a:lnTo>
                <a:pt x="106153" y="931192"/>
              </a:lnTo>
              <a:cubicBezTo>
                <a:pt x="47526" y="931192"/>
                <a:pt x="0" y="883666"/>
                <a:pt x="0" y="825039"/>
              </a:cubicBezTo>
              <a:lnTo>
                <a:pt x="0" y="559664"/>
              </a:lnTo>
              <a:lnTo>
                <a:pt x="0" y="400438"/>
              </a:lnTo>
              <a:lnTo>
                <a:pt x="0" y="400438"/>
              </a:lnTo>
              <a:lnTo>
                <a:pt x="0" y="400440"/>
              </a:lnTo>
              <a:close/>
            </a:path>
          </a:pathLst>
        </a:cu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horzOverflow="overflow" wrap="square" lIns="27432" tIns="18288" rIns="0" bIns="18288" anchor="ctr" upright="1"/>
        <a:lstStyle/>
        <a:p>
          <a:pPr rtl="0"/>
          <a:r>
            <a:rPr lang="ja-JP" altLang="ja-JP" sz="1000" b="1" i="1" baseline="0">
              <a:solidFill>
                <a:srgbClr val="FF0000"/>
              </a:solidFill>
              <a:effectLst/>
              <a:latin typeface="+mn-lt"/>
              <a:ea typeface="+mn-ea"/>
              <a:cs typeface="+mn-cs"/>
            </a:rPr>
            <a:t>入力票に入力したデータから表示されますが</a:t>
          </a:r>
          <a:r>
            <a:rPr lang="ja-JP" altLang="en-US" sz="1000" b="1" i="1" baseline="0">
              <a:solidFill>
                <a:srgbClr val="FF0000"/>
              </a:solidFill>
              <a:effectLst/>
              <a:latin typeface="+mn-lt"/>
              <a:ea typeface="+mn-ea"/>
              <a:cs typeface="+mn-cs"/>
            </a:rPr>
            <a:t>、</a:t>
          </a:r>
          <a:r>
            <a:rPr lang="ja-JP" altLang="ja-JP" sz="1000" b="1" i="1" baseline="0">
              <a:solidFill>
                <a:srgbClr val="FF0000"/>
              </a:solidFill>
              <a:effectLst/>
              <a:latin typeface="+mn-lt"/>
              <a:ea typeface="+mn-ea"/>
              <a:cs typeface="+mn-cs"/>
            </a:rPr>
            <a:t>特別休暇の初日に訂正してください。</a:t>
          </a:r>
          <a:endParaRPr lang="ja-JP" altLang="ja-JP" sz="800">
            <a:solidFill>
              <a:srgbClr val="FF0000"/>
            </a:solidFill>
            <a:effectLst/>
          </a:endParaRPr>
        </a:p>
      </xdr:txBody>
    </xdr:sp>
    <xdr:clientData/>
  </xdr:twoCellAnchor>
  <xdr:twoCellAnchor>
    <xdr:from>
      <xdr:col>21</xdr:col>
      <xdr:colOff>95250</xdr:colOff>
      <xdr:row>15</xdr:row>
      <xdr:rowOff>114300</xdr:rowOff>
    </xdr:from>
    <xdr:to>
      <xdr:col>27</xdr:col>
      <xdr:colOff>142875</xdr:colOff>
      <xdr:row>18</xdr:row>
      <xdr:rowOff>133350</xdr:rowOff>
    </xdr:to>
    <xdr:sp macro="" textlink="">
      <xdr:nvSpPr>
        <xdr:cNvPr id="36" name="AutoShape 206">
          <a:extLst>
            <a:ext uri="{FF2B5EF4-FFF2-40B4-BE49-F238E27FC236}">
              <a16:creationId xmlns:a16="http://schemas.microsoft.com/office/drawing/2014/main" id="{00000000-0008-0000-0500-000024000000}"/>
            </a:ext>
          </a:extLst>
        </xdr:cNvPr>
        <xdr:cNvSpPr>
          <a:spLocks noChangeArrowheads="1"/>
        </xdr:cNvSpPr>
      </xdr:nvSpPr>
      <xdr:spPr>
        <a:xfrm>
          <a:off x="5810250" y="3048000"/>
          <a:ext cx="1647825" cy="438150"/>
        </a:xfrm>
        <a:prstGeom prst="wedgeRoundRectCallout">
          <a:avLst>
            <a:gd name="adj1" fmla="val -83525"/>
            <a:gd name="adj2" fmla="val -60054"/>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000"/>
            </a:lnSpc>
            <a:defRPr sz="1000"/>
          </a:pPr>
          <a:r>
            <a:rPr lang="ja-JP" altLang="en-US" sz="1000" b="1" i="1" u="none" strike="noStrike" baseline="0">
              <a:solidFill>
                <a:srgbClr val="FF0000"/>
              </a:solidFill>
              <a:latin typeface="ＭＳ ゴシック" panose="020B0609070205080204" pitchFamily="49" charset="-128"/>
              <a:ea typeface="ＭＳ ゴシック" panose="020B0609070205080204" pitchFamily="49" charset="-128"/>
            </a:rPr>
            <a:t>入力票に入力したデータが表示されます。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CL174"/>
  <sheetViews>
    <sheetView tabSelected="1" zoomScale="115" zoomScaleNormal="115" workbookViewId="0">
      <selection activeCell="L15" sqref="L15:M15"/>
    </sheetView>
  </sheetViews>
  <sheetFormatPr defaultColWidth="8.875" defaultRowHeight="15" customHeight="1" x14ac:dyDescent="0.15"/>
  <cols>
    <col min="1" max="1" width="2.875" customWidth="1"/>
    <col min="2" max="2" width="6" customWidth="1"/>
    <col min="3" max="3" width="9.625" customWidth="1"/>
    <col min="4" max="4" width="9.5" bestFit="1" customWidth="1"/>
    <col min="5" max="5" width="5.625" customWidth="1"/>
    <col min="6" max="6" width="7.125" style="1" customWidth="1"/>
    <col min="7" max="12" width="5.625" style="1" customWidth="1"/>
    <col min="13" max="13" width="10.75" customWidth="1"/>
    <col min="14" max="14" width="5" customWidth="1"/>
    <col min="17" max="17" width="9.125" customWidth="1"/>
    <col min="25" max="25" width="9.25" customWidth="1"/>
    <col min="26" max="26" width="5.5" customWidth="1"/>
    <col min="27" max="27" width="10.25" customWidth="1"/>
    <col min="28" max="28" width="8.875" customWidth="1"/>
    <col min="29" max="29" width="12.875" style="47" customWidth="1"/>
    <col min="30" max="30" width="8.875" style="2" customWidth="1"/>
    <col min="31" max="31" width="8.875" style="3" customWidth="1"/>
    <col min="32" max="32" width="16" style="2" customWidth="1"/>
    <col min="33" max="33" width="10.5" customWidth="1"/>
    <col min="34" max="34" width="14.375" customWidth="1"/>
    <col min="35" max="35" width="10.5" customWidth="1"/>
    <col min="36" max="39" width="8.875" customWidth="1"/>
    <col min="40" max="40" width="15.5" style="222" customWidth="1"/>
    <col min="41" max="41" width="15.625" style="222" customWidth="1"/>
    <col min="42" max="42" width="14.125" customWidth="1"/>
    <col min="43" max="45" width="16.375" customWidth="1"/>
    <col min="46" max="91" width="8.875" customWidth="1"/>
    <col min="92" max="92" width="0.125" customWidth="1"/>
  </cols>
  <sheetData>
    <row r="1" spans="1:89" ht="15" customHeight="1" x14ac:dyDescent="0.15">
      <c r="A1" s="4"/>
      <c r="B1" s="5" t="s">
        <v>72</v>
      </c>
      <c r="C1" s="4"/>
      <c r="D1" s="4"/>
      <c r="E1" s="4"/>
      <c r="F1" s="11"/>
      <c r="G1" s="11"/>
      <c r="H1" s="11"/>
      <c r="I1" s="11"/>
      <c r="J1" s="11"/>
      <c r="K1" s="11"/>
      <c r="L1" s="11"/>
      <c r="M1" s="4"/>
      <c r="N1" s="4"/>
      <c r="O1" s="4"/>
      <c r="P1" s="4"/>
      <c r="Q1" s="4"/>
      <c r="R1" s="4"/>
      <c r="S1" s="4"/>
      <c r="T1" s="4"/>
      <c r="U1" s="4"/>
      <c r="V1" s="4"/>
      <c r="W1" s="4"/>
      <c r="X1" s="4"/>
      <c r="Y1" s="4"/>
      <c r="Z1" s="4"/>
    </row>
    <row r="2" spans="1:89" ht="15" customHeight="1" x14ac:dyDescent="0.15">
      <c r="A2" s="4"/>
      <c r="B2" s="5"/>
      <c r="C2" s="8"/>
      <c r="D2" s="4" t="s">
        <v>195</v>
      </c>
      <c r="E2" s="4"/>
      <c r="F2" s="11"/>
      <c r="G2" s="11"/>
      <c r="H2" s="11"/>
      <c r="I2" s="11"/>
      <c r="J2" s="11"/>
      <c r="K2" s="11"/>
      <c r="L2" s="11"/>
      <c r="M2" s="4"/>
      <c r="N2" s="4"/>
      <c r="O2" s="4"/>
      <c r="P2" s="4"/>
      <c r="Q2" s="4"/>
      <c r="R2" s="4"/>
      <c r="S2" s="4"/>
      <c r="T2" s="4"/>
      <c r="U2" s="4"/>
      <c r="V2" s="4"/>
      <c r="W2" s="4"/>
      <c r="X2" s="4"/>
      <c r="Y2" s="4"/>
      <c r="Z2" s="4"/>
    </row>
    <row r="3" spans="1:89" ht="6.6" customHeight="1" x14ac:dyDescent="0.15">
      <c r="A3" s="4"/>
      <c r="B3" s="4"/>
      <c r="C3" s="4"/>
      <c r="D3" s="4"/>
      <c r="E3" s="4"/>
      <c r="F3" s="11"/>
      <c r="G3" s="11"/>
      <c r="H3" s="11"/>
      <c r="I3" s="11"/>
      <c r="J3" s="11"/>
      <c r="K3" s="11"/>
      <c r="L3" s="11"/>
      <c r="M3" s="4"/>
      <c r="N3" s="4"/>
      <c r="O3" s="4"/>
      <c r="P3" s="4"/>
      <c r="Q3" s="4"/>
      <c r="R3" s="4"/>
      <c r="S3" s="4"/>
      <c r="T3" s="4"/>
      <c r="U3" s="4"/>
      <c r="V3" s="4"/>
      <c r="W3" s="4"/>
      <c r="X3" s="4"/>
      <c r="Y3" s="4"/>
      <c r="Z3" s="4"/>
    </row>
    <row r="4" spans="1:89" ht="15" customHeight="1" x14ac:dyDescent="0.15">
      <c r="A4" s="4"/>
      <c r="B4" s="402" t="s">
        <v>57</v>
      </c>
      <c r="C4" s="425"/>
      <c r="D4" s="403"/>
      <c r="E4" s="474"/>
      <c r="F4" s="475"/>
      <c r="G4" s="475"/>
      <c r="H4" s="475"/>
      <c r="I4" s="475"/>
      <c r="J4" s="475"/>
      <c r="K4" s="475"/>
      <c r="L4" s="476"/>
      <c r="M4" s="4"/>
      <c r="N4" s="4"/>
      <c r="O4" s="4"/>
      <c r="P4" s="4"/>
      <c r="Q4" s="4"/>
      <c r="R4" s="4"/>
      <c r="S4" s="4"/>
      <c r="T4" s="4"/>
      <c r="U4" s="4"/>
      <c r="V4" s="4"/>
      <c r="W4" s="4"/>
      <c r="X4" s="4"/>
      <c r="Y4" s="4"/>
      <c r="Z4" s="4"/>
    </row>
    <row r="5" spans="1:89" ht="15" customHeight="1" x14ac:dyDescent="0.15">
      <c r="A5" s="4"/>
      <c r="B5" s="402" t="s">
        <v>8</v>
      </c>
      <c r="C5" s="425"/>
      <c r="D5" s="403"/>
      <c r="E5" s="461"/>
      <c r="F5" s="462"/>
      <c r="G5" s="462"/>
      <c r="H5" s="462"/>
      <c r="I5" s="462"/>
      <c r="J5" s="462"/>
      <c r="K5" s="462"/>
      <c r="L5" s="463"/>
      <c r="M5" s="4"/>
      <c r="N5" s="4"/>
      <c r="O5" s="4"/>
      <c r="P5" s="4"/>
      <c r="Q5" s="4"/>
      <c r="R5" s="4"/>
      <c r="S5" s="4"/>
      <c r="T5" s="4"/>
      <c r="U5" s="4"/>
      <c r="V5" s="4"/>
      <c r="W5" s="4"/>
      <c r="X5" s="4"/>
      <c r="Y5" s="4"/>
      <c r="Z5" s="4"/>
    </row>
    <row r="6" spans="1:89" ht="15" customHeight="1" x14ac:dyDescent="0.15">
      <c r="A6" s="4"/>
      <c r="B6" s="402" t="s">
        <v>285</v>
      </c>
      <c r="C6" s="425"/>
      <c r="D6" s="403"/>
      <c r="E6" s="477"/>
      <c r="F6" s="478"/>
      <c r="G6" s="478"/>
      <c r="H6" s="478"/>
      <c r="I6" s="478"/>
      <c r="J6" s="478"/>
      <c r="K6" s="478"/>
      <c r="L6" s="479"/>
      <c r="M6" s="4"/>
      <c r="N6" s="4"/>
      <c r="O6" s="4"/>
      <c r="P6" s="4"/>
      <c r="Q6" s="4"/>
      <c r="R6" s="4"/>
      <c r="S6" s="4"/>
      <c r="T6" s="4"/>
      <c r="U6" s="4"/>
      <c r="V6" s="4"/>
      <c r="W6" s="4"/>
      <c r="X6" s="4"/>
      <c r="Y6" s="4"/>
      <c r="Z6" s="4"/>
      <c r="AN6" s="40"/>
      <c r="AO6" s="40"/>
      <c r="AP6" s="46"/>
      <c r="AQ6" s="46"/>
      <c r="AR6" s="46"/>
      <c r="AS6" s="46"/>
      <c r="AT6" s="46"/>
      <c r="AU6" s="46"/>
    </row>
    <row r="7" spans="1:89" ht="15" customHeight="1" x14ac:dyDescent="0.15">
      <c r="A7" s="4"/>
      <c r="B7" s="402" t="s">
        <v>37</v>
      </c>
      <c r="C7" s="425"/>
      <c r="D7" s="403"/>
      <c r="E7" s="461"/>
      <c r="F7" s="462"/>
      <c r="G7" s="462"/>
      <c r="H7" s="462"/>
      <c r="I7" s="462"/>
      <c r="J7" s="462"/>
      <c r="K7" s="462"/>
      <c r="L7" s="463"/>
      <c r="M7" s="4"/>
      <c r="N7" s="4"/>
      <c r="O7" s="4"/>
      <c r="P7" s="4"/>
      <c r="Q7" s="4"/>
      <c r="R7" s="4"/>
      <c r="S7" s="4"/>
      <c r="T7" s="4"/>
      <c r="U7" s="4"/>
      <c r="V7" s="4"/>
      <c r="W7" s="4"/>
      <c r="X7" s="4"/>
      <c r="Y7" s="4"/>
      <c r="Z7" s="4"/>
      <c r="AD7" s="32" t="s">
        <v>240</v>
      </c>
      <c r="AE7" s="35" t="s">
        <v>239</v>
      </c>
      <c r="AF7" s="2" t="s">
        <v>106</v>
      </c>
    </row>
    <row r="8" spans="1:89" ht="7.9" customHeight="1" x14ac:dyDescent="0.15">
      <c r="A8" s="4"/>
      <c r="B8" s="4"/>
      <c r="C8" s="4"/>
      <c r="D8" s="4"/>
      <c r="E8" s="4"/>
      <c r="F8" s="11"/>
      <c r="G8" s="11"/>
      <c r="H8" s="11"/>
      <c r="I8" s="11"/>
      <c r="J8" s="11"/>
      <c r="K8" s="11"/>
      <c r="L8" s="11"/>
      <c r="M8" s="4"/>
      <c r="N8" s="4"/>
      <c r="O8" s="4"/>
      <c r="P8" s="4"/>
      <c r="Q8" s="4"/>
      <c r="R8" s="4"/>
      <c r="S8" s="4"/>
      <c r="T8" s="4"/>
      <c r="U8" s="4"/>
      <c r="V8" s="4"/>
      <c r="W8" s="4"/>
      <c r="X8" s="4"/>
      <c r="Y8" s="4"/>
      <c r="Z8" s="4"/>
    </row>
    <row r="9" spans="1:89" ht="15" customHeight="1" x14ac:dyDescent="0.15">
      <c r="A9" s="4"/>
      <c r="B9" s="464" t="s">
        <v>65</v>
      </c>
      <c r="C9" s="465"/>
      <c r="D9" s="466"/>
      <c r="E9" s="10"/>
      <c r="F9" s="12">
        <v>1</v>
      </c>
      <c r="G9" s="14"/>
      <c r="H9" s="6" t="s">
        <v>11</v>
      </c>
      <c r="I9" s="14"/>
      <c r="J9" s="6" t="s">
        <v>36</v>
      </c>
      <c r="K9" s="14"/>
      <c r="L9" s="6" t="s">
        <v>9</v>
      </c>
      <c r="M9" s="4"/>
      <c r="N9" s="4"/>
      <c r="O9" s="4"/>
      <c r="P9" s="4"/>
      <c r="Q9" s="4"/>
      <c r="R9" s="4"/>
      <c r="S9" s="4"/>
      <c r="T9" s="4"/>
      <c r="U9" s="4"/>
      <c r="V9" s="4"/>
      <c r="W9" s="4"/>
      <c r="X9" s="4"/>
      <c r="Y9" s="4"/>
      <c r="Z9" s="4"/>
      <c r="AA9" s="464" t="s">
        <v>65</v>
      </c>
      <c r="AB9" s="465"/>
      <c r="AC9" s="466"/>
      <c r="AD9" s="33" t="str">
        <f>IF(G9="","",IF(G9&gt;=10,F9&amp;G9,F9&amp;"0"&amp;G9))</f>
        <v/>
      </c>
      <c r="AE9" s="36" t="str">
        <f>IF(G9="","",VLOOKUP(VALUE(AD9),$CH:$CJ,2,FALSE))</f>
        <v/>
      </c>
      <c r="AF9" s="37" t="str">
        <f>IF(G9="","",VALUE(AE9&amp;"/"&amp;I9&amp;"/"&amp;K9))</f>
        <v/>
      </c>
      <c r="AN9" s="41" t="s">
        <v>67</v>
      </c>
      <c r="AO9" s="41" t="s">
        <v>198</v>
      </c>
      <c r="AQ9" s="48">
        <v>1</v>
      </c>
      <c r="AR9" s="48" t="s">
        <v>244</v>
      </c>
      <c r="CH9" t="s">
        <v>240</v>
      </c>
      <c r="CI9" t="s">
        <v>239</v>
      </c>
      <c r="CJ9" t="s">
        <v>238</v>
      </c>
    </row>
    <row r="10" spans="1:89" ht="15" customHeight="1" x14ac:dyDescent="0.15">
      <c r="A10" s="4"/>
      <c r="B10" s="464" t="s">
        <v>171</v>
      </c>
      <c r="C10" s="465"/>
      <c r="D10" s="466"/>
      <c r="E10" s="467" t="s">
        <v>247</v>
      </c>
      <c r="F10" s="468"/>
      <c r="G10" s="14"/>
      <c r="H10" s="6" t="s">
        <v>11</v>
      </c>
      <c r="I10" s="14"/>
      <c r="J10" s="6" t="s">
        <v>36</v>
      </c>
      <c r="K10" s="14"/>
      <c r="L10" s="6" t="s">
        <v>9</v>
      </c>
      <c r="M10" s="4"/>
      <c r="N10" s="4"/>
      <c r="O10" s="4"/>
      <c r="P10" s="4"/>
      <c r="Q10" s="4"/>
      <c r="R10" s="4"/>
      <c r="S10" s="4"/>
      <c r="T10" s="4"/>
      <c r="U10" s="4"/>
      <c r="V10" s="4"/>
      <c r="W10" s="4"/>
      <c r="X10" s="4"/>
      <c r="Y10" s="4"/>
      <c r="Z10" s="4"/>
      <c r="AA10" s="464" t="s">
        <v>171</v>
      </c>
      <c r="AB10" s="465"/>
      <c r="AC10" s="466"/>
      <c r="AD10" s="33" t="str">
        <f>IF(G10="","",IF(G10&gt;=10,3&amp;G10,3&amp;"0"&amp;G10))</f>
        <v/>
      </c>
      <c r="AE10" s="36" t="str">
        <f>IF(G10="","",VLOOKUP(VALUE(AD10),$CH:$CJ,2,FALSE))</f>
        <v/>
      </c>
      <c r="AF10" s="37" t="str">
        <f>IF(G10="","",VALUE(AE10&amp;"/"&amp;I10&amp;"/"&amp;K10))</f>
        <v/>
      </c>
      <c r="AN10" s="42" t="str">
        <f>IF(AF10="","",AF10)</f>
        <v/>
      </c>
      <c r="AO10" s="44" t="str">
        <f>IF(AF22="","",AF22)</f>
        <v/>
      </c>
      <c r="AQ10" s="48">
        <v>2</v>
      </c>
      <c r="AR10" s="48" t="s">
        <v>245</v>
      </c>
      <c r="CH10">
        <v>101</v>
      </c>
      <c r="CI10">
        <v>1926</v>
      </c>
      <c r="CJ10">
        <v>1</v>
      </c>
      <c r="CK10" t="s">
        <v>212</v>
      </c>
    </row>
    <row r="11" spans="1:89" ht="11.25" customHeight="1" x14ac:dyDescent="0.15">
      <c r="A11" s="4"/>
      <c r="B11" s="4"/>
      <c r="C11" s="4"/>
      <c r="D11" s="4"/>
      <c r="E11" s="4"/>
      <c r="F11" s="11"/>
      <c r="G11" s="11"/>
      <c r="H11" s="11"/>
      <c r="I11" s="11"/>
      <c r="J11" s="11"/>
      <c r="K11" s="11"/>
      <c r="L11" s="11"/>
      <c r="M11" s="4"/>
      <c r="N11" s="4"/>
      <c r="O11" s="4"/>
      <c r="P11" s="4"/>
      <c r="Q11" s="4"/>
      <c r="R11" s="4"/>
      <c r="S11" s="4"/>
      <c r="T11" s="4"/>
      <c r="U11" s="4"/>
      <c r="V11" s="4"/>
      <c r="W11" s="4"/>
      <c r="X11" s="4"/>
      <c r="Y11" s="4"/>
      <c r="Z11" s="4"/>
      <c r="AQ11" s="48">
        <v>3</v>
      </c>
      <c r="AR11" s="48" t="s">
        <v>174</v>
      </c>
      <c r="CH11">
        <v>102</v>
      </c>
      <c r="CI11">
        <v>1927</v>
      </c>
      <c r="CJ11">
        <v>2</v>
      </c>
      <c r="CK11" t="s">
        <v>212</v>
      </c>
    </row>
    <row r="12" spans="1:89" ht="15" customHeight="1" x14ac:dyDescent="0.15">
      <c r="A12" s="4"/>
      <c r="B12" s="4"/>
      <c r="C12" s="4"/>
      <c r="D12" s="4"/>
      <c r="E12" s="4"/>
      <c r="F12" s="4"/>
      <c r="G12" s="4"/>
      <c r="H12" s="16"/>
      <c r="I12" s="4"/>
      <c r="J12" s="4"/>
      <c r="K12" s="4"/>
      <c r="L12" s="11"/>
      <c r="M12" s="4"/>
      <c r="N12" s="4"/>
      <c r="O12" s="4"/>
      <c r="P12" s="4"/>
      <c r="Q12" s="4"/>
      <c r="R12" s="4"/>
      <c r="S12" s="4"/>
      <c r="T12" s="4"/>
      <c r="U12" s="4"/>
      <c r="V12" s="4"/>
      <c r="W12" s="4"/>
      <c r="X12" s="4"/>
      <c r="Y12" s="4"/>
      <c r="Z12" s="4"/>
      <c r="CH12">
        <v>103</v>
      </c>
      <c r="CI12">
        <v>1928</v>
      </c>
      <c r="CJ12">
        <v>3</v>
      </c>
      <c r="CK12" t="s">
        <v>212</v>
      </c>
    </row>
    <row r="13" spans="1:89" ht="15" customHeight="1" x14ac:dyDescent="0.15">
      <c r="A13" s="4"/>
      <c r="B13" s="4"/>
      <c r="C13" s="4"/>
      <c r="D13" s="4"/>
      <c r="E13" s="4"/>
      <c r="F13" s="4"/>
      <c r="G13" s="4"/>
      <c r="H13" s="16"/>
      <c r="I13" s="4"/>
      <c r="J13" s="4"/>
      <c r="K13" s="4"/>
      <c r="L13" s="22"/>
      <c r="M13" s="4"/>
      <c r="N13" s="4"/>
      <c r="O13" s="4"/>
      <c r="P13" s="4"/>
      <c r="Q13" s="4"/>
      <c r="R13" s="4"/>
      <c r="S13" s="4"/>
      <c r="T13" s="4"/>
      <c r="U13" s="4"/>
      <c r="V13" s="4"/>
      <c r="W13" s="4"/>
      <c r="X13" s="4"/>
      <c r="Y13" s="4"/>
      <c r="Z13" s="4"/>
      <c r="CH13">
        <v>104</v>
      </c>
      <c r="CI13">
        <v>1929</v>
      </c>
      <c r="CJ13">
        <v>4</v>
      </c>
      <c r="CK13" t="s">
        <v>212</v>
      </c>
    </row>
    <row r="14" spans="1:89" ht="15" customHeight="1" x14ac:dyDescent="0.15">
      <c r="A14" s="4"/>
      <c r="B14" s="469" t="s">
        <v>217</v>
      </c>
      <c r="C14" s="469"/>
      <c r="D14" s="469"/>
      <c r="E14" s="404"/>
      <c r="F14" s="405"/>
      <c r="G14" s="406"/>
      <c r="H14" s="16" t="s">
        <v>16</v>
      </c>
      <c r="I14" s="17"/>
      <c r="J14" s="17"/>
      <c r="K14" s="17"/>
      <c r="L14" s="16"/>
      <c r="M14" s="4"/>
      <c r="N14" s="4"/>
      <c r="O14" s="25"/>
      <c r="P14" s="4"/>
      <c r="Q14" s="4"/>
      <c r="R14" s="4"/>
      <c r="S14" s="4"/>
      <c r="T14" s="4"/>
      <c r="U14" s="4"/>
      <c r="V14" s="4"/>
      <c r="W14" s="4"/>
      <c r="X14" s="4"/>
      <c r="Y14" s="4"/>
      <c r="Z14" s="4"/>
      <c r="CH14">
        <v>105</v>
      </c>
      <c r="CI14">
        <v>1930</v>
      </c>
      <c r="CJ14">
        <v>5</v>
      </c>
      <c r="CK14" t="s">
        <v>212</v>
      </c>
    </row>
    <row r="15" spans="1:89" ht="18.75" customHeight="1" x14ac:dyDescent="0.15">
      <c r="A15" s="4"/>
      <c r="B15" s="470" t="s">
        <v>218</v>
      </c>
      <c r="C15" s="470"/>
      <c r="D15" s="470"/>
      <c r="E15" s="471"/>
      <c r="F15" s="472"/>
      <c r="G15" s="473"/>
      <c r="H15" s="16" t="s">
        <v>21</v>
      </c>
      <c r="I15" s="470" t="s">
        <v>219</v>
      </c>
      <c r="J15" s="470"/>
      <c r="K15" s="470"/>
      <c r="L15" s="404"/>
      <c r="M15" s="406"/>
      <c r="N15" s="4" t="s">
        <v>21</v>
      </c>
      <c r="O15" s="25"/>
      <c r="P15" s="4"/>
      <c r="Q15" s="4"/>
      <c r="R15" s="4"/>
      <c r="S15" s="4"/>
      <c r="T15" s="4"/>
      <c r="U15" s="4"/>
      <c r="V15" s="4"/>
      <c r="W15" s="4"/>
      <c r="X15" s="4"/>
      <c r="Y15" s="4"/>
      <c r="Z15" s="4"/>
      <c r="CH15">
        <v>106</v>
      </c>
      <c r="CI15">
        <v>1931</v>
      </c>
      <c r="CJ15">
        <v>6</v>
      </c>
      <c r="CK15" t="s">
        <v>212</v>
      </c>
    </row>
    <row r="16" spans="1:89" ht="18" customHeight="1" x14ac:dyDescent="0.15">
      <c r="A16" s="4"/>
      <c r="B16" s="4"/>
      <c r="C16" s="4"/>
      <c r="D16" s="4"/>
      <c r="E16" s="4"/>
      <c r="F16" s="11"/>
      <c r="G16" s="11"/>
      <c r="H16" s="11"/>
      <c r="I16" s="11"/>
      <c r="J16" s="11"/>
      <c r="K16" s="11"/>
      <c r="L16" s="11"/>
      <c r="M16" s="4"/>
      <c r="N16" s="4"/>
      <c r="O16" s="25"/>
      <c r="P16" s="4"/>
      <c r="Q16" s="4"/>
      <c r="R16" s="4"/>
      <c r="S16" s="4"/>
      <c r="T16" s="4"/>
      <c r="U16" s="4"/>
      <c r="V16" s="4"/>
      <c r="W16" s="4"/>
      <c r="X16" s="4"/>
      <c r="Y16" s="4"/>
      <c r="Z16" s="4"/>
      <c r="CH16">
        <v>107</v>
      </c>
      <c r="CI16">
        <v>1932</v>
      </c>
      <c r="CJ16">
        <v>7</v>
      </c>
      <c r="CK16" t="s">
        <v>212</v>
      </c>
    </row>
    <row r="17" spans="1:89" ht="17.25" customHeight="1" x14ac:dyDescent="0.15">
      <c r="A17" s="4"/>
      <c r="B17" s="413" t="s">
        <v>83</v>
      </c>
      <c r="C17" s="416" t="s">
        <v>152</v>
      </c>
      <c r="D17" s="417"/>
      <c r="E17" s="6" t="s">
        <v>7</v>
      </c>
      <c r="F17" s="10">
        <v>3</v>
      </c>
      <c r="G17" s="14"/>
      <c r="H17" s="6" t="s">
        <v>11</v>
      </c>
      <c r="I17" s="14"/>
      <c r="J17" s="6" t="s">
        <v>27</v>
      </c>
      <c r="K17" s="14"/>
      <c r="L17" s="6" t="s">
        <v>32</v>
      </c>
      <c r="M17" s="420"/>
      <c r="N17" s="4"/>
      <c r="O17" s="4"/>
      <c r="P17" s="4"/>
      <c r="Q17" s="4"/>
      <c r="R17" s="4"/>
      <c r="S17" s="4"/>
      <c r="T17" s="4"/>
      <c r="U17" s="4"/>
      <c r="V17" s="4"/>
      <c r="W17" s="4"/>
      <c r="X17" s="4"/>
      <c r="Y17" s="4"/>
      <c r="Z17" s="4"/>
      <c r="AA17" s="422" t="s">
        <v>83</v>
      </c>
      <c r="AB17" s="416" t="s">
        <v>152</v>
      </c>
      <c r="AC17" s="417"/>
      <c r="AD17" s="33" t="str">
        <f t="shared" ref="AD17:AD22" si="0">IF(G17="","",IF(G17&gt;=10,F17&amp;G17,F17&amp;"0"&amp;G17))</f>
        <v/>
      </c>
      <c r="AE17" s="36" t="str">
        <f t="shared" ref="AE17:AE22" si="1">IF(G17="","",VLOOKUP(VALUE(AD17),$CH:$CJ,2,FALSE))</f>
        <v/>
      </c>
      <c r="AF17" s="37" t="str">
        <f t="shared" ref="AF17:AF22" si="2">IF(G17="","",VALUE(AE17&amp;"/"&amp;I17&amp;"/"&amp;K17))</f>
        <v/>
      </c>
      <c r="AG17" t="str">
        <f t="shared" ref="AG17:AG22" si="3">IF(ISERROR(VLOOKUP(F17,$AQ$9:$AR$11,2,FALSE)),"",VLOOKUP(F17,$AQ$9:$AR$11,2,FALSE))</f>
        <v>令和</v>
      </c>
      <c r="CH17">
        <v>108</v>
      </c>
      <c r="CI17">
        <v>1933</v>
      </c>
      <c r="CJ17">
        <v>8</v>
      </c>
      <c r="CK17" t="s">
        <v>212</v>
      </c>
    </row>
    <row r="18" spans="1:89" ht="17.25" customHeight="1" x14ac:dyDescent="0.15">
      <c r="A18" s="4"/>
      <c r="B18" s="414"/>
      <c r="C18" s="418"/>
      <c r="D18" s="419"/>
      <c r="E18" s="6" t="s">
        <v>63</v>
      </c>
      <c r="F18" s="10">
        <v>3</v>
      </c>
      <c r="G18" s="14"/>
      <c r="H18" s="6" t="s">
        <v>11</v>
      </c>
      <c r="I18" s="14"/>
      <c r="J18" s="6" t="s">
        <v>27</v>
      </c>
      <c r="K18" s="14"/>
      <c r="L18" s="6" t="s">
        <v>32</v>
      </c>
      <c r="M18" s="421"/>
      <c r="N18" s="4" t="s">
        <v>21</v>
      </c>
      <c r="O18" s="4"/>
      <c r="P18" s="4"/>
      <c r="Q18" s="4"/>
      <c r="R18" s="4"/>
      <c r="S18" s="4"/>
      <c r="T18" s="4"/>
      <c r="U18" s="4"/>
      <c r="V18" s="4"/>
      <c r="W18" s="4"/>
      <c r="X18" s="4"/>
      <c r="Y18" s="4"/>
      <c r="Z18" s="4"/>
      <c r="AA18" s="423"/>
      <c r="AB18" s="418"/>
      <c r="AC18" s="419"/>
      <c r="AD18" s="33" t="str">
        <f t="shared" si="0"/>
        <v/>
      </c>
      <c r="AE18" s="36" t="str">
        <f t="shared" si="1"/>
        <v/>
      </c>
      <c r="AF18" s="37" t="str">
        <f t="shared" si="2"/>
        <v/>
      </c>
      <c r="AG18" t="str">
        <f t="shared" si="3"/>
        <v>令和</v>
      </c>
      <c r="CH18">
        <v>109</v>
      </c>
      <c r="CI18">
        <v>1934</v>
      </c>
      <c r="CJ18">
        <v>9</v>
      </c>
      <c r="CK18" t="s">
        <v>212</v>
      </c>
    </row>
    <row r="19" spans="1:89" ht="17.25" customHeight="1" x14ac:dyDescent="0.15">
      <c r="A19" s="4"/>
      <c r="B19" s="414"/>
      <c r="C19" s="416" t="s">
        <v>206</v>
      </c>
      <c r="D19" s="417"/>
      <c r="E19" s="6" t="s">
        <v>7</v>
      </c>
      <c r="F19" s="10">
        <v>3</v>
      </c>
      <c r="G19" s="14"/>
      <c r="H19" s="6" t="s">
        <v>11</v>
      </c>
      <c r="I19" s="14"/>
      <c r="J19" s="6" t="s">
        <v>36</v>
      </c>
      <c r="K19" s="14"/>
      <c r="L19" s="6" t="s">
        <v>9</v>
      </c>
      <c r="M19" s="420"/>
      <c r="N19" s="4"/>
      <c r="O19" s="4"/>
      <c r="P19" s="4"/>
      <c r="Q19" s="4"/>
      <c r="R19" s="4"/>
      <c r="S19" s="4"/>
      <c r="T19" s="4"/>
      <c r="U19" s="4"/>
      <c r="V19" s="4"/>
      <c r="W19" s="4"/>
      <c r="X19" s="4"/>
      <c r="Y19" s="4"/>
      <c r="Z19" s="4"/>
      <c r="AA19" s="423"/>
      <c r="AB19" s="416" t="s">
        <v>206</v>
      </c>
      <c r="AC19" s="417"/>
      <c r="AD19" s="33" t="str">
        <f t="shared" si="0"/>
        <v/>
      </c>
      <c r="AE19" s="36" t="str">
        <f t="shared" si="1"/>
        <v/>
      </c>
      <c r="AF19" s="37" t="str">
        <f t="shared" si="2"/>
        <v/>
      </c>
      <c r="AG19" t="str">
        <f t="shared" si="3"/>
        <v>令和</v>
      </c>
      <c r="CH19">
        <v>110</v>
      </c>
      <c r="CI19">
        <v>1935</v>
      </c>
      <c r="CJ19">
        <v>10</v>
      </c>
      <c r="CK19" t="s">
        <v>212</v>
      </c>
    </row>
    <row r="20" spans="1:89" ht="17.25" customHeight="1" x14ac:dyDescent="0.15">
      <c r="A20" s="4"/>
      <c r="B20" s="414"/>
      <c r="C20" s="418"/>
      <c r="D20" s="419"/>
      <c r="E20" s="6" t="s">
        <v>63</v>
      </c>
      <c r="F20" s="10">
        <v>3</v>
      </c>
      <c r="G20" s="14"/>
      <c r="H20" s="6" t="s">
        <v>11</v>
      </c>
      <c r="I20" s="14"/>
      <c r="J20" s="6" t="s">
        <v>36</v>
      </c>
      <c r="K20" s="14"/>
      <c r="L20" s="6" t="s">
        <v>9</v>
      </c>
      <c r="M20" s="421"/>
      <c r="N20" s="4" t="s">
        <v>21</v>
      </c>
      <c r="O20" s="4"/>
      <c r="P20" s="4"/>
      <c r="Q20" s="4"/>
      <c r="R20" s="4"/>
      <c r="S20" s="4"/>
      <c r="T20" s="4"/>
      <c r="U20" s="4"/>
      <c r="V20" s="4"/>
      <c r="W20" s="4"/>
      <c r="X20" s="4"/>
      <c r="Y20" s="4"/>
      <c r="Z20" s="4"/>
      <c r="AA20" s="423"/>
      <c r="AB20" s="418"/>
      <c r="AC20" s="419"/>
      <c r="AD20" s="33" t="str">
        <f t="shared" si="0"/>
        <v/>
      </c>
      <c r="AE20" s="36" t="str">
        <f t="shared" si="1"/>
        <v/>
      </c>
      <c r="AF20" s="37" t="str">
        <f t="shared" si="2"/>
        <v/>
      </c>
      <c r="AG20" t="str">
        <f t="shared" si="3"/>
        <v>令和</v>
      </c>
      <c r="AH20" s="28" t="s">
        <v>249</v>
      </c>
      <c r="CH20">
        <v>111</v>
      </c>
      <c r="CI20">
        <v>1936</v>
      </c>
      <c r="CJ20">
        <v>11</v>
      </c>
      <c r="CK20" t="s">
        <v>212</v>
      </c>
    </row>
    <row r="21" spans="1:89" ht="17.25" customHeight="1" x14ac:dyDescent="0.15">
      <c r="A21" s="4"/>
      <c r="B21" s="414"/>
      <c r="C21" s="416" t="s">
        <v>154</v>
      </c>
      <c r="D21" s="417"/>
      <c r="E21" s="6" t="s">
        <v>7</v>
      </c>
      <c r="F21" s="10">
        <v>3</v>
      </c>
      <c r="G21" s="14"/>
      <c r="H21" s="6" t="s">
        <v>11</v>
      </c>
      <c r="I21" s="14"/>
      <c r="J21" s="6" t="s">
        <v>36</v>
      </c>
      <c r="K21" s="14"/>
      <c r="L21" s="6" t="s">
        <v>9</v>
      </c>
      <c r="M21" s="420"/>
      <c r="N21" s="4"/>
      <c r="O21" s="4"/>
      <c r="P21" s="4"/>
      <c r="Q21" s="4"/>
      <c r="R21" s="4"/>
      <c r="S21" s="4"/>
      <c r="T21" s="4"/>
      <c r="U21" s="4"/>
      <c r="V21" s="4"/>
      <c r="W21" s="4"/>
      <c r="X21" s="4"/>
      <c r="Y21" s="4"/>
      <c r="Z21" s="4"/>
      <c r="AA21" s="423"/>
      <c r="AB21" s="416" t="s">
        <v>154</v>
      </c>
      <c r="AC21" s="417"/>
      <c r="AD21" s="33" t="str">
        <f t="shared" si="0"/>
        <v/>
      </c>
      <c r="AE21" s="36" t="str">
        <f t="shared" si="1"/>
        <v/>
      </c>
      <c r="AF21" s="37" t="str">
        <f t="shared" si="2"/>
        <v/>
      </c>
      <c r="AG21" t="str">
        <f t="shared" si="3"/>
        <v>令和</v>
      </c>
      <c r="AH21" s="38" t="e">
        <f>EOMONTH(AF21,-1)+1</f>
        <v>#VALUE!</v>
      </c>
      <c r="CH21">
        <v>112</v>
      </c>
      <c r="CI21">
        <v>1937</v>
      </c>
      <c r="CJ21">
        <v>12</v>
      </c>
      <c r="CK21" t="s">
        <v>212</v>
      </c>
    </row>
    <row r="22" spans="1:89" ht="17.25" customHeight="1" x14ac:dyDescent="0.15">
      <c r="A22" s="4"/>
      <c r="B22" s="415"/>
      <c r="C22" s="418"/>
      <c r="D22" s="419"/>
      <c r="E22" s="6" t="s">
        <v>155</v>
      </c>
      <c r="F22" s="10">
        <v>3</v>
      </c>
      <c r="G22" s="14"/>
      <c r="H22" s="6" t="s">
        <v>11</v>
      </c>
      <c r="I22" s="14"/>
      <c r="J22" s="6" t="s">
        <v>36</v>
      </c>
      <c r="K22" s="14"/>
      <c r="L22" s="6" t="s">
        <v>9</v>
      </c>
      <c r="M22" s="421"/>
      <c r="N22" s="4" t="s">
        <v>21</v>
      </c>
      <c r="O22" s="4"/>
      <c r="P22" s="4"/>
      <c r="Q22" s="4"/>
      <c r="R22" s="4"/>
      <c r="S22" s="4"/>
      <c r="T22" s="4"/>
      <c r="U22" s="4"/>
      <c r="V22" s="4"/>
      <c r="W22" s="4"/>
      <c r="X22" s="4"/>
      <c r="Y22" s="4"/>
      <c r="Z22" s="4"/>
      <c r="AA22" s="424"/>
      <c r="AB22" s="418"/>
      <c r="AC22" s="419"/>
      <c r="AD22" s="33" t="str">
        <f t="shared" si="0"/>
        <v/>
      </c>
      <c r="AE22" s="36" t="str">
        <f t="shared" si="1"/>
        <v/>
      </c>
      <c r="AF22" s="37" t="str">
        <f t="shared" si="2"/>
        <v/>
      </c>
      <c r="AG22" t="str">
        <f t="shared" si="3"/>
        <v>令和</v>
      </c>
      <c r="AH22" s="38" t="e">
        <f>EOMONTH(AF22,-1)+1</f>
        <v>#VALUE!</v>
      </c>
      <c r="CH22">
        <v>113</v>
      </c>
      <c r="CI22">
        <v>1938</v>
      </c>
      <c r="CJ22">
        <v>13</v>
      </c>
      <c r="CK22" t="s">
        <v>212</v>
      </c>
    </row>
    <row r="23" spans="1:89" ht="15" customHeight="1" x14ac:dyDescent="0.15">
      <c r="A23" s="4"/>
      <c r="B23" s="7"/>
      <c r="C23" s="9"/>
      <c r="D23" s="9"/>
      <c r="E23" s="11"/>
      <c r="F23" s="4" t="s">
        <v>53</v>
      </c>
      <c r="G23" s="11"/>
      <c r="H23" s="11"/>
      <c r="I23" s="11"/>
      <c r="J23" s="11"/>
      <c r="K23" s="11"/>
      <c r="L23" s="11"/>
      <c r="M23" s="23"/>
      <c r="N23" s="4"/>
      <c r="O23" s="4"/>
      <c r="P23" s="4"/>
      <c r="Q23" s="4"/>
      <c r="R23" s="4"/>
      <c r="S23" s="4"/>
      <c r="T23" s="4"/>
      <c r="U23" s="4"/>
      <c r="V23" s="4"/>
      <c r="W23" s="4"/>
      <c r="X23" s="4"/>
      <c r="Y23" s="4"/>
      <c r="Z23" s="4"/>
      <c r="CH23">
        <v>114</v>
      </c>
      <c r="CI23">
        <v>1939</v>
      </c>
      <c r="CJ23">
        <v>14</v>
      </c>
      <c r="CK23" t="s">
        <v>212</v>
      </c>
    </row>
    <row r="24" spans="1:89" ht="7.9" customHeight="1" x14ac:dyDescent="0.15">
      <c r="A24" s="4"/>
      <c r="B24" s="4"/>
      <c r="C24" s="4"/>
      <c r="D24" s="4"/>
      <c r="E24" s="4"/>
      <c r="F24" s="11"/>
      <c r="G24" s="11"/>
      <c r="H24" s="11"/>
      <c r="I24" s="11"/>
      <c r="J24" s="11"/>
      <c r="K24" s="11"/>
      <c r="L24" s="11"/>
      <c r="M24" s="4"/>
      <c r="N24" s="4"/>
      <c r="O24" s="4"/>
      <c r="P24" s="4"/>
      <c r="Q24" s="4"/>
      <c r="R24" s="4"/>
      <c r="S24" s="4"/>
      <c r="T24" s="4"/>
      <c r="U24" s="4"/>
      <c r="V24" s="4"/>
      <c r="W24" s="4"/>
      <c r="X24" s="4"/>
      <c r="Y24" s="4"/>
      <c r="Z24" s="4"/>
      <c r="CH24">
        <v>115</v>
      </c>
      <c r="CI24">
        <v>1940</v>
      </c>
      <c r="CJ24">
        <v>15</v>
      </c>
      <c r="CK24" t="s">
        <v>212</v>
      </c>
    </row>
    <row r="25" spans="1:89" ht="17.25" customHeight="1" x14ac:dyDescent="0.15">
      <c r="A25" s="4"/>
      <c r="B25" s="407" t="s">
        <v>115</v>
      </c>
      <c r="C25" s="451" t="s">
        <v>277</v>
      </c>
      <c r="D25" s="452"/>
      <c r="E25" s="453"/>
      <c r="F25" s="6" t="s">
        <v>174</v>
      </c>
      <c r="G25" s="14"/>
      <c r="H25" s="6" t="s">
        <v>11</v>
      </c>
      <c r="I25" s="14"/>
      <c r="J25" s="6" t="s">
        <v>36</v>
      </c>
      <c r="K25" s="14"/>
      <c r="L25" s="6" t="s">
        <v>9</v>
      </c>
      <c r="M25" s="4"/>
      <c r="N25" s="4"/>
      <c r="O25" s="4"/>
      <c r="P25" s="4"/>
      <c r="Q25" s="4"/>
      <c r="R25" s="4"/>
      <c r="S25" s="4"/>
      <c r="T25" s="4"/>
      <c r="U25" s="4"/>
      <c r="V25" s="4"/>
      <c r="W25" s="4"/>
      <c r="X25" s="4"/>
      <c r="Y25" s="4"/>
      <c r="Z25" s="4"/>
      <c r="AA25" s="454" t="s">
        <v>277</v>
      </c>
      <c r="AB25" s="454"/>
      <c r="AC25" s="29">
        <v>3</v>
      </c>
      <c r="AD25" s="33" t="str">
        <f>IF(G25="","",IF(G25&gt;=10,AC25&amp;G25,AC25&amp;"0"&amp;G25))</f>
        <v/>
      </c>
      <c r="AE25" s="36" t="str">
        <f>IF(G25="","",VLOOKUP(VALUE(AD25),$CH:$CJ,2,FALSE))</f>
        <v/>
      </c>
      <c r="AF25" s="37" t="str">
        <f>IF(G25="","",VALUE(AE25&amp;"/"&amp;I25&amp;"/"&amp;K25))</f>
        <v/>
      </c>
      <c r="AG25" t="str">
        <f>IF(ISERROR(VLOOKUP(AC25,$AQ$9:$AR$11,2,FALSE)),"",VLOOKUP(AC25,$AQ$9:$AR$11,2,FALSE))</f>
        <v>令和</v>
      </c>
      <c r="CH25">
        <v>116</v>
      </c>
      <c r="CI25">
        <v>1941</v>
      </c>
      <c r="CJ25">
        <v>16</v>
      </c>
      <c r="CK25" t="s">
        <v>212</v>
      </c>
    </row>
    <row r="26" spans="1:89" ht="17.25" customHeight="1" x14ac:dyDescent="0.15">
      <c r="A26" s="4"/>
      <c r="B26" s="408"/>
      <c r="C26" s="451" t="s">
        <v>276</v>
      </c>
      <c r="D26" s="452"/>
      <c r="E26" s="453"/>
      <c r="F26" s="455"/>
      <c r="G26" s="456"/>
      <c r="H26" s="457"/>
      <c r="I26" s="11"/>
      <c r="J26" s="11"/>
      <c r="K26" s="11"/>
      <c r="L26" s="11"/>
      <c r="M26" s="4"/>
      <c r="N26" s="4"/>
      <c r="O26" s="4"/>
      <c r="P26" s="4"/>
      <c r="Q26" s="4"/>
      <c r="R26" s="4"/>
      <c r="S26" s="4"/>
      <c r="T26" s="4"/>
      <c r="U26" s="4"/>
      <c r="V26" s="4"/>
      <c r="W26" s="4"/>
      <c r="X26" s="4"/>
      <c r="Y26" s="4"/>
      <c r="Z26" s="4"/>
      <c r="CH26">
        <v>117</v>
      </c>
      <c r="CI26">
        <v>1942</v>
      </c>
      <c r="CJ26">
        <v>17</v>
      </c>
      <c r="CK26" t="s">
        <v>212</v>
      </c>
    </row>
    <row r="27" spans="1:89" ht="17.25" customHeight="1" x14ac:dyDescent="0.15">
      <c r="A27" s="4"/>
      <c r="B27" s="409"/>
      <c r="C27" s="458" t="s">
        <v>275</v>
      </c>
      <c r="D27" s="459"/>
      <c r="E27" s="460"/>
      <c r="F27" s="455"/>
      <c r="G27" s="456"/>
      <c r="H27" s="457"/>
      <c r="I27" s="11"/>
      <c r="J27" s="11"/>
      <c r="K27" s="11"/>
      <c r="L27" s="11"/>
      <c r="M27" s="4"/>
      <c r="N27" s="4"/>
      <c r="O27" s="4"/>
      <c r="P27" s="4"/>
      <c r="Q27" s="4"/>
      <c r="R27" s="4"/>
      <c r="S27" s="4"/>
      <c r="T27" s="4"/>
      <c r="U27" s="4"/>
      <c r="V27" s="4"/>
      <c r="W27" s="4"/>
      <c r="X27" s="4"/>
      <c r="Y27" s="4"/>
      <c r="Z27" s="4"/>
      <c r="CH27">
        <v>118</v>
      </c>
      <c r="CI27">
        <v>1943</v>
      </c>
      <c r="CJ27">
        <v>18</v>
      </c>
      <c r="CK27" t="s">
        <v>212</v>
      </c>
    </row>
    <row r="28" spans="1:89" ht="7.9" customHeight="1" x14ac:dyDescent="0.15">
      <c r="A28" s="4"/>
      <c r="B28" s="4"/>
      <c r="C28" s="4"/>
      <c r="D28" s="4"/>
      <c r="E28" s="4"/>
      <c r="F28" s="11"/>
      <c r="G28" s="11"/>
      <c r="H28" s="11"/>
      <c r="I28" s="11"/>
      <c r="J28" s="11"/>
      <c r="K28" s="11"/>
      <c r="L28" s="11"/>
      <c r="M28" s="4"/>
      <c r="N28" s="4"/>
      <c r="O28" s="4"/>
      <c r="P28" s="4"/>
      <c r="Q28" s="4"/>
      <c r="R28" s="4"/>
      <c r="S28" s="4"/>
      <c r="T28" s="4"/>
      <c r="U28" s="4"/>
      <c r="V28" s="4"/>
      <c r="W28" s="4"/>
      <c r="X28" s="4"/>
      <c r="Y28" s="4"/>
      <c r="Z28" s="4"/>
      <c r="CH28">
        <v>119</v>
      </c>
      <c r="CI28">
        <v>1944</v>
      </c>
      <c r="CJ28">
        <v>19</v>
      </c>
      <c r="CK28" t="s">
        <v>212</v>
      </c>
    </row>
    <row r="29" spans="1:89" ht="57" customHeight="1" x14ac:dyDescent="0.15">
      <c r="A29" s="4"/>
      <c r="B29" s="4"/>
      <c r="C29" s="4"/>
      <c r="D29" s="4"/>
      <c r="E29" s="4"/>
      <c r="F29" s="11"/>
      <c r="G29" s="11"/>
      <c r="H29" s="11"/>
      <c r="I29" s="11"/>
      <c r="J29" s="11"/>
      <c r="K29" s="11"/>
      <c r="L29" s="11"/>
      <c r="M29" s="4"/>
      <c r="N29" s="4"/>
      <c r="O29" s="26"/>
      <c r="P29" s="4"/>
      <c r="Q29" s="4"/>
      <c r="R29" s="4"/>
      <c r="S29" s="4"/>
      <c r="T29" s="4"/>
      <c r="U29" s="4"/>
      <c r="V29" s="4"/>
      <c r="W29" s="4"/>
      <c r="X29" s="4"/>
      <c r="Y29" s="4"/>
      <c r="Z29" s="4"/>
      <c r="CH29">
        <v>120</v>
      </c>
      <c r="CI29">
        <v>1945</v>
      </c>
      <c r="CJ29">
        <v>20</v>
      </c>
      <c r="CK29" t="s">
        <v>212</v>
      </c>
    </row>
    <row r="30" spans="1:89" ht="17.25" customHeight="1" x14ac:dyDescent="0.15">
      <c r="A30" s="4"/>
      <c r="B30" s="402" t="s">
        <v>100</v>
      </c>
      <c r="C30" s="425"/>
      <c r="D30" s="425"/>
      <c r="E30" s="403"/>
      <c r="F30" s="13"/>
      <c r="G30" s="15" t="s">
        <v>196</v>
      </c>
      <c r="H30" s="17"/>
      <c r="I30" s="17"/>
      <c r="J30" s="17"/>
      <c r="K30" s="17"/>
      <c r="L30" s="4"/>
      <c r="M30" s="4"/>
      <c r="N30" s="4"/>
      <c r="O30" s="4"/>
      <c r="P30" s="4"/>
      <c r="Q30" s="4"/>
      <c r="R30" s="4"/>
      <c r="S30" s="4"/>
      <c r="T30" s="4"/>
      <c r="U30" s="4"/>
      <c r="V30" s="4"/>
      <c r="W30" s="4"/>
      <c r="X30" s="4"/>
      <c r="Y30" s="4"/>
      <c r="Z30" s="4"/>
      <c r="AG30" t="s">
        <v>243</v>
      </c>
      <c r="AH30">
        <v>43586</v>
      </c>
      <c r="AN30" s="43" t="s">
        <v>111</v>
      </c>
      <c r="CH30">
        <v>121</v>
      </c>
      <c r="CI30">
        <v>1946</v>
      </c>
      <c r="CJ30">
        <v>21</v>
      </c>
      <c r="CK30" t="s">
        <v>212</v>
      </c>
    </row>
    <row r="31" spans="1:89" ht="17.25" customHeight="1" x14ac:dyDescent="0.15">
      <c r="A31" s="4"/>
      <c r="B31" s="402" t="s">
        <v>127</v>
      </c>
      <c r="C31" s="425"/>
      <c r="D31" s="425"/>
      <c r="E31" s="403"/>
      <c r="F31" s="6" t="s">
        <v>174</v>
      </c>
      <c r="G31" s="6" t="str">
        <f>IF(ISERROR(YEAR(AN31)-1988),"",YEAR(AN31)-1988)</f>
        <v/>
      </c>
      <c r="H31" s="6" t="s">
        <v>11</v>
      </c>
      <c r="I31" s="6" t="str">
        <f>IF(ISERROR(MONTH(AN31)),"",MONTH(AN31))</f>
        <v/>
      </c>
      <c r="J31" s="6" t="s">
        <v>36</v>
      </c>
      <c r="K31" s="6" t="str">
        <f>IF(ISERROR(DAY(AN31)),"",DAY(AN31))</f>
        <v/>
      </c>
      <c r="L31" s="6" t="s">
        <v>9</v>
      </c>
      <c r="M31" s="4"/>
      <c r="N31" s="4"/>
      <c r="O31" s="4"/>
      <c r="P31" s="4"/>
      <c r="Q31" s="4"/>
      <c r="R31" s="4"/>
      <c r="S31" s="4"/>
      <c r="T31" s="4"/>
      <c r="U31" s="4"/>
      <c r="V31" s="4"/>
      <c r="W31" s="4"/>
      <c r="X31" s="4"/>
      <c r="Y31" s="4"/>
      <c r="Z31" s="4"/>
      <c r="AA31" s="426" t="s">
        <v>127</v>
      </c>
      <c r="AB31" s="427"/>
      <c r="AC31" s="29">
        <v>3</v>
      </c>
      <c r="AD31" s="33" t="str">
        <f>IF(G31="","",IF(G31&gt;=10,AC31&amp;G31,AC31&amp;"0"&amp;G31))</f>
        <v/>
      </c>
      <c r="AE31" s="36" t="str">
        <f>IF(G31="","",VLOOKUP(VALUE(AD31),$CH:$CJ,2,FALSE))</f>
        <v/>
      </c>
      <c r="AF31" s="37" t="str">
        <f>IF(G31="","",VALUE(AE31&amp;"/"&amp;I31&amp;"/"&amp;K31))</f>
        <v/>
      </c>
      <c r="AN31" s="44" t="str">
        <f>IF(G10="","",IF(F30=1,AN10+1,""))</f>
        <v/>
      </c>
      <c r="AO31" s="44" t="str">
        <f>IF(ISERROR(VALUE(YEAR(AN31)+2&amp;"/"&amp;I31&amp;"/"&amp;K31)-1),"",VALUE(YEAR(AN31)+2&amp;"/"&amp;I31&amp;"/"&amp;K31)-1)</f>
        <v/>
      </c>
      <c r="CH31">
        <v>122</v>
      </c>
      <c r="CI31">
        <v>1947</v>
      </c>
      <c r="CJ31">
        <v>22</v>
      </c>
      <c r="CK31" t="s">
        <v>212</v>
      </c>
    </row>
    <row r="32" spans="1:89" ht="7.9" customHeight="1" x14ac:dyDescent="0.15">
      <c r="A32" s="4"/>
      <c r="B32" s="4"/>
      <c r="C32" s="4"/>
      <c r="D32" s="4"/>
      <c r="E32" s="4"/>
      <c r="F32" s="11"/>
      <c r="G32" s="11"/>
      <c r="H32" s="11"/>
      <c r="I32" s="11"/>
      <c r="J32" s="11"/>
      <c r="K32" s="11"/>
      <c r="L32" s="11"/>
      <c r="M32" s="4"/>
      <c r="N32" s="4"/>
      <c r="O32" s="4"/>
      <c r="P32" s="4"/>
      <c r="Q32" s="4"/>
      <c r="R32" s="4"/>
      <c r="S32" s="4"/>
      <c r="T32" s="4"/>
      <c r="U32" s="4"/>
      <c r="V32" s="4"/>
      <c r="W32" s="4"/>
      <c r="X32" s="4"/>
      <c r="Y32" s="4"/>
      <c r="Z32" s="4"/>
      <c r="AN32" s="45"/>
      <c r="AO32" s="45"/>
      <c r="CH32">
        <v>123</v>
      </c>
      <c r="CI32">
        <v>1948</v>
      </c>
      <c r="CJ32">
        <v>23</v>
      </c>
      <c r="CK32" t="s">
        <v>212</v>
      </c>
    </row>
    <row r="33" spans="1:89" ht="17.25" customHeight="1" x14ac:dyDescent="0.15">
      <c r="A33" s="4"/>
      <c r="B33" s="444" t="s">
        <v>235</v>
      </c>
      <c r="C33" s="447" t="s">
        <v>64</v>
      </c>
      <c r="D33" s="448"/>
      <c r="E33" s="6" t="s">
        <v>7</v>
      </c>
      <c r="F33" s="6" t="str">
        <f>IF(G33="","令和",VLOOKUP(F21,$AQ$9:$AR$11,2,FALSE))</f>
        <v>令和</v>
      </c>
      <c r="G33" s="6" t="str">
        <f>IF(G21="","",G21)</f>
        <v/>
      </c>
      <c r="H33" s="6" t="s">
        <v>11</v>
      </c>
      <c r="I33" s="6" t="str">
        <f>IF(I21="","",I21)</f>
        <v/>
      </c>
      <c r="J33" s="6" t="s">
        <v>36</v>
      </c>
      <c r="K33" s="6" t="str">
        <f>IF(K21="","",K21)</f>
        <v/>
      </c>
      <c r="L33" s="6" t="s">
        <v>9</v>
      </c>
      <c r="M33" s="24" t="str">
        <f>IF(AX33="","",IF(ISERROR(IF(AQ60=3,"支給なし","")),"",IF(AQ60=3,"支給なし","")))</f>
        <v/>
      </c>
      <c r="N33" s="4"/>
      <c r="O33" s="4"/>
      <c r="P33" s="4"/>
      <c r="Q33" s="4"/>
      <c r="R33" s="4"/>
      <c r="S33" s="4"/>
      <c r="T33" s="4"/>
      <c r="U33" s="4"/>
      <c r="V33" s="4"/>
      <c r="W33" s="4"/>
      <c r="X33" s="4"/>
      <c r="Y33" s="4"/>
      <c r="Z33" s="4"/>
      <c r="AB33" s="447" t="s">
        <v>64</v>
      </c>
      <c r="AC33" s="448"/>
      <c r="AD33" s="33" t="str">
        <f>IF(G33="","",IF(G33&gt;=10,F21&amp;G33,F21&amp;"0"&amp;G33))</f>
        <v/>
      </c>
      <c r="AE33" s="36" t="str">
        <f>IF(G33="","",VLOOKUP(VALUE(AD33),$CH:$CJ,2,FALSE))</f>
        <v/>
      </c>
      <c r="AF33" s="37" t="str">
        <f>IF(G33="","",VALUE(AE33&amp;"/"&amp;I33&amp;"/"&amp;K33))</f>
        <v/>
      </c>
      <c r="AG33" t="str">
        <f>F33</f>
        <v>令和</v>
      </c>
      <c r="AH33" t="e">
        <f>IF(AF33&gt;=$AH$30,VLOOKUP(AE33,$CI$105:$CK$174,2,FALSE),VLOOKUP(AE33,$CI$10:$CK$104,2,FALSE))</f>
        <v>#N/A</v>
      </c>
      <c r="AI33" t="e">
        <f>IF(AF33&gt;=$AH$30,VLOOKUP(AE33,$CI$105:$CK$174,3,FALSE),VLOOKUP(AE33,$CI$10:$CK$104,3,FALSE))</f>
        <v>#N/A</v>
      </c>
      <c r="AN33" s="44" t="str">
        <f>IF(AT33="","",AF33)</f>
        <v/>
      </c>
      <c r="AO33" s="45"/>
      <c r="AQ33" s="438" t="s">
        <v>141</v>
      </c>
      <c r="AR33" s="439"/>
      <c r="AS33" s="27" t="e">
        <f>AI33</f>
        <v>#N/A</v>
      </c>
      <c r="AT33" s="27">
        <f>G21</f>
        <v>0</v>
      </c>
      <c r="AU33" s="27" t="str">
        <f>H21</f>
        <v>年</v>
      </c>
      <c r="AV33" s="27">
        <f>I21</f>
        <v>0</v>
      </c>
      <c r="AW33" s="27" t="str">
        <f>J21</f>
        <v>月</v>
      </c>
      <c r="AX33" s="27">
        <f>K21</f>
        <v>0</v>
      </c>
      <c r="AY33" s="27" t="s">
        <v>9</v>
      </c>
      <c r="CH33">
        <v>124</v>
      </c>
      <c r="CI33">
        <v>1949</v>
      </c>
      <c r="CJ33">
        <v>24</v>
      </c>
      <c r="CK33" t="s">
        <v>212</v>
      </c>
    </row>
    <row r="34" spans="1:89" ht="17.25" customHeight="1" x14ac:dyDescent="0.15">
      <c r="A34" s="4"/>
      <c r="B34" s="445"/>
      <c r="C34" s="449"/>
      <c r="D34" s="450"/>
      <c r="E34" s="6" t="s">
        <v>63</v>
      </c>
      <c r="F34" s="6" t="str">
        <f>IF(G34="","令和",AI34)</f>
        <v>令和</v>
      </c>
      <c r="G34" s="6" t="str">
        <f>IF(G33="","",AH34)</f>
        <v/>
      </c>
      <c r="H34" s="6" t="s">
        <v>11</v>
      </c>
      <c r="I34" s="6" t="str">
        <f>IF(G34="","",MONTH(AF34))</f>
        <v/>
      </c>
      <c r="J34" s="6" t="s">
        <v>36</v>
      </c>
      <c r="K34" s="6" t="str">
        <f>IF(I34="","",DAY(AF34))</f>
        <v/>
      </c>
      <c r="L34" s="6" t="s">
        <v>9</v>
      </c>
      <c r="M34" s="4"/>
      <c r="N34" s="4"/>
      <c r="O34" s="4"/>
      <c r="P34" s="4"/>
      <c r="Q34" s="4"/>
      <c r="R34" s="4"/>
      <c r="S34" s="4"/>
      <c r="T34" s="4"/>
      <c r="U34" s="4"/>
      <c r="V34" s="4"/>
      <c r="W34" s="4"/>
      <c r="X34" s="4"/>
      <c r="Y34" s="4"/>
      <c r="Z34" s="4"/>
      <c r="AA34" t="s">
        <v>157</v>
      </c>
      <c r="AB34" s="449"/>
      <c r="AC34" s="450"/>
      <c r="AD34" s="34"/>
      <c r="AE34" s="36" t="e">
        <f>YEAR(AF34)</f>
        <v>#VALUE!</v>
      </c>
      <c r="AF34" s="37" t="e">
        <f>EDATE(AF33,18)-1</f>
        <v>#VALUE!</v>
      </c>
      <c r="AG34" t="str">
        <f>F34</f>
        <v>令和</v>
      </c>
      <c r="AH34" t="e">
        <f>IF(AF34&gt;=$AH$30,VLOOKUP(AE34,$CI$105:$CK$174,2,FALSE),VLOOKUP(AE34,$CI$10:$CK$104,2,FALSE))</f>
        <v>#VALUE!</v>
      </c>
      <c r="AI34" t="e">
        <f>IF(AF34&gt;=$AH$30,VLOOKUP(AE34,$CI$105:$CK$174,3,FALSE),VLOOKUP(AE34,$CI$10:$CK$104,3,FALSE))</f>
        <v>#VALUE!</v>
      </c>
      <c r="AN34" s="45"/>
      <c r="AO34" s="45"/>
      <c r="CH34">
        <v>125</v>
      </c>
      <c r="CI34">
        <v>1950</v>
      </c>
      <c r="CJ34">
        <v>25</v>
      </c>
      <c r="CK34" t="s">
        <v>212</v>
      </c>
    </row>
    <row r="35" spans="1:89" ht="17.25" customHeight="1" x14ac:dyDescent="0.15">
      <c r="A35" s="4"/>
      <c r="B35" s="445"/>
      <c r="C35" s="447" t="s">
        <v>54</v>
      </c>
      <c r="D35" s="448"/>
      <c r="E35" s="6" t="s">
        <v>7</v>
      </c>
      <c r="F35" s="6" t="str">
        <f>IF(G35="","令和",AI35)</f>
        <v>令和</v>
      </c>
      <c r="G35" s="6" t="str">
        <f>IF(G34="","",AH35)</f>
        <v/>
      </c>
      <c r="H35" s="6" t="s">
        <v>11</v>
      </c>
      <c r="I35" s="6" t="str">
        <f>IF(G35="","",MONTH(AF35))</f>
        <v/>
      </c>
      <c r="J35" s="6" t="s">
        <v>36</v>
      </c>
      <c r="K35" s="6" t="str">
        <f>IF(I35="","",DAY(AF35))</f>
        <v/>
      </c>
      <c r="L35" s="6" t="s">
        <v>9</v>
      </c>
      <c r="M35" s="4"/>
      <c r="N35" s="4"/>
      <c r="O35" s="4"/>
      <c r="P35" s="4"/>
      <c r="Q35" s="4"/>
      <c r="R35" s="4"/>
      <c r="S35" s="4"/>
      <c r="T35" s="4"/>
      <c r="U35" s="4"/>
      <c r="V35" s="4"/>
      <c r="W35" s="4"/>
      <c r="X35" s="4"/>
      <c r="Y35" s="4"/>
      <c r="Z35" s="4"/>
      <c r="AB35" s="447" t="s">
        <v>54</v>
      </c>
      <c r="AC35" s="448"/>
      <c r="AE35" s="36" t="e">
        <f>YEAR(AF35)</f>
        <v>#VALUE!</v>
      </c>
      <c r="AF35" s="37" t="e">
        <f>EDATE(AF33,18)</f>
        <v>#VALUE!</v>
      </c>
      <c r="AG35" t="str">
        <f>F35</f>
        <v>令和</v>
      </c>
      <c r="AH35" t="e">
        <f>IF(AF35&gt;=$AH$30,VLOOKUP(AE35,$CI$105:$CK$174,2,FALSE),VLOOKUP(AE35,$CI$10:$CK$104,2,FALSE))</f>
        <v>#VALUE!</v>
      </c>
      <c r="AI35" t="e">
        <f>IF(AF35&gt;=$AH$30,VLOOKUP(AE35,$CI$105:$CK$174,3,FALSE),VLOOKUP(AE35,$CI$10:$CK$104,3,FALSE))</f>
        <v>#VALUE!</v>
      </c>
      <c r="AN35" s="44" t="str">
        <f>IF(AP35=3,"",AN33)</f>
        <v/>
      </c>
      <c r="AO35" s="44" t="str">
        <f>AN33</f>
        <v/>
      </c>
      <c r="AP35" s="28">
        <f>IF(AN33&lt;AO46,AQ59,AQ60)</f>
        <v>2</v>
      </c>
      <c r="CH35">
        <v>126</v>
      </c>
      <c r="CI35">
        <v>1951</v>
      </c>
      <c r="CJ35">
        <v>26</v>
      </c>
      <c r="CK35" t="s">
        <v>212</v>
      </c>
    </row>
    <row r="36" spans="1:89" ht="17.25" customHeight="1" x14ac:dyDescent="0.15">
      <c r="A36" s="4"/>
      <c r="B36" s="446"/>
      <c r="C36" s="449"/>
      <c r="D36" s="450"/>
      <c r="E36" s="6" t="s">
        <v>63</v>
      </c>
      <c r="F36" s="6" t="str">
        <f>IF(G36="","令和",AI36)</f>
        <v>令和</v>
      </c>
      <c r="G36" s="6" t="str">
        <f>IF(G35="","",AH36)</f>
        <v/>
      </c>
      <c r="H36" s="6" t="s">
        <v>11</v>
      </c>
      <c r="I36" s="6" t="str">
        <f>IF(G36="","",MONTH(AF36))</f>
        <v/>
      </c>
      <c r="J36" s="6" t="s">
        <v>36</v>
      </c>
      <c r="K36" s="6" t="str">
        <f>IF(I36="","",DAY(AF36))</f>
        <v/>
      </c>
      <c r="L36" s="6" t="s">
        <v>9</v>
      </c>
      <c r="M36" s="4"/>
      <c r="N36" s="4" t="s">
        <v>59</v>
      </c>
      <c r="O36" s="4"/>
      <c r="P36" s="4"/>
      <c r="Q36" s="4"/>
      <c r="R36" s="4"/>
      <c r="S36" s="4"/>
      <c r="T36" s="4"/>
      <c r="U36" s="4"/>
      <c r="V36" s="4"/>
      <c r="W36" s="4"/>
      <c r="X36" s="4"/>
      <c r="Y36" s="4"/>
      <c r="Z36" s="4"/>
      <c r="AA36" t="s">
        <v>241</v>
      </c>
      <c r="AB36" s="449"/>
      <c r="AC36" s="450"/>
      <c r="AE36" s="36" t="e">
        <f>YEAR(AF36)</f>
        <v>#VALUE!</v>
      </c>
      <c r="AF36" s="37" t="e">
        <f>EDATE(AF33,24)-1</f>
        <v>#VALUE!</v>
      </c>
      <c r="AG36" t="str">
        <f>F36</f>
        <v>令和</v>
      </c>
      <c r="AH36" t="e">
        <f>IF(AF36&gt;=$AH$30,VLOOKUP(AE36,$CI$105:$CK$174,2,FALSE),VLOOKUP(AE36,$CI$10:$CK$104,2,FALSE))</f>
        <v>#VALUE!</v>
      </c>
      <c r="AI36" t="e">
        <f>IF(AF36&gt;=$AH$30,VLOOKUP(AE36,$CI$105:$CK$174,3,FALSE),VLOOKUP(AE36,$CI$10:$CK$104,3,FALSE))</f>
        <v>#VALUE!</v>
      </c>
      <c r="AN36" s="44" t="e">
        <f>AF34</f>
        <v>#VALUE!</v>
      </c>
      <c r="AO36" s="45"/>
      <c r="CH36">
        <v>127</v>
      </c>
      <c r="CI36">
        <v>1952</v>
      </c>
      <c r="CJ36">
        <v>27</v>
      </c>
      <c r="CK36" t="s">
        <v>212</v>
      </c>
    </row>
    <row r="37" spans="1:89" ht="7.5" customHeight="1" x14ac:dyDescent="0.15">
      <c r="A37" s="4"/>
      <c r="B37" s="4"/>
      <c r="C37" s="4"/>
      <c r="D37" s="4"/>
      <c r="E37" s="4"/>
      <c r="F37" s="11"/>
      <c r="G37" s="11"/>
      <c r="H37" s="11"/>
      <c r="I37" s="11"/>
      <c r="J37" s="11"/>
      <c r="K37" s="11"/>
      <c r="L37" s="11"/>
      <c r="M37" s="4"/>
      <c r="N37" s="4"/>
      <c r="O37" s="4"/>
      <c r="P37" s="4"/>
      <c r="Q37" s="4"/>
      <c r="R37" s="4"/>
      <c r="S37" s="4"/>
      <c r="T37" s="4"/>
      <c r="U37" s="4"/>
      <c r="V37" s="4"/>
      <c r="W37" s="4"/>
      <c r="X37" s="4"/>
      <c r="Y37" s="4"/>
      <c r="Z37" s="4"/>
      <c r="AN37" s="44" t="e">
        <f>AF35</f>
        <v>#VALUE!</v>
      </c>
      <c r="AO37" s="45"/>
      <c r="CH37">
        <v>128</v>
      </c>
      <c r="CI37">
        <v>1953</v>
      </c>
      <c r="CJ37">
        <v>28</v>
      </c>
      <c r="CK37" t="s">
        <v>212</v>
      </c>
    </row>
    <row r="38" spans="1:89" ht="17.25" customHeight="1" x14ac:dyDescent="0.15">
      <c r="A38" s="4"/>
      <c r="B38" s="440" t="s">
        <v>68</v>
      </c>
      <c r="C38" s="441"/>
      <c r="D38" s="441"/>
      <c r="E38" s="442"/>
      <c r="F38" s="6" t="s">
        <v>174</v>
      </c>
      <c r="G38" s="6" t="str">
        <f>IF(G22="","",G22)</f>
        <v/>
      </c>
      <c r="H38" s="6" t="s">
        <v>11</v>
      </c>
      <c r="I38" s="6" t="str">
        <f>IF(I22="","",I22)</f>
        <v/>
      </c>
      <c r="J38" s="6" t="s">
        <v>82</v>
      </c>
      <c r="K38" s="21"/>
      <c r="L38" s="11"/>
      <c r="M38" s="4"/>
      <c r="N38" s="4"/>
      <c r="O38" s="4"/>
      <c r="P38" s="4"/>
      <c r="Q38" s="4"/>
      <c r="R38" s="4"/>
      <c r="S38" s="4"/>
      <c r="T38" s="4"/>
      <c r="U38" s="4"/>
      <c r="V38" s="4"/>
      <c r="W38" s="4"/>
      <c r="X38" s="4"/>
      <c r="Y38" s="4"/>
      <c r="Z38" s="4"/>
      <c r="AB38" s="443" t="s">
        <v>68</v>
      </c>
      <c r="AC38" s="443"/>
      <c r="AD38" s="33" t="str">
        <f>IF(G38="","",AD22)</f>
        <v/>
      </c>
      <c r="AE38" s="36" t="str">
        <f>IF(G38="","",VLOOKUP(VALUE(AD38),$CH:$CJ,2,FALSE))</f>
        <v/>
      </c>
      <c r="AF38" s="37" t="str">
        <f>IF(G38="","",IF(AF33&lt;=AH38,AH38,AF33))</f>
        <v/>
      </c>
      <c r="AG38" t="str">
        <f>F38</f>
        <v>令和</v>
      </c>
      <c r="AH38" s="39" t="e">
        <f>IF(AH21=AH22,AH21,AH22)</f>
        <v>#VALUE!</v>
      </c>
      <c r="AN38" s="44" t="e">
        <f>AF36</f>
        <v>#VALUE!</v>
      </c>
      <c r="AO38" s="44" t="e">
        <f>AN38</f>
        <v>#VALUE!</v>
      </c>
      <c r="AQ38" s="432" t="s">
        <v>7</v>
      </c>
      <c r="AR38" s="432" t="s">
        <v>63</v>
      </c>
      <c r="AS38" s="432" t="s">
        <v>199</v>
      </c>
      <c r="CH38">
        <v>129</v>
      </c>
      <c r="CI38">
        <v>1954</v>
      </c>
      <c r="CJ38">
        <v>29</v>
      </c>
      <c r="CK38" t="s">
        <v>212</v>
      </c>
    </row>
    <row r="39" spans="1:89" ht="7.9" customHeight="1" x14ac:dyDescent="0.15">
      <c r="A39" s="4"/>
      <c r="B39" s="4"/>
      <c r="C39" s="4"/>
      <c r="D39" s="4"/>
      <c r="E39" s="4"/>
      <c r="F39" s="11"/>
      <c r="G39" s="11"/>
      <c r="H39" s="11"/>
      <c r="I39" s="11"/>
      <c r="J39" s="11"/>
      <c r="K39" s="11"/>
      <c r="L39" s="11"/>
      <c r="M39" s="4"/>
      <c r="N39" s="4"/>
      <c r="O39" s="4"/>
      <c r="P39" s="4"/>
      <c r="Q39" s="4"/>
      <c r="R39" s="4"/>
      <c r="S39" s="4"/>
      <c r="T39" s="4"/>
      <c r="U39" s="4"/>
      <c r="V39" s="4"/>
      <c r="W39" s="4"/>
      <c r="X39" s="4"/>
      <c r="Y39" s="4"/>
      <c r="Z39" s="4"/>
      <c r="AN39" s="45"/>
      <c r="AO39" s="45"/>
      <c r="AQ39" s="433"/>
      <c r="AR39" s="433"/>
      <c r="AS39" s="433"/>
      <c r="CH39">
        <v>130</v>
      </c>
      <c r="CI39">
        <v>1955</v>
      </c>
      <c r="CJ39">
        <v>30</v>
      </c>
      <c r="CK39" t="s">
        <v>212</v>
      </c>
    </row>
    <row r="40" spans="1:89" ht="17.25" customHeight="1" x14ac:dyDescent="0.15">
      <c r="A40" s="4"/>
      <c r="B40" s="434" t="s">
        <v>221</v>
      </c>
      <c r="C40" s="435"/>
      <c r="D40" s="402" t="s">
        <v>71</v>
      </c>
      <c r="E40" s="403"/>
      <c r="F40" s="10">
        <v>3</v>
      </c>
      <c r="G40" s="14"/>
      <c r="H40" s="6" t="s">
        <v>11</v>
      </c>
      <c r="I40" s="14"/>
      <c r="J40" s="6" t="s">
        <v>36</v>
      </c>
      <c r="K40" s="14"/>
      <c r="L40" s="6" t="s">
        <v>9</v>
      </c>
      <c r="M40" s="4"/>
      <c r="N40" s="4"/>
      <c r="O40" s="4"/>
      <c r="P40" s="4"/>
      <c r="Q40" s="4"/>
      <c r="R40" s="4"/>
      <c r="S40" s="4"/>
      <c r="T40" s="4"/>
      <c r="U40" s="4"/>
      <c r="V40" s="4"/>
      <c r="W40" s="4"/>
      <c r="X40" s="4"/>
      <c r="Y40" s="4"/>
      <c r="Z40" s="4"/>
      <c r="AA40" s="434" t="s">
        <v>221</v>
      </c>
      <c r="AB40" s="435"/>
      <c r="AC40" s="30" t="s">
        <v>71</v>
      </c>
      <c r="AD40" s="33" t="str">
        <f>IF(G40="","",IF(G40&gt;=10,F40&amp;G40,F40&amp;"0"&amp;G40))</f>
        <v/>
      </c>
      <c r="AE40" s="36" t="str">
        <f>IF(G40="","",VLOOKUP(VALUE(AD40),$CH:$CJ,2,FALSE))</f>
        <v/>
      </c>
      <c r="AF40" s="37" t="str">
        <f>IF(G40="","",VALUE(AE40&amp;"/"&amp;I40&amp;"/"&amp;K40))</f>
        <v/>
      </c>
      <c r="AN40" s="44" t="str">
        <f>AF38</f>
        <v/>
      </c>
      <c r="AO40" s="44" t="e">
        <f>IF(EOMONTH(AN40,0)&gt;AF36,AF36,EOMONTH(AN40,0))</f>
        <v>#VALUE!</v>
      </c>
      <c r="AQ40" s="38" t="str">
        <f>IF(AO35&gt;=AN40,AO35,AN40)</f>
        <v/>
      </c>
      <c r="AR40" s="38" t="str">
        <f>IF(G22="","",IF(AO10&lt;=AS40,AO10,AS40))</f>
        <v/>
      </c>
      <c r="AS40" s="38" t="e">
        <f>IF(AO38="",IF(AN36&lt;=AO40,AN36,AO40),IF(AO38&lt;=AO40,AO38,AO40))</f>
        <v>#VALUE!</v>
      </c>
      <c r="CH40">
        <v>131</v>
      </c>
      <c r="CI40">
        <v>1956</v>
      </c>
      <c r="CJ40">
        <v>31</v>
      </c>
      <c r="CK40" t="s">
        <v>212</v>
      </c>
    </row>
    <row r="41" spans="1:89" ht="17.25" customHeight="1" x14ac:dyDescent="0.15">
      <c r="A41" s="4"/>
      <c r="B41" s="436"/>
      <c r="C41" s="437"/>
      <c r="D41" s="402" t="s">
        <v>35</v>
      </c>
      <c r="E41" s="403"/>
      <c r="F41" s="404"/>
      <c r="G41" s="405"/>
      <c r="H41" s="406"/>
      <c r="I41" s="4" t="s">
        <v>21</v>
      </c>
      <c r="J41" s="19"/>
      <c r="K41" s="19"/>
      <c r="L41" s="19"/>
      <c r="M41" s="4"/>
      <c r="N41" s="4"/>
      <c r="O41" s="4"/>
      <c r="P41" s="4"/>
      <c r="Q41" s="4"/>
      <c r="R41" s="4"/>
      <c r="S41" s="4"/>
      <c r="T41" s="4"/>
      <c r="U41" s="4"/>
      <c r="V41" s="4"/>
      <c r="W41" s="4"/>
      <c r="X41" s="4"/>
      <c r="Y41" s="4"/>
      <c r="Z41" s="4"/>
      <c r="AA41" s="436"/>
      <c r="AB41" s="437"/>
      <c r="AC41" s="30" t="s">
        <v>35</v>
      </c>
      <c r="AD41" s="33"/>
      <c r="AE41" s="36"/>
      <c r="AF41" s="37"/>
      <c r="AN41" s="45"/>
      <c r="AO41" s="45"/>
      <c r="AQ41" s="39"/>
      <c r="AR41" s="39"/>
      <c r="AS41" s="39"/>
      <c r="CH41">
        <v>132</v>
      </c>
      <c r="CI41">
        <v>1957</v>
      </c>
      <c r="CJ41">
        <v>32</v>
      </c>
      <c r="CK41" t="s">
        <v>212</v>
      </c>
    </row>
    <row r="42" spans="1:89" ht="17.25" customHeight="1" x14ac:dyDescent="0.15">
      <c r="A42" s="4"/>
      <c r="B42" s="434" t="s">
        <v>222</v>
      </c>
      <c r="C42" s="435"/>
      <c r="D42" s="402" t="s">
        <v>56</v>
      </c>
      <c r="E42" s="403"/>
      <c r="F42" s="10">
        <v>3</v>
      </c>
      <c r="G42" s="14"/>
      <c r="H42" s="6" t="s">
        <v>11</v>
      </c>
      <c r="I42" s="14"/>
      <c r="J42" s="6" t="s">
        <v>36</v>
      </c>
      <c r="K42" s="14"/>
      <c r="L42" s="6" t="s">
        <v>9</v>
      </c>
      <c r="M42" s="4"/>
      <c r="N42" s="4"/>
      <c r="O42" s="4"/>
      <c r="P42" s="4"/>
      <c r="Q42" s="4"/>
      <c r="R42" s="4"/>
      <c r="S42" s="4"/>
      <c r="T42" s="4"/>
      <c r="U42" s="4"/>
      <c r="V42" s="4"/>
      <c r="W42" s="4"/>
      <c r="X42" s="4"/>
      <c r="Y42" s="4"/>
      <c r="Z42" s="4"/>
      <c r="AA42" s="434" t="s">
        <v>222</v>
      </c>
      <c r="AB42" s="435"/>
      <c r="AC42" s="30" t="s">
        <v>56</v>
      </c>
      <c r="AD42" s="33" t="str">
        <f>IF(G42="","",IF(G42&gt;=10,F42&amp;G42,F42&amp;"0"&amp;G42))</f>
        <v/>
      </c>
      <c r="AE42" s="36" t="str">
        <f>IF(G42="","",VLOOKUP(VALUE(AD42),$CH:$CJ,2,FALSE))</f>
        <v/>
      </c>
      <c r="AF42" s="37" t="str">
        <f>IF(G42="","",VALUE(AE42&amp;"/"&amp;I42&amp;"/"&amp;K42))</f>
        <v/>
      </c>
      <c r="AN42" s="45"/>
      <c r="AO42" s="45"/>
      <c r="AP42" t="s">
        <v>38</v>
      </c>
      <c r="AQ42" s="38" t="e">
        <f>IF(AQ40&lt;=AN36,AQ40,"")</f>
        <v>#VALUE!</v>
      </c>
      <c r="AR42" s="38" t="e">
        <f>IF(AR40&lt;=AN36,AR40,IF(AQ42="","",AN36))</f>
        <v>#VALUE!</v>
      </c>
      <c r="AS42" s="39"/>
      <c r="CH42">
        <v>133</v>
      </c>
      <c r="CI42">
        <v>1958</v>
      </c>
      <c r="CJ42">
        <v>33</v>
      </c>
      <c r="CK42" t="s">
        <v>212</v>
      </c>
    </row>
    <row r="43" spans="1:89" ht="17.25" customHeight="1" x14ac:dyDescent="0.15">
      <c r="A43" s="4"/>
      <c r="B43" s="436"/>
      <c r="C43" s="437"/>
      <c r="D43" s="402" t="s">
        <v>35</v>
      </c>
      <c r="E43" s="403"/>
      <c r="F43" s="404"/>
      <c r="G43" s="405"/>
      <c r="H43" s="406"/>
      <c r="I43" s="18" t="s">
        <v>21</v>
      </c>
      <c r="J43" s="20"/>
      <c r="K43" s="20"/>
      <c r="L43" s="20"/>
      <c r="M43" s="4"/>
      <c r="N43" s="4"/>
      <c r="O43" s="4"/>
      <c r="P43" s="4"/>
      <c r="Q43" s="4"/>
      <c r="R43" s="4"/>
      <c r="S43" s="4"/>
      <c r="T43" s="4"/>
      <c r="U43" s="4"/>
      <c r="V43" s="4"/>
      <c r="W43" s="4"/>
      <c r="X43" s="4"/>
      <c r="Y43" s="4"/>
      <c r="Z43" s="4"/>
      <c r="AA43" s="436"/>
      <c r="AB43" s="437"/>
      <c r="AC43" s="30" t="s">
        <v>35</v>
      </c>
      <c r="AD43" s="33"/>
      <c r="AE43" s="36"/>
      <c r="AF43" s="37"/>
      <c r="AP43" t="s">
        <v>75</v>
      </c>
      <c r="AQ43" s="38" t="e">
        <f>IF(AQ40&gt;=AN37,AQ40,IF(AR42+1&lt;AN37,"",AN37))</f>
        <v>#VALUE!</v>
      </c>
      <c r="AR43" s="38" t="e">
        <f>IF(AQ43="","",AR40)</f>
        <v>#VALUE!</v>
      </c>
      <c r="AS43" s="39"/>
      <c r="CH43">
        <v>134</v>
      </c>
      <c r="CI43">
        <v>1959</v>
      </c>
      <c r="CJ43">
        <v>34</v>
      </c>
      <c r="CK43" t="s">
        <v>212</v>
      </c>
    </row>
    <row r="44" spans="1:89" ht="15" customHeight="1" x14ac:dyDescent="0.15">
      <c r="A44" s="4"/>
      <c r="B44" s="4"/>
      <c r="C44" s="4"/>
      <c r="D44" s="4"/>
      <c r="E44" s="4"/>
      <c r="F44" s="11"/>
      <c r="G44" s="11"/>
      <c r="H44" s="11"/>
      <c r="I44" s="11"/>
      <c r="J44" s="11"/>
      <c r="K44" s="11"/>
      <c r="L44" s="11"/>
      <c r="M44" s="4"/>
      <c r="N44" s="4"/>
      <c r="O44" s="4"/>
      <c r="P44" s="4"/>
      <c r="Q44" s="4"/>
      <c r="R44" s="4"/>
      <c r="S44" s="4"/>
      <c r="T44" s="4"/>
      <c r="U44" s="4"/>
      <c r="V44" s="4"/>
      <c r="W44" s="4"/>
      <c r="X44" s="4"/>
      <c r="Y44" s="4"/>
      <c r="Z44" s="4"/>
      <c r="CH44">
        <v>135</v>
      </c>
      <c r="CI44">
        <v>1960</v>
      </c>
      <c r="CJ44">
        <v>35</v>
      </c>
      <c r="CK44" t="s">
        <v>212</v>
      </c>
    </row>
    <row r="45" spans="1:89" ht="15" customHeight="1" x14ac:dyDescent="0.15">
      <c r="A45" s="4"/>
      <c r="B45" s="4"/>
      <c r="C45" s="4"/>
      <c r="D45" s="4"/>
      <c r="E45" s="4"/>
      <c r="F45" s="11"/>
      <c r="G45" s="11"/>
      <c r="H45" s="11"/>
      <c r="I45" s="11"/>
      <c r="J45" s="11"/>
      <c r="K45" s="11"/>
      <c r="L45" s="11"/>
      <c r="M45" s="4"/>
      <c r="N45" s="4"/>
      <c r="O45" s="4"/>
      <c r="P45" s="4"/>
      <c r="Q45" s="4"/>
      <c r="R45" s="4"/>
      <c r="S45" s="4"/>
      <c r="T45" s="4"/>
      <c r="U45" s="4"/>
      <c r="V45" s="4"/>
      <c r="W45" s="4"/>
      <c r="X45" s="4"/>
      <c r="Y45" s="4"/>
      <c r="Z45" s="4"/>
      <c r="CH45">
        <v>136</v>
      </c>
      <c r="CI45">
        <v>1961</v>
      </c>
      <c r="CJ45">
        <v>36</v>
      </c>
      <c r="CK45" t="s">
        <v>212</v>
      </c>
    </row>
    <row r="46" spans="1:89" ht="15" customHeight="1" x14ac:dyDescent="0.15">
      <c r="A46" s="4"/>
      <c r="B46" s="4"/>
      <c r="C46" s="4"/>
      <c r="D46" s="4"/>
      <c r="E46" s="4"/>
      <c r="F46" s="11"/>
      <c r="G46" s="11"/>
      <c r="H46" s="11"/>
      <c r="I46" s="11"/>
      <c r="J46" s="11"/>
      <c r="K46" s="11"/>
      <c r="L46" s="11"/>
      <c r="M46" s="4"/>
      <c r="N46" s="4"/>
      <c r="O46" s="4"/>
      <c r="P46" s="4"/>
      <c r="Q46" s="4"/>
      <c r="R46" s="4"/>
      <c r="S46" s="4"/>
      <c r="T46" s="4"/>
      <c r="U46" s="4"/>
      <c r="V46" s="4"/>
      <c r="W46" s="4"/>
      <c r="X46" s="4"/>
      <c r="Y46" s="4"/>
      <c r="Z46" s="4"/>
      <c r="AN46" s="222" t="s">
        <v>128</v>
      </c>
      <c r="AO46" s="44">
        <v>39173</v>
      </c>
      <c r="AR46">
        <v>1</v>
      </c>
      <c r="AS46" t="s">
        <v>140</v>
      </c>
      <c r="AU46">
        <v>1</v>
      </c>
      <c r="AV46" t="s">
        <v>133</v>
      </c>
      <c r="CH46">
        <v>137</v>
      </c>
      <c r="CI46">
        <v>1962</v>
      </c>
      <c r="CJ46">
        <v>37</v>
      </c>
      <c r="CK46" t="s">
        <v>212</v>
      </c>
    </row>
    <row r="47" spans="1:89" ht="15" customHeight="1" x14ac:dyDescent="0.15">
      <c r="A47" s="4"/>
      <c r="B47" s="4"/>
      <c r="C47" s="4"/>
      <c r="D47" s="4"/>
      <c r="E47" s="4"/>
      <c r="F47" s="11"/>
      <c r="G47" s="11"/>
      <c r="H47" s="11"/>
      <c r="I47" s="11"/>
      <c r="J47" s="11"/>
      <c r="K47" s="11"/>
      <c r="L47" s="11"/>
      <c r="M47" s="4"/>
      <c r="N47" s="4"/>
      <c r="O47" s="4"/>
      <c r="P47" s="4"/>
      <c r="Q47" s="4"/>
      <c r="R47" s="4"/>
      <c r="S47" s="4"/>
      <c r="T47" s="4"/>
      <c r="U47" s="4"/>
      <c r="V47" s="4"/>
      <c r="W47" s="4"/>
      <c r="X47" s="4"/>
      <c r="Y47" s="4"/>
      <c r="Z47" s="4"/>
      <c r="AN47" s="222" t="s">
        <v>130</v>
      </c>
      <c r="AO47" s="44" t="str">
        <f>IF(AN33="","",AO35)</f>
        <v/>
      </c>
      <c r="AR47">
        <v>2</v>
      </c>
      <c r="AS47" t="s">
        <v>77</v>
      </c>
      <c r="AU47">
        <v>2</v>
      </c>
      <c r="AV47" t="s">
        <v>135</v>
      </c>
      <c r="CH47">
        <v>138</v>
      </c>
      <c r="CI47">
        <v>1963</v>
      </c>
      <c r="CJ47">
        <v>38</v>
      </c>
      <c r="CK47" t="s">
        <v>212</v>
      </c>
    </row>
    <row r="48" spans="1:89" ht="15" customHeight="1" x14ac:dyDescent="0.15">
      <c r="A48" s="4"/>
      <c r="B48" s="4"/>
      <c r="C48" s="4"/>
      <c r="D48" s="4"/>
      <c r="E48" s="4"/>
      <c r="F48" s="11"/>
      <c r="G48" s="11"/>
      <c r="H48" s="11"/>
      <c r="I48" s="11"/>
      <c r="J48" s="11"/>
      <c r="K48" s="11"/>
      <c r="L48" s="11"/>
      <c r="M48" s="4"/>
      <c r="N48" s="4"/>
      <c r="O48" s="4"/>
      <c r="P48" s="4"/>
      <c r="Q48" s="4"/>
      <c r="R48" s="4"/>
      <c r="S48" s="4"/>
      <c r="T48" s="4"/>
      <c r="U48" s="4"/>
      <c r="V48" s="4"/>
      <c r="W48" s="4"/>
      <c r="X48" s="4"/>
      <c r="Y48" s="4"/>
      <c r="Z48" s="4"/>
      <c r="AN48" s="222" t="s">
        <v>132</v>
      </c>
      <c r="AO48" s="44" t="str">
        <f>IF(AO35="","",AN36+1)</f>
        <v/>
      </c>
      <c r="AR48">
        <v>3</v>
      </c>
      <c r="AS48" t="s">
        <v>31</v>
      </c>
      <c r="AU48">
        <v>3</v>
      </c>
      <c r="AV48" t="s">
        <v>80</v>
      </c>
      <c r="CH48">
        <v>139</v>
      </c>
      <c r="CI48">
        <v>1964</v>
      </c>
      <c r="CJ48">
        <v>39</v>
      </c>
      <c r="CK48" t="s">
        <v>212</v>
      </c>
    </row>
    <row r="49" spans="1:89" ht="15" customHeight="1" thickBot="1" x14ac:dyDescent="0.2">
      <c r="A49" s="4"/>
      <c r="B49" s="4"/>
      <c r="C49" s="4"/>
      <c r="D49" s="4"/>
      <c r="E49" s="4"/>
      <c r="F49" s="11"/>
      <c r="G49" s="11"/>
      <c r="H49" s="11"/>
      <c r="I49" s="11"/>
      <c r="J49" s="11"/>
      <c r="K49" s="11"/>
      <c r="L49" s="11"/>
      <c r="M49" s="4"/>
      <c r="N49" s="4"/>
      <c r="O49" s="4"/>
      <c r="P49" s="4"/>
      <c r="Q49" s="4"/>
      <c r="R49" s="4"/>
      <c r="S49" s="4"/>
      <c r="T49" s="4"/>
      <c r="U49" s="4"/>
      <c r="V49" s="4"/>
      <c r="W49" s="4"/>
      <c r="X49" s="4"/>
      <c r="Y49" s="4"/>
      <c r="Z49" s="4"/>
      <c r="AO49" s="43"/>
      <c r="AU49">
        <v>4</v>
      </c>
      <c r="AV49" t="s">
        <v>46</v>
      </c>
      <c r="CH49">
        <v>140</v>
      </c>
      <c r="CI49">
        <v>1965</v>
      </c>
      <c r="CJ49">
        <v>40</v>
      </c>
      <c r="CK49" t="s">
        <v>212</v>
      </c>
    </row>
    <row r="50" spans="1:89" ht="15" customHeight="1" x14ac:dyDescent="0.15">
      <c r="A50" s="4"/>
      <c r="B50" s="4"/>
      <c r="C50" s="4"/>
      <c r="D50" s="4"/>
      <c r="E50" s="4"/>
      <c r="F50" s="11"/>
      <c r="G50" s="11"/>
      <c r="H50" s="11"/>
      <c r="I50" s="11"/>
      <c r="J50" s="11"/>
      <c r="K50" s="11"/>
      <c r="L50" s="11"/>
      <c r="M50" s="4"/>
      <c r="N50" s="4"/>
      <c r="O50" s="4"/>
      <c r="P50" s="4"/>
      <c r="Q50" s="4"/>
      <c r="R50" s="4"/>
      <c r="S50" s="4"/>
      <c r="T50" s="4"/>
      <c r="U50" s="4"/>
      <c r="V50" s="4"/>
      <c r="W50" s="4"/>
      <c r="X50" s="4"/>
      <c r="Y50" s="4"/>
      <c r="Z50" s="4"/>
      <c r="AO50" s="400" t="s">
        <v>129</v>
      </c>
      <c r="AP50" s="401"/>
      <c r="AQ50" s="49">
        <f>IF(AR50="一般組合員",1,IF(AR50="任意継続組合員",2,3))</f>
        <v>1</v>
      </c>
      <c r="AR50" s="53" t="str">
        <f>IF($F$30=1,IF(AO47&lt;$AN$31,"一般組合員","任意継続組合員"),IF(AO47&lt;=$AN$10,"一般組合員","資格喪失"))</f>
        <v>一般組合員</v>
      </c>
      <c r="AS50">
        <v>45</v>
      </c>
      <c r="AU50">
        <v>5</v>
      </c>
      <c r="AV50" t="s">
        <v>144</v>
      </c>
      <c r="CH50">
        <v>141</v>
      </c>
      <c r="CI50">
        <v>1966</v>
      </c>
      <c r="CJ50">
        <v>41</v>
      </c>
      <c r="CK50" t="s">
        <v>212</v>
      </c>
    </row>
    <row r="51" spans="1:89" ht="15" customHeight="1" x14ac:dyDescent="0.15">
      <c r="A51" s="4"/>
      <c r="B51" s="4"/>
      <c r="C51" s="4"/>
      <c r="D51" s="4"/>
      <c r="E51" s="4"/>
      <c r="F51" s="11"/>
      <c r="G51" s="11"/>
      <c r="H51" s="11"/>
      <c r="I51" s="11"/>
      <c r="J51" s="11"/>
      <c r="K51" s="11"/>
      <c r="L51" s="11"/>
      <c r="M51" s="4"/>
      <c r="N51" s="4"/>
      <c r="O51" s="4"/>
      <c r="P51" s="4"/>
      <c r="Q51" s="4"/>
      <c r="R51" s="4"/>
      <c r="S51" s="4"/>
      <c r="T51" s="4"/>
      <c r="U51" s="4"/>
      <c r="V51" s="4"/>
      <c r="W51" s="4"/>
      <c r="X51" s="4"/>
      <c r="Y51" s="4"/>
      <c r="Z51" s="4"/>
      <c r="AO51" s="400" t="s">
        <v>137</v>
      </c>
      <c r="AP51" s="401"/>
      <c r="AQ51" s="50">
        <f>IF(AR51="一般組合員",1,IF(AR51="任意継続組合員",2,3))</f>
        <v>1</v>
      </c>
      <c r="AR51" s="54" t="str">
        <f>IF($F$30=1,IF(AO46&lt;$AN$31,"一般組合員","任意継続組合員"),IF(AO46&lt;=$AN$10,"一般組合員","資格喪失"))</f>
        <v>一般組合員</v>
      </c>
      <c r="AS51">
        <v>46</v>
      </c>
      <c r="CH51">
        <v>142</v>
      </c>
      <c r="CI51">
        <v>1967</v>
      </c>
      <c r="CJ51">
        <v>42</v>
      </c>
      <c r="CK51" t="s">
        <v>212</v>
      </c>
    </row>
    <row r="52" spans="1:89" ht="15" customHeight="1" x14ac:dyDescent="0.15">
      <c r="A52" s="4"/>
      <c r="B52" s="4"/>
      <c r="C52" s="4"/>
      <c r="D52" s="4"/>
      <c r="E52" s="4"/>
      <c r="F52" s="11"/>
      <c r="G52" s="11"/>
      <c r="H52" s="11"/>
      <c r="I52" s="11"/>
      <c r="J52" s="11"/>
      <c r="K52" s="11"/>
      <c r="L52" s="11"/>
      <c r="M52" s="4"/>
      <c r="N52" s="4"/>
      <c r="O52" s="4"/>
      <c r="P52" s="4"/>
      <c r="Q52" s="4"/>
      <c r="R52" s="4"/>
      <c r="S52" s="4"/>
      <c r="T52" s="4"/>
      <c r="U52" s="4"/>
      <c r="V52" s="4"/>
      <c r="W52" s="4"/>
      <c r="X52" s="4"/>
      <c r="Y52" s="4"/>
      <c r="Z52" s="4"/>
      <c r="AO52" s="400" t="s">
        <v>145</v>
      </c>
      <c r="AP52" s="401"/>
      <c r="AQ52" s="50">
        <f>IF(AR52="一般組合員",1,IF(AR52="任意継続組合員",2,3))</f>
        <v>1</v>
      </c>
      <c r="AR52" s="54" t="str">
        <f>IF($F$30=1,IF(AO46-1&lt;$AN$31,"一般組合員","任意継続組合員"),IF(AO46-1&lt;=$AN$10,"一般組合員","資格喪失"))</f>
        <v>一般組合員</v>
      </c>
      <c r="AS52">
        <v>47</v>
      </c>
      <c r="CH52">
        <v>143</v>
      </c>
      <c r="CI52">
        <v>1968</v>
      </c>
      <c r="CJ52">
        <v>43</v>
      </c>
      <c r="CK52" t="s">
        <v>212</v>
      </c>
    </row>
    <row r="53" spans="1:89" ht="15" customHeight="1" x14ac:dyDescent="0.15">
      <c r="A53" s="4"/>
      <c r="B53" s="4"/>
      <c r="C53" s="4"/>
      <c r="D53" s="4"/>
      <c r="E53" s="4"/>
      <c r="F53" s="11"/>
      <c r="G53" s="11"/>
      <c r="H53" s="11"/>
      <c r="I53" s="11"/>
      <c r="J53" s="11"/>
      <c r="K53" s="11"/>
      <c r="L53" s="11"/>
      <c r="M53" s="4"/>
      <c r="N53" s="4"/>
      <c r="O53" s="4"/>
      <c r="P53" s="4"/>
      <c r="Q53" s="4"/>
      <c r="R53" s="4"/>
      <c r="S53" s="4"/>
      <c r="T53" s="4"/>
      <c r="U53" s="4"/>
      <c r="V53" s="4"/>
      <c r="W53" s="4"/>
      <c r="X53" s="4"/>
      <c r="Y53" s="4"/>
      <c r="Z53" s="4"/>
      <c r="AO53" s="400" t="s">
        <v>142</v>
      </c>
      <c r="AP53" s="401"/>
      <c r="AQ53" s="50">
        <f>IF(OR(AND(F30="",AN10=""),AND(F30=1,AO48&lt;AN31)),1,IF(AND(F30=1,AO48&gt;=AN31),2,3))</f>
        <v>1</v>
      </c>
      <c r="AR53" s="54" t="str">
        <f>VLOOKUP(AQ53,AR46:AS48,2,FALSE)</f>
        <v>一般組合員</v>
      </c>
      <c r="AS53">
        <v>48</v>
      </c>
      <c r="CH53">
        <v>144</v>
      </c>
      <c r="CI53">
        <v>1969</v>
      </c>
      <c r="CJ53">
        <v>44</v>
      </c>
      <c r="CK53" t="s">
        <v>212</v>
      </c>
    </row>
    <row r="54" spans="1:89" ht="15" customHeight="1" x14ac:dyDescent="0.15">
      <c r="A54" s="4"/>
      <c r="B54" s="4"/>
      <c r="C54" s="4"/>
      <c r="D54" s="4"/>
      <c r="E54" s="4"/>
      <c r="F54" s="11"/>
      <c r="G54" s="11"/>
      <c r="H54" s="11"/>
      <c r="I54" s="11"/>
      <c r="J54" s="11"/>
      <c r="K54" s="11"/>
      <c r="L54" s="11"/>
      <c r="M54" s="4"/>
      <c r="N54" s="4"/>
      <c r="O54" s="4"/>
      <c r="P54" s="4"/>
      <c r="Q54" s="4"/>
      <c r="R54" s="4"/>
      <c r="S54" s="4"/>
      <c r="T54" s="4"/>
      <c r="U54" s="4"/>
      <c r="V54" s="4"/>
      <c r="W54" s="4"/>
      <c r="X54" s="4"/>
      <c r="Y54" s="4"/>
      <c r="Z54" s="4"/>
      <c r="AO54" s="400" t="s">
        <v>148</v>
      </c>
      <c r="AP54" s="401"/>
      <c r="AQ54" s="50">
        <f>IF(AN10="",1,2)</f>
        <v>1</v>
      </c>
      <c r="AR54" s="54" t="str">
        <f>IF(AQ54=1,"無","有")</f>
        <v>無</v>
      </c>
      <c r="CH54">
        <v>145</v>
      </c>
      <c r="CI54">
        <v>1970</v>
      </c>
      <c r="CJ54">
        <v>45</v>
      </c>
      <c r="CK54" t="s">
        <v>212</v>
      </c>
    </row>
    <row r="55" spans="1:89" ht="15" customHeight="1" x14ac:dyDescent="0.15">
      <c r="A55" s="4"/>
      <c r="B55" s="4"/>
      <c r="C55" s="4"/>
      <c r="D55" s="4"/>
      <c r="E55" s="4"/>
      <c r="F55" s="11"/>
      <c r="G55" s="11"/>
      <c r="H55" s="11"/>
      <c r="I55" s="11"/>
      <c r="J55" s="11"/>
      <c r="K55" s="11"/>
      <c r="L55" s="11"/>
      <c r="M55" s="4"/>
      <c r="N55" s="4"/>
      <c r="O55" s="4"/>
      <c r="P55" s="4"/>
      <c r="Q55" s="4"/>
      <c r="R55" s="4"/>
      <c r="S55" s="4"/>
      <c r="T55" s="4"/>
      <c r="U55" s="4"/>
      <c r="V55" s="4"/>
      <c r="W55" s="4"/>
      <c r="X55" s="4"/>
      <c r="Y55" s="4"/>
      <c r="Z55" s="4"/>
      <c r="AO55" s="400" t="s">
        <v>147</v>
      </c>
      <c r="AP55" s="401"/>
      <c r="AQ55" s="50">
        <f>IF(F30=1,1,2)</f>
        <v>2</v>
      </c>
      <c r="AR55" s="54" t="str">
        <f>IF(AQ55=1,"加入","非加入")</f>
        <v>非加入</v>
      </c>
      <c r="AS55">
        <v>49</v>
      </c>
      <c r="CH55">
        <v>146</v>
      </c>
      <c r="CI55">
        <v>1971</v>
      </c>
      <c r="CJ55">
        <v>46</v>
      </c>
      <c r="CK55" t="s">
        <v>212</v>
      </c>
    </row>
    <row r="56" spans="1:89" ht="15" customHeight="1" x14ac:dyDescent="0.15">
      <c r="A56" s="4"/>
      <c r="B56" s="4"/>
      <c r="C56" s="4"/>
      <c r="D56" s="4"/>
      <c r="E56" s="4"/>
      <c r="F56" s="11"/>
      <c r="G56" s="11"/>
      <c r="H56" s="11"/>
      <c r="I56" s="11"/>
      <c r="J56" s="11"/>
      <c r="K56" s="11"/>
      <c r="L56" s="11"/>
      <c r="M56" s="4"/>
      <c r="N56" s="4"/>
      <c r="O56" s="4"/>
      <c r="P56" s="4"/>
      <c r="Q56" s="4"/>
      <c r="R56" s="4"/>
      <c r="S56" s="4"/>
      <c r="T56" s="4"/>
      <c r="U56" s="4"/>
      <c r="V56" s="4"/>
      <c r="W56" s="4"/>
      <c r="X56" s="4"/>
      <c r="Y56" s="4"/>
      <c r="Z56" s="4"/>
      <c r="AO56" s="400" t="s">
        <v>136</v>
      </c>
      <c r="AP56" s="401"/>
      <c r="AQ56" s="50">
        <f>IF(AR56="前",1,2)</f>
        <v>2</v>
      </c>
      <c r="AR56" s="55" t="str">
        <f>IF(AO47&gt;=$AO$46,"後","前")</f>
        <v>後</v>
      </c>
      <c r="AS56">
        <v>50</v>
      </c>
      <c r="CH56">
        <v>147</v>
      </c>
      <c r="CI56">
        <v>1972</v>
      </c>
      <c r="CJ56">
        <v>47</v>
      </c>
      <c r="CK56" t="s">
        <v>212</v>
      </c>
    </row>
    <row r="57" spans="1:89" ht="15" customHeight="1" x14ac:dyDescent="0.15">
      <c r="A57" s="4"/>
      <c r="B57" s="4"/>
      <c r="C57" s="4"/>
      <c r="D57" s="4"/>
      <c r="E57" s="4"/>
      <c r="F57" s="11"/>
      <c r="G57" s="11"/>
      <c r="H57" s="11"/>
      <c r="I57" s="11"/>
      <c r="J57" s="11"/>
      <c r="K57" s="11"/>
      <c r="L57" s="11"/>
      <c r="M57" s="4"/>
      <c r="N57" s="4"/>
      <c r="O57" s="4"/>
      <c r="P57" s="4"/>
      <c r="Q57" s="4"/>
      <c r="R57" s="4"/>
      <c r="S57" s="4"/>
      <c r="T57" s="4"/>
      <c r="U57" s="4"/>
      <c r="V57" s="4"/>
      <c r="W57" s="4"/>
      <c r="X57" s="4"/>
      <c r="Y57" s="4"/>
      <c r="Z57" s="4"/>
      <c r="AO57" s="400" t="s">
        <v>84</v>
      </c>
      <c r="AP57" s="401"/>
      <c r="AQ57" s="50">
        <f>IF(AR57="前",1,2)</f>
        <v>2</v>
      </c>
      <c r="AR57" s="56" t="str">
        <f>IF(AO48&gt;=$AO$46,"後","前")</f>
        <v>後</v>
      </c>
      <c r="AS57">
        <v>51</v>
      </c>
      <c r="CH57">
        <v>148</v>
      </c>
      <c r="CI57">
        <v>1973</v>
      </c>
      <c r="CJ57">
        <v>48</v>
      </c>
      <c r="CK57" t="s">
        <v>212</v>
      </c>
    </row>
    <row r="58" spans="1:89" ht="15" customHeight="1" thickBot="1" x14ac:dyDescent="0.2">
      <c r="A58" s="4"/>
      <c r="B58" s="4"/>
      <c r="C58" s="4"/>
      <c r="D58" s="4"/>
      <c r="E58" s="4"/>
      <c r="F58" s="11"/>
      <c r="G58" s="11"/>
      <c r="H58" s="11"/>
      <c r="I58" s="11"/>
      <c r="J58" s="11"/>
      <c r="K58" s="11"/>
      <c r="L58" s="11"/>
      <c r="M58" s="4"/>
      <c r="N58" s="4"/>
      <c r="O58" s="4"/>
      <c r="P58" s="4"/>
      <c r="Q58" s="4"/>
      <c r="R58" s="4"/>
      <c r="S58" s="4"/>
      <c r="T58" s="4"/>
      <c r="U58" s="4"/>
      <c r="V58" s="4"/>
      <c r="W58" s="4"/>
      <c r="X58" s="4"/>
      <c r="Y58" s="4"/>
      <c r="Z58" s="4"/>
      <c r="AO58" s="400" t="s">
        <v>143</v>
      </c>
      <c r="AP58" s="401"/>
      <c r="AQ58" s="51">
        <f>IF(AR58="前",1,2)</f>
        <v>1</v>
      </c>
      <c r="AR58" s="57" t="str">
        <f>IF(AO48&gt;$AN$31,"後","前")</f>
        <v>前</v>
      </c>
      <c r="AS58">
        <v>52</v>
      </c>
      <c r="CH58">
        <v>149</v>
      </c>
      <c r="CI58">
        <v>1974</v>
      </c>
      <c r="CJ58">
        <v>49</v>
      </c>
      <c r="CK58" t="s">
        <v>212</v>
      </c>
    </row>
    <row r="59" spans="1:89" ht="15" customHeight="1" x14ac:dyDescent="0.15">
      <c r="A59" s="4"/>
      <c r="B59" s="4"/>
      <c r="C59" s="4"/>
      <c r="D59" s="4"/>
      <c r="E59" s="4"/>
      <c r="F59" s="11"/>
      <c r="G59" s="11"/>
      <c r="H59" s="11"/>
      <c r="I59" s="11"/>
      <c r="J59" s="11"/>
      <c r="K59" s="11"/>
      <c r="L59" s="11"/>
      <c r="M59" s="4"/>
      <c r="N59" s="4"/>
      <c r="O59" s="4"/>
      <c r="P59" s="4"/>
      <c r="Q59" s="4"/>
      <c r="R59" s="4"/>
      <c r="S59" s="4"/>
      <c r="T59" s="4"/>
      <c r="U59" s="4"/>
      <c r="V59" s="4"/>
      <c r="W59" s="4"/>
      <c r="X59" s="4"/>
      <c r="Y59" s="4"/>
      <c r="Z59" s="4"/>
      <c r="AN59" s="430" t="s">
        <v>38</v>
      </c>
      <c r="AO59" s="398" t="s">
        <v>138</v>
      </c>
      <c r="AP59" s="399"/>
      <c r="AQ59" s="52">
        <f>IF(AND(OR(AQ50=1,AQ50=2,AQ50=3),OR(AQ56=1,AQ56=2)),1,IF(AND(AQ50=2,AQ51=2,AQ56=2),3,2))</f>
        <v>1</v>
      </c>
      <c r="AR59" s="428" t="str">
        <f>IF(AQ59="","",VLOOKUP(AQ59,$AU$46:$AV$48,2,FALSE))</f>
        <v>給料日額の80/100</v>
      </c>
      <c r="AS59" s="429"/>
      <c r="CH59">
        <v>150</v>
      </c>
      <c r="CI59">
        <v>1975</v>
      </c>
      <c r="CJ59">
        <v>50</v>
      </c>
      <c r="CK59" t="s">
        <v>212</v>
      </c>
    </row>
    <row r="60" spans="1:89" ht="15" customHeight="1" x14ac:dyDescent="0.15">
      <c r="A60" s="4"/>
      <c r="B60" s="4"/>
      <c r="C60" s="4"/>
      <c r="D60" s="4"/>
      <c r="E60" s="4"/>
      <c r="F60" s="11"/>
      <c r="G60" s="11"/>
      <c r="H60" s="11"/>
      <c r="I60" s="11"/>
      <c r="J60" s="11"/>
      <c r="K60" s="11"/>
      <c r="L60" s="11"/>
      <c r="M60" s="4"/>
      <c r="N60" s="4"/>
      <c r="O60" s="4"/>
      <c r="P60" s="4"/>
      <c r="Q60" s="4"/>
      <c r="R60" s="4"/>
      <c r="S60" s="4"/>
      <c r="T60" s="4"/>
      <c r="U60" s="4"/>
      <c r="V60" s="4"/>
      <c r="W60" s="4"/>
      <c r="X60" s="4"/>
      <c r="Y60" s="4"/>
      <c r="Z60" s="4"/>
      <c r="AN60" s="431"/>
      <c r="AO60" s="398" t="s">
        <v>139</v>
      </c>
      <c r="AP60" s="399"/>
      <c r="AQ60" s="28">
        <f>IF(AND(AQ50=2,AQ51=2,AQ56=1),1,IF(AND(AQ50=2,OR(AQ51=1,AQ51=2),AQ56=2),3,2))</f>
        <v>2</v>
      </c>
      <c r="AR60" s="396" t="str">
        <f>IF(AQ60="","",VLOOKUP(AQ60,$AU$46:$AV$48,2,FALSE))</f>
        <v>給料日額の2/3×1.25</v>
      </c>
      <c r="AS60" s="397"/>
      <c r="CH60">
        <v>151</v>
      </c>
      <c r="CI60">
        <v>1976</v>
      </c>
      <c r="CJ60">
        <v>51</v>
      </c>
      <c r="CK60" t="s">
        <v>212</v>
      </c>
    </row>
    <row r="61" spans="1:89" ht="15" customHeight="1" x14ac:dyDescent="0.15">
      <c r="A61" s="4"/>
      <c r="B61" s="4"/>
      <c r="C61" s="4"/>
      <c r="D61" s="4"/>
      <c r="E61" s="4"/>
      <c r="F61" s="11"/>
      <c r="G61" s="11"/>
      <c r="H61" s="11"/>
      <c r="I61" s="11"/>
      <c r="J61" s="11"/>
      <c r="K61" s="11"/>
      <c r="L61" s="11"/>
      <c r="M61" s="4"/>
      <c r="N61" s="4"/>
      <c r="O61" s="4"/>
      <c r="P61" s="4"/>
      <c r="Q61" s="4"/>
      <c r="R61" s="4"/>
      <c r="S61" s="4"/>
      <c r="T61" s="4"/>
      <c r="U61" s="4"/>
      <c r="V61" s="4"/>
      <c r="W61" s="4"/>
      <c r="X61" s="4"/>
      <c r="Y61" s="4"/>
      <c r="Z61" s="4"/>
      <c r="AN61" s="430" t="s">
        <v>75</v>
      </c>
      <c r="AO61" s="398" t="s">
        <v>138</v>
      </c>
      <c r="AP61" s="399"/>
      <c r="AQ61" s="28">
        <f>IF(AND(OR(AQ50=1,AQ50=2,AQ50=3),OR(AQ56=1,AQ56=2)),1,IF(AND(AQ50=2,AQ51=2,AQ56=2),3,2))</f>
        <v>1</v>
      </c>
      <c r="AR61" s="396" t="str">
        <f>IF(AQ61="","",VLOOKUP(AQ61,$AU$46:$AV$48,2,FALSE))</f>
        <v>給料日額の80/100</v>
      </c>
      <c r="AS61" s="397"/>
      <c r="CH61">
        <v>152</v>
      </c>
      <c r="CI61">
        <v>1977</v>
      </c>
      <c r="CJ61">
        <v>52</v>
      </c>
      <c r="CK61" t="s">
        <v>212</v>
      </c>
    </row>
    <row r="62" spans="1:89" ht="15" customHeight="1" x14ac:dyDescent="0.15">
      <c r="A62" s="4"/>
      <c r="B62" s="4"/>
      <c r="C62" s="4"/>
      <c r="D62" s="4"/>
      <c r="E62" s="4"/>
      <c r="F62" s="11"/>
      <c r="G62" s="11"/>
      <c r="H62" s="11"/>
      <c r="I62" s="11"/>
      <c r="J62" s="11"/>
      <c r="K62" s="11"/>
      <c r="L62" s="11"/>
      <c r="M62" s="4"/>
      <c r="N62" s="4"/>
      <c r="O62" s="4"/>
      <c r="P62" s="4"/>
      <c r="Q62" s="4"/>
      <c r="R62" s="4"/>
      <c r="S62" s="4"/>
      <c r="T62" s="4"/>
      <c r="U62" s="4"/>
      <c r="V62" s="4"/>
      <c r="W62" s="4"/>
      <c r="X62" s="4"/>
      <c r="Y62" s="4"/>
      <c r="Z62" s="4"/>
      <c r="AN62" s="431"/>
      <c r="AO62" s="398" t="s">
        <v>139</v>
      </c>
      <c r="AP62" s="399"/>
      <c r="AQ62" s="28">
        <f>$AR$87</f>
        <v>0</v>
      </c>
      <c r="AR62" s="410" t="e">
        <f>IF(AQ62="","",VLOOKUP(AQ62,$AU$46:$AV$50,2,FALSE))</f>
        <v>#N/A</v>
      </c>
      <c r="AS62" s="411"/>
      <c r="AT62" s="411"/>
      <c r="AU62" s="411"/>
      <c r="AV62" s="412"/>
      <c r="CH62">
        <v>153</v>
      </c>
      <c r="CI62">
        <v>1978</v>
      </c>
      <c r="CJ62">
        <v>53</v>
      </c>
      <c r="CK62" t="s">
        <v>212</v>
      </c>
    </row>
    <row r="63" spans="1:89" ht="15" customHeight="1" x14ac:dyDescent="0.15">
      <c r="A63" s="4"/>
      <c r="B63" s="4"/>
      <c r="C63" s="4"/>
      <c r="D63" s="4"/>
      <c r="E63" s="4"/>
      <c r="F63" s="11"/>
      <c r="G63" s="11"/>
      <c r="H63" s="11"/>
      <c r="I63" s="11"/>
      <c r="J63" s="11"/>
      <c r="K63" s="11"/>
      <c r="L63" s="11"/>
      <c r="M63" s="4"/>
      <c r="N63" s="4"/>
      <c r="O63" s="4"/>
      <c r="P63" s="4"/>
      <c r="Q63" s="4"/>
      <c r="R63" s="4"/>
      <c r="S63" s="4"/>
      <c r="T63" s="4"/>
      <c r="U63" s="4"/>
      <c r="V63" s="4"/>
      <c r="W63" s="4"/>
      <c r="X63" s="4"/>
      <c r="Y63" s="4"/>
      <c r="Z63" s="4"/>
      <c r="AO63" s="47"/>
      <c r="AP63" s="47"/>
      <c r="CH63">
        <v>154</v>
      </c>
      <c r="CI63">
        <v>1979</v>
      </c>
      <c r="CJ63">
        <v>54</v>
      </c>
      <c r="CK63" t="s">
        <v>212</v>
      </c>
    </row>
    <row r="64" spans="1:89" ht="15" customHeight="1" x14ac:dyDescent="0.15">
      <c r="A64" s="4"/>
      <c r="B64" s="4"/>
      <c r="C64" s="4"/>
      <c r="D64" s="4"/>
      <c r="E64" s="4"/>
      <c r="F64" s="11"/>
      <c r="G64" s="11"/>
      <c r="H64" s="11"/>
      <c r="I64" s="11"/>
      <c r="J64" s="11"/>
      <c r="K64" s="11"/>
      <c r="L64" s="11"/>
      <c r="M64" s="4"/>
      <c r="N64" s="4"/>
      <c r="O64" s="4"/>
      <c r="P64" s="4"/>
      <c r="Q64" s="4"/>
      <c r="R64" s="4"/>
      <c r="S64" s="4"/>
      <c r="T64" s="4"/>
      <c r="U64" s="4"/>
      <c r="V64" s="4"/>
      <c r="W64" s="4"/>
      <c r="X64" s="4"/>
      <c r="Y64" s="4"/>
      <c r="Z64" s="4"/>
      <c r="CH64">
        <v>155</v>
      </c>
      <c r="CI64">
        <v>1980</v>
      </c>
      <c r="CJ64">
        <v>55</v>
      </c>
      <c r="CK64" t="s">
        <v>212</v>
      </c>
    </row>
    <row r="65" spans="24:89" ht="15" customHeight="1" x14ac:dyDescent="0.15">
      <c r="AR65" s="1"/>
      <c r="AS65" s="1"/>
      <c r="CH65">
        <v>156</v>
      </c>
      <c r="CI65">
        <v>1981</v>
      </c>
      <c r="CJ65">
        <v>56</v>
      </c>
      <c r="CK65" t="s">
        <v>212</v>
      </c>
    </row>
    <row r="66" spans="24:89" ht="15" customHeight="1" x14ac:dyDescent="0.15">
      <c r="AR66" s="1"/>
      <c r="AS66" s="1"/>
      <c r="CH66">
        <v>157</v>
      </c>
      <c r="CI66">
        <v>1982</v>
      </c>
      <c r="CJ66">
        <v>57</v>
      </c>
      <c r="CK66" t="s">
        <v>212</v>
      </c>
    </row>
    <row r="67" spans="24:89" ht="15" customHeight="1" x14ac:dyDescent="0.15">
      <c r="AR67" s="1"/>
      <c r="AS67" s="1"/>
      <c r="CH67">
        <v>158</v>
      </c>
      <c r="CI67">
        <v>1983</v>
      </c>
      <c r="CJ67">
        <v>58</v>
      </c>
      <c r="CK67" t="s">
        <v>212</v>
      </c>
    </row>
    <row r="68" spans="24:89" ht="15" customHeight="1" x14ac:dyDescent="0.15">
      <c r="AR68" s="1"/>
      <c r="AS68" s="1"/>
      <c r="CH68">
        <v>159</v>
      </c>
      <c r="CI68">
        <v>1984</v>
      </c>
      <c r="CJ68">
        <v>59</v>
      </c>
      <c r="CK68" t="s">
        <v>212</v>
      </c>
    </row>
    <row r="69" spans="24:89" ht="15" customHeight="1" x14ac:dyDescent="0.15">
      <c r="AR69" s="1"/>
      <c r="AS69" s="1"/>
      <c r="CH69">
        <v>160</v>
      </c>
      <c r="CI69">
        <v>1985</v>
      </c>
      <c r="CJ69">
        <v>60</v>
      </c>
      <c r="CK69" t="s">
        <v>212</v>
      </c>
    </row>
    <row r="70" spans="24:89" ht="15" customHeight="1" x14ac:dyDescent="0.15">
      <c r="AR70" s="1"/>
      <c r="AS70" s="1"/>
      <c r="CH70">
        <v>161</v>
      </c>
      <c r="CI70">
        <v>1986</v>
      </c>
      <c r="CJ70">
        <v>61</v>
      </c>
      <c r="CK70" t="s">
        <v>212</v>
      </c>
    </row>
    <row r="71" spans="24:89" ht="15" customHeight="1" x14ac:dyDescent="0.15">
      <c r="AR71" s="1"/>
      <c r="AS71" s="1"/>
      <c r="CH71">
        <v>162</v>
      </c>
      <c r="CI71">
        <v>1987</v>
      </c>
      <c r="CJ71">
        <v>62</v>
      </c>
      <c r="CK71" t="s">
        <v>212</v>
      </c>
    </row>
    <row r="72" spans="24:89" ht="15" customHeight="1" x14ac:dyDescent="0.15">
      <c r="CH72">
        <v>163</v>
      </c>
      <c r="CI72">
        <v>1988</v>
      </c>
      <c r="CJ72">
        <v>63</v>
      </c>
      <c r="CK72" t="s">
        <v>212</v>
      </c>
    </row>
    <row r="73" spans="24:89" ht="15" customHeight="1" x14ac:dyDescent="0.15">
      <c r="CH73">
        <v>164</v>
      </c>
      <c r="CI73">
        <v>1989</v>
      </c>
      <c r="CJ73">
        <v>64</v>
      </c>
      <c r="CK73" t="s">
        <v>212</v>
      </c>
    </row>
    <row r="74" spans="24:89" ht="15" customHeight="1" x14ac:dyDescent="0.15">
      <c r="CH74">
        <v>201</v>
      </c>
      <c r="CI74">
        <v>1989</v>
      </c>
      <c r="CJ74">
        <v>1</v>
      </c>
      <c r="CK74" t="s">
        <v>26</v>
      </c>
    </row>
    <row r="75" spans="24:89" ht="15" customHeight="1" x14ac:dyDescent="0.15">
      <c r="CH75">
        <v>202</v>
      </c>
      <c r="CI75">
        <v>1990</v>
      </c>
      <c r="CJ75">
        <v>2</v>
      </c>
      <c r="CK75" t="s">
        <v>26</v>
      </c>
    </row>
    <row r="76" spans="24:89" ht="15" customHeight="1" x14ac:dyDescent="0.15">
      <c r="AR76" t="s">
        <v>75</v>
      </c>
      <c r="AT76">
        <v>1</v>
      </c>
      <c r="AV76">
        <v>2</v>
      </c>
      <c r="AX76">
        <v>3</v>
      </c>
      <c r="AZ76">
        <v>4</v>
      </c>
      <c r="BB76">
        <v>5</v>
      </c>
      <c r="BD76">
        <v>6</v>
      </c>
      <c r="BF76">
        <v>7</v>
      </c>
      <c r="BH76">
        <v>8</v>
      </c>
      <c r="BJ76">
        <v>9</v>
      </c>
      <c r="BL76">
        <v>10</v>
      </c>
      <c r="BN76">
        <v>11</v>
      </c>
      <c r="BP76">
        <v>12</v>
      </c>
      <c r="BR76">
        <v>13</v>
      </c>
      <c r="BT76">
        <v>14</v>
      </c>
      <c r="BV76">
        <v>15</v>
      </c>
      <c r="CH76">
        <v>203</v>
      </c>
      <c r="CI76">
        <v>1991</v>
      </c>
      <c r="CJ76">
        <v>3</v>
      </c>
      <c r="CK76" t="s">
        <v>26</v>
      </c>
    </row>
    <row r="77" spans="24:89" ht="15" customHeight="1" x14ac:dyDescent="0.15">
      <c r="X77" s="27" t="s">
        <v>27</v>
      </c>
      <c r="Y77" s="27" t="s">
        <v>85</v>
      </c>
      <c r="Z77" s="27"/>
      <c r="AA77" s="27"/>
      <c r="AB77" s="27"/>
      <c r="AC77" s="31" t="s">
        <v>90</v>
      </c>
      <c r="AG77" s="1"/>
      <c r="AH77" s="1"/>
      <c r="AI77" s="1"/>
      <c r="AJ77" s="1"/>
      <c r="AK77" s="1"/>
      <c r="AL77" s="1"/>
      <c r="AM77" s="1"/>
      <c r="AQ77" s="400" t="s">
        <v>129</v>
      </c>
      <c r="AR77" s="400"/>
      <c r="AS77">
        <v>1</v>
      </c>
      <c r="AT77" s="58">
        <f>IF($AQ$50=AS77,1,0)</f>
        <v>1</v>
      </c>
      <c r="AU77" s="59">
        <v>1</v>
      </c>
      <c r="AV77" s="28">
        <f>IF($AQ$50=AU77,1,0)</f>
        <v>1</v>
      </c>
      <c r="AW77">
        <v>1</v>
      </c>
      <c r="AX77" s="28">
        <f>IF($AQ$50=AW77,1,0)</f>
        <v>1</v>
      </c>
      <c r="AY77">
        <v>1</v>
      </c>
      <c r="AZ77" s="28">
        <f>IF($AQ$50=AY77,1,0)</f>
        <v>1</v>
      </c>
      <c r="BA77">
        <v>1</v>
      </c>
      <c r="BB77" s="28">
        <f>IF($AQ$50=BA77,1,0)</f>
        <v>1</v>
      </c>
      <c r="BC77">
        <v>2</v>
      </c>
      <c r="BD77" s="28">
        <f>IF($AQ$50=BC77,1,0)</f>
        <v>0</v>
      </c>
      <c r="BE77">
        <v>2</v>
      </c>
      <c r="BF77" s="28">
        <f>IF($AQ$50=BE77,1,0)</f>
        <v>0</v>
      </c>
      <c r="BG77">
        <v>1</v>
      </c>
      <c r="BH77" s="28">
        <f>IF($AQ$50=BG77,1,0)</f>
        <v>1</v>
      </c>
      <c r="BI77">
        <v>1</v>
      </c>
      <c r="BJ77" s="28">
        <f>IF($AQ$50=BI77,1,0)</f>
        <v>1</v>
      </c>
      <c r="BK77">
        <v>1</v>
      </c>
      <c r="BL77" s="28">
        <f>IF($AQ$50=BK77,1,0)</f>
        <v>1</v>
      </c>
      <c r="BM77">
        <v>1</v>
      </c>
      <c r="BN77" s="28">
        <f>IF($AQ$50=BM77,1,0)</f>
        <v>1</v>
      </c>
      <c r="BO77">
        <v>1</v>
      </c>
      <c r="BP77" s="28">
        <f>IF($AQ$50=BO77,1,0)</f>
        <v>1</v>
      </c>
      <c r="BQ77">
        <v>1</v>
      </c>
      <c r="BR77" s="28">
        <f>IF($AQ$50=BQ77,1,0)</f>
        <v>1</v>
      </c>
      <c r="BS77">
        <v>1</v>
      </c>
      <c r="BT77" s="28">
        <f>IF($AQ$50=BS77,1,0)</f>
        <v>1</v>
      </c>
      <c r="BU77">
        <v>2</v>
      </c>
      <c r="BV77" s="28">
        <f>IF($AQ$50=BU77,1,0)</f>
        <v>0</v>
      </c>
      <c r="CH77">
        <v>204</v>
      </c>
      <c r="CI77">
        <v>1992</v>
      </c>
      <c r="CJ77">
        <v>4</v>
      </c>
      <c r="CK77" t="s">
        <v>26</v>
      </c>
    </row>
    <row r="78" spans="24:89" ht="15" customHeight="1" x14ac:dyDescent="0.15">
      <c r="X78" s="28">
        <v>1</v>
      </c>
      <c r="Y78" s="28">
        <v>7</v>
      </c>
      <c r="Z78" s="28"/>
      <c r="AA78" s="28"/>
      <c r="AB78" s="28"/>
      <c r="AC78" s="31">
        <v>2</v>
      </c>
      <c r="AD78" s="33"/>
      <c r="AE78" s="36"/>
      <c r="AF78" s="33"/>
      <c r="AG78" s="28"/>
      <c r="AH78" s="28"/>
      <c r="AI78" s="28"/>
      <c r="AJ78" s="28"/>
      <c r="AK78" s="28"/>
      <c r="AL78" s="28"/>
      <c r="AM78" s="28"/>
      <c r="AN78" s="41">
        <v>7</v>
      </c>
      <c r="AQ78" s="400" t="s">
        <v>137</v>
      </c>
      <c r="AR78" s="400"/>
      <c r="AS78">
        <v>1</v>
      </c>
      <c r="AT78" s="58">
        <f>IF($AQ$51=AS78,1,0)</f>
        <v>1</v>
      </c>
      <c r="AU78" s="59">
        <v>2</v>
      </c>
      <c r="AV78" s="28">
        <f>IF($AQ$51=AU78,1,0)</f>
        <v>0</v>
      </c>
      <c r="AW78">
        <v>1</v>
      </c>
      <c r="AX78" s="28">
        <f>IF($AQ$51=AW78,1,0)</f>
        <v>1</v>
      </c>
      <c r="AY78">
        <v>2</v>
      </c>
      <c r="AZ78" s="28">
        <f>IF($AQ$51=AY78,1,0)</f>
        <v>0</v>
      </c>
      <c r="BA78">
        <v>2</v>
      </c>
      <c r="BB78" s="28">
        <f>IF($AQ$51=BA78,1,0)</f>
        <v>0</v>
      </c>
      <c r="BC78">
        <v>2</v>
      </c>
      <c r="BD78" s="28">
        <f>IF($AQ$51=BC78,1,0)</f>
        <v>0</v>
      </c>
      <c r="BE78">
        <v>2</v>
      </c>
      <c r="BF78" s="28">
        <f>IF($AQ$51=BE78,1,0)</f>
        <v>0</v>
      </c>
      <c r="BG78">
        <v>2</v>
      </c>
      <c r="BH78" s="28">
        <f>IF($AQ$51=BG78,1,0)</f>
        <v>0</v>
      </c>
      <c r="BI78">
        <v>1</v>
      </c>
      <c r="BJ78" s="28">
        <f>IF($AQ$51=BI78,1,0)</f>
        <v>1</v>
      </c>
      <c r="BK78">
        <v>2</v>
      </c>
      <c r="BL78" s="28">
        <f>IF($AQ$51=BK78,1,0)</f>
        <v>0</v>
      </c>
      <c r="BM78">
        <v>1</v>
      </c>
      <c r="BN78" s="28">
        <f>IF($AQ$51=BM78,1,0)</f>
        <v>1</v>
      </c>
      <c r="BO78">
        <v>1</v>
      </c>
      <c r="BP78" s="28">
        <f>IF($AQ$51=BO78,1,0)</f>
        <v>1</v>
      </c>
      <c r="BQ78">
        <v>1</v>
      </c>
      <c r="BR78" s="28">
        <f>IF($AQ$51=BQ78,1,0)</f>
        <v>1</v>
      </c>
      <c r="BS78">
        <v>1</v>
      </c>
      <c r="BT78" s="28">
        <f>IF($AQ$51=BS78,1,0)</f>
        <v>1</v>
      </c>
      <c r="BU78">
        <v>1</v>
      </c>
      <c r="BV78" s="28">
        <f>IF($AQ$51=BU78,1,0)</f>
        <v>1</v>
      </c>
      <c r="CH78">
        <v>205</v>
      </c>
      <c r="CI78">
        <v>1993</v>
      </c>
      <c r="CJ78">
        <v>5</v>
      </c>
      <c r="CK78" t="s">
        <v>26</v>
      </c>
    </row>
    <row r="79" spans="24:89" ht="15" customHeight="1" x14ac:dyDescent="0.15">
      <c r="X79" s="28">
        <v>2</v>
      </c>
      <c r="Y79" s="28">
        <v>8</v>
      </c>
      <c r="Z79" s="28"/>
      <c r="AA79" s="28"/>
      <c r="AB79" s="28"/>
      <c r="AC79" s="31">
        <v>3</v>
      </c>
      <c r="AD79" s="33"/>
      <c r="AE79" s="36"/>
      <c r="AF79" s="33"/>
      <c r="AG79" s="28"/>
      <c r="AH79" s="28"/>
      <c r="AI79" s="28"/>
      <c r="AJ79" s="28"/>
      <c r="AK79" s="28"/>
      <c r="AL79" s="28"/>
      <c r="AM79" s="28"/>
      <c r="AN79" s="41">
        <v>8</v>
      </c>
      <c r="AQ79" s="400" t="s">
        <v>145</v>
      </c>
      <c r="AR79" s="400"/>
      <c r="AS79">
        <v>1</v>
      </c>
      <c r="AT79" s="58">
        <f>IF($AQ$52=AS79,1,0)</f>
        <v>1</v>
      </c>
      <c r="AU79" s="59">
        <v>2</v>
      </c>
      <c r="AV79" s="28">
        <f>IF($AQ$52=AU79,1,0)</f>
        <v>0</v>
      </c>
      <c r="AW79">
        <v>1</v>
      </c>
      <c r="AX79" s="28">
        <f>IF($AQ$52=AW79,1,0)</f>
        <v>1</v>
      </c>
      <c r="AY79">
        <v>2</v>
      </c>
      <c r="AZ79" s="28">
        <f>IF($AQ$52=AY79,1,0)</f>
        <v>0</v>
      </c>
      <c r="BA79">
        <v>2</v>
      </c>
      <c r="BB79" s="28">
        <f>IF($AQ$52=BA79,1,0)</f>
        <v>0</v>
      </c>
      <c r="BC79">
        <v>2</v>
      </c>
      <c r="BD79" s="28">
        <f>IF($AQ$52=BC79,1,0)</f>
        <v>0</v>
      </c>
      <c r="BE79">
        <v>2</v>
      </c>
      <c r="BF79" s="28">
        <f>IF($AQ$52=BE79,1,0)</f>
        <v>0</v>
      </c>
      <c r="BG79">
        <v>1</v>
      </c>
      <c r="BH79" s="28">
        <f>IF($AQ$52=BG79,1,0)</f>
        <v>1</v>
      </c>
      <c r="BI79">
        <v>1</v>
      </c>
      <c r="BJ79" s="28">
        <f>IF($AQ$52=BI79,1,0)</f>
        <v>1</v>
      </c>
      <c r="BK79">
        <v>1</v>
      </c>
      <c r="BL79" s="28">
        <f>IF($AQ$52=BK79,1,0)</f>
        <v>1</v>
      </c>
      <c r="BM79">
        <v>1</v>
      </c>
      <c r="BN79" s="28">
        <f>IF($AQ$52=BM79,1,0)</f>
        <v>1</v>
      </c>
      <c r="BO79">
        <v>1</v>
      </c>
      <c r="BP79" s="28">
        <f>IF($AQ$52=BO79,1,0)</f>
        <v>1</v>
      </c>
      <c r="BQ79">
        <v>1</v>
      </c>
      <c r="BR79" s="28">
        <f>IF($AQ$52=BQ79,1,0)</f>
        <v>1</v>
      </c>
      <c r="BS79">
        <v>1</v>
      </c>
      <c r="BT79" s="28">
        <f>IF($AQ$52=BS79,1,0)</f>
        <v>1</v>
      </c>
      <c r="BU79">
        <v>1</v>
      </c>
      <c r="BV79" s="28">
        <f>IF($AQ$52=BU79,1,0)</f>
        <v>1</v>
      </c>
      <c r="CH79">
        <v>206</v>
      </c>
      <c r="CI79">
        <v>1994</v>
      </c>
      <c r="CJ79">
        <v>6</v>
      </c>
      <c r="CK79" t="s">
        <v>26</v>
      </c>
    </row>
    <row r="80" spans="24:89" ht="15" customHeight="1" x14ac:dyDescent="0.15">
      <c r="X80" s="28">
        <v>3</v>
      </c>
      <c r="Y80" s="28">
        <v>9</v>
      </c>
      <c r="Z80" s="28"/>
      <c r="AA80" s="28"/>
      <c r="AB80" s="28"/>
      <c r="AC80" s="31">
        <v>4</v>
      </c>
      <c r="AD80" s="33"/>
      <c r="AE80" s="36"/>
      <c r="AF80" s="33"/>
      <c r="AG80" s="28"/>
      <c r="AH80" s="28"/>
      <c r="AI80" s="28"/>
      <c r="AJ80" s="28"/>
      <c r="AK80" s="28"/>
      <c r="AL80" s="28"/>
      <c r="AM80" s="28"/>
      <c r="AN80" s="41">
        <v>9</v>
      </c>
      <c r="AQ80" s="400" t="s">
        <v>142</v>
      </c>
      <c r="AR80" s="400"/>
      <c r="AS80">
        <v>1</v>
      </c>
      <c r="AT80" s="58">
        <f>IF($AQ$53=AS80,1,0)</f>
        <v>1</v>
      </c>
      <c r="AU80" s="59">
        <v>1</v>
      </c>
      <c r="AV80" s="28">
        <f>IF($AQ$53=AU80,1,0)</f>
        <v>1</v>
      </c>
      <c r="AW80">
        <v>1</v>
      </c>
      <c r="AX80" s="28">
        <f>IF($AQ$53=AW80,1,0)</f>
        <v>1</v>
      </c>
      <c r="AY80">
        <v>2</v>
      </c>
      <c r="AZ80" s="28">
        <f>IF($AQ$53=AY80,1,0)</f>
        <v>0</v>
      </c>
      <c r="BA80">
        <v>2</v>
      </c>
      <c r="BB80" s="28">
        <f>IF($AQ$53=BA80,1,0)</f>
        <v>0</v>
      </c>
      <c r="BC80">
        <v>2</v>
      </c>
      <c r="BD80" s="28">
        <f>IF($AQ$53=BC80,1,0)</f>
        <v>0</v>
      </c>
      <c r="BE80">
        <v>2</v>
      </c>
      <c r="BF80" s="28">
        <f>IF($AQ$53=BE80,1,0)</f>
        <v>0</v>
      </c>
      <c r="BG80">
        <v>1</v>
      </c>
      <c r="BH80" s="28">
        <f>IF($AQ$53=BG80,1,0)</f>
        <v>1</v>
      </c>
      <c r="BI80">
        <v>1</v>
      </c>
      <c r="BJ80" s="28">
        <f>IF($AQ$53=BI80,1,0)</f>
        <v>1</v>
      </c>
      <c r="BK80">
        <v>2</v>
      </c>
      <c r="BL80" s="28">
        <f>IF($AQ$53=BK80,1,0)</f>
        <v>0</v>
      </c>
      <c r="BM80">
        <v>3</v>
      </c>
      <c r="BN80" s="28">
        <f>IF($AQ$53=BM80,1,0)</f>
        <v>0</v>
      </c>
      <c r="BO80">
        <v>2</v>
      </c>
      <c r="BP80" s="28">
        <f>IF($AQ$53=BO80,1,0)</f>
        <v>0</v>
      </c>
      <c r="BQ80">
        <v>1</v>
      </c>
      <c r="BR80" s="28">
        <f>IF($AQ$53=BQ80,1,0)</f>
        <v>1</v>
      </c>
      <c r="BS80">
        <v>2</v>
      </c>
      <c r="BT80" s="28">
        <f>IF($AQ$53=BS80,1,0)</f>
        <v>0</v>
      </c>
      <c r="BU80" t="e">
        <v>#N/A</v>
      </c>
      <c r="BV80" s="28" t="e">
        <f>IF(ISERROR($AQ$53),1,IF($AQ$53=BU80,1,0))</f>
        <v>#N/A</v>
      </c>
      <c r="CH80">
        <v>207</v>
      </c>
      <c r="CI80">
        <v>1995</v>
      </c>
      <c r="CJ80">
        <v>7</v>
      </c>
      <c r="CK80" t="s">
        <v>26</v>
      </c>
    </row>
    <row r="81" spans="24:89" ht="15" customHeight="1" x14ac:dyDescent="0.15">
      <c r="X81" s="28">
        <v>4</v>
      </c>
      <c r="Y81" s="28">
        <v>10</v>
      </c>
      <c r="Z81" s="28"/>
      <c r="AA81" s="28"/>
      <c r="AB81" s="28"/>
      <c r="AC81" s="31">
        <v>5</v>
      </c>
      <c r="AD81" s="33"/>
      <c r="AE81" s="36"/>
      <c r="AF81" s="33"/>
      <c r="AG81" s="28"/>
      <c r="AH81" s="28"/>
      <c r="AI81" s="28"/>
      <c r="AJ81" s="28"/>
      <c r="AK81" s="28"/>
      <c r="AL81" s="28"/>
      <c r="AM81" s="28"/>
      <c r="AN81" s="41">
        <v>10</v>
      </c>
      <c r="AQ81" s="400" t="s">
        <v>148</v>
      </c>
      <c r="AR81" s="400"/>
      <c r="AS81">
        <v>1</v>
      </c>
      <c r="AT81" s="58">
        <f>IF($AQ$54=AS81,1,0)</f>
        <v>1</v>
      </c>
      <c r="AU81" s="59">
        <v>2</v>
      </c>
      <c r="AV81" s="28">
        <f>IF($AQ$54=AU81,1,0)</f>
        <v>0</v>
      </c>
      <c r="AW81">
        <v>1</v>
      </c>
      <c r="AX81" s="28">
        <f>IF($AQ$54=AW81,1,0)</f>
        <v>1</v>
      </c>
      <c r="AY81">
        <v>2</v>
      </c>
      <c r="AZ81" s="28">
        <f>IF($AQ$54=AY81,1,0)</f>
        <v>0</v>
      </c>
      <c r="BA81">
        <v>2</v>
      </c>
      <c r="BB81" s="28">
        <f>IF($AQ$54=BA81,1,0)</f>
        <v>0</v>
      </c>
      <c r="BC81">
        <v>2</v>
      </c>
      <c r="BD81" s="28">
        <f>IF($AQ$54=BC81,1,0)</f>
        <v>0</v>
      </c>
      <c r="BE81">
        <v>2</v>
      </c>
      <c r="BF81" s="28">
        <f>IF($AQ$54=BE81,1,0)</f>
        <v>0</v>
      </c>
      <c r="BG81">
        <v>2</v>
      </c>
      <c r="BH81" s="28">
        <f>IF($AQ$54=BG81,1,0)</f>
        <v>0</v>
      </c>
      <c r="BI81">
        <v>2</v>
      </c>
      <c r="BJ81" s="28">
        <f>IF($AQ$54=BI81,1,0)</f>
        <v>0</v>
      </c>
      <c r="BK81">
        <v>2</v>
      </c>
      <c r="BL81" s="28">
        <f>IF($AQ$54=BK81,1,0)</f>
        <v>0</v>
      </c>
      <c r="BM81">
        <v>2</v>
      </c>
      <c r="BN81" s="28">
        <f>IF($AQ$54=BM81,1,0)</f>
        <v>0</v>
      </c>
      <c r="BO81">
        <v>2</v>
      </c>
      <c r="BP81" s="28">
        <f>IF($AQ$54=BO81,1,0)</f>
        <v>0</v>
      </c>
      <c r="BQ81">
        <v>2</v>
      </c>
      <c r="BR81" s="28">
        <f>IF($AQ$54=BQ81,1,0)</f>
        <v>0</v>
      </c>
      <c r="BS81">
        <v>2</v>
      </c>
      <c r="BT81" s="28">
        <f>IF($AQ$54=BS81,1,0)</f>
        <v>0</v>
      </c>
      <c r="BU81">
        <v>2</v>
      </c>
      <c r="BV81" s="28">
        <f>IF($AQ$54=BU81,1,0)</f>
        <v>0</v>
      </c>
      <c r="CH81">
        <v>208</v>
      </c>
      <c r="CI81">
        <v>1996</v>
      </c>
      <c r="CJ81">
        <v>8</v>
      </c>
      <c r="CK81" t="s">
        <v>26</v>
      </c>
    </row>
    <row r="82" spans="24:89" ht="15" customHeight="1" x14ac:dyDescent="0.15">
      <c r="X82" s="28">
        <v>5</v>
      </c>
      <c r="Y82" s="28">
        <v>11</v>
      </c>
      <c r="Z82" s="28"/>
      <c r="AA82" s="28"/>
      <c r="AB82" s="28"/>
      <c r="AC82" s="31">
        <v>6</v>
      </c>
      <c r="AD82" s="33"/>
      <c r="AE82" s="36"/>
      <c r="AF82" s="33"/>
      <c r="AG82" s="28"/>
      <c r="AH82" s="28"/>
      <c r="AI82" s="28"/>
      <c r="AJ82" s="28"/>
      <c r="AK82" s="28"/>
      <c r="AL82" s="28"/>
      <c r="AM82" s="28"/>
      <c r="AN82" s="41">
        <v>11</v>
      </c>
      <c r="AQ82" s="400" t="s">
        <v>147</v>
      </c>
      <c r="AR82" s="400"/>
      <c r="AS82">
        <v>2</v>
      </c>
      <c r="AT82" s="58">
        <f>IF($AQ$55=AS82,1,0)</f>
        <v>1</v>
      </c>
      <c r="AU82" s="59">
        <v>1</v>
      </c>
      <c r="AV82" s="28">
        <f>IF($AQ$55=AU82,1,0)</f>
        <v>0</v>
      </c>
      <c r="AW82">
        <v>2</v>
      </c>
      <c r="AX82" s="28">
        <f>IF($AQ$55=AW82,1,0)</f>
        <v>1</v>
      </c>
      <c r="AY82">
        <v>1</v>
      </c>
      <c r="AZ82" s="28">
        <f>IF($AQ$55=AY82,1,0)</f>
        <v>0</v>
      </c>
      <c r="BA82">
        <v>1</v>
      </c>
      <c r="BB82" s="28">
        <f>IF($AQ$55=BA82,1,0)</f>
        <v>0</v>
      </c>
      <c r="BC82">
        <v>1</v>
      </c>
      <c r="BD82" s="28">
        <f>IF($AQ$55=BC82,1,0)</f>
        <v>0</v>
      </c>
      <c r="BE82">
        <v>1</v>
      </c>
      <c r="BF82" s="28">
        <f>IF($AQ$55=BE82,1,0)</f>
        <v>0</v>
      </c>
      <c r="BG82">
        <v>1</v>
      </c>
      <c r="BH82" s="28">
        <f>IF($AQ$55=BG82,1,0)</f>
        <v>0</v>
      </c>
      <c r="BI82">
        <v>1</v>
      </c>
      <c r="BJ82" s="28">
        <f>IF($AQ$55=BI82,1,0)</f>
        <v>0</v>
      </c>
      <c r="BK82">
        <v>1</v>
      </c>
      <c r="BL82" s="28">
        <f>IF($AQ$55=BK82,1,0)</f>
        <v>0</v>
      </c>
      <c r="BM82">
        <v>2</v>
      </c>
      <c r="BN82" s="28">
        <f>IF($AQ$55=BM82,1,0)</f>
        <v>1</v>
      </c>
      <c r="BO82">
        <v>1</v>
      </c>
      <c r="BP82" s="28">
        <f>IF($AQ$55=BO82,1,0)</f>
        <v>0</v>
      </c>
      <c r="BQ82">
        <v>1</v>
      </c>
      <c r="BR82" s="28">
        <f>IF($AQ$55=BQ82,1,0)</f>
        <v>0</v>
      </c>
      <c r="BS82">
        <v>1</v>
      </c>
      <c r="BT82" s="28">
        <f>IF($AQ$55=BS82,1,0)</f>
        <v>0</v>
      </c>
      <c r="BU82">
        <v>1</v>
      </c>
      <c r="BV82" s="28">
        <f>IF($AQ$55=BU82,1,0)</f>
        <v>0</v>
      </c>
      <c r="CH82">
        <v>209</v>
      </c>
      <c r="CI82">
        <v>1997</v>
      </c>
      <c r="CJ82">
        <v>9</v>
      </c>
      <c r="CK82" t="s">
        <v>26</v>
      </c>
    </row>
    <row r="83" spans="24:89" ht="15" customHeight="1" x14ac:dyDescent="0.15">
      <c r="X83" s="28">
        <v>6</v>
      </c>
      <c r="Y83" s="28">
        <v>12</v>
      </c>
      <c r="Z83" s="28"/>
      <c r="AA83" s="28"/>
      <c r="AB83" s="28"/>
      <c r="AC83" s="31">
        <v>7</v>
      </c>
      <c r="AD83" s="33"/>
      <c r="AE83" s="36"/>
      <c r="AF83" s="33"/>
      <c r="AG83" s="28"/>
      <c r="AH83" s="28"/>
      <c r="AI83" s="28"/>
      <c r="AJ83" s="28"/>
      <c r="AK83" s="28"/>
      <c r="AL83" s="28"/>
      <c r="AM83" s="28"/>
      <c r="AN83" s="41">
        <v>12</v>
      </c>
      <c r="AQ83" s="400" t="s">
        <v>136</v>
      </c>
      <c r="AR83" s="400"/>
      <c r="AS83">
        <v>1</v>
      </c>
      <c r="AT83" s="58">
        <f>IF($AQ$56=AS83,1,0)</f>
        <v>0</v>
      </c>
      <c r="AU83" s="59">
        <v>1</v>
      </c>
      <c r="AV83" s="28">
        <f>IF($AQ$56=AU83,1,0)</f>
        <v>0</v>
      </c>
      <c r="AW83">
        <v>1</v>
      </c>
      <c r="AX83" s="28">
        <f>IF($AQ$56=AW83,1,0)</f>
        <v>0</v>
      </c>
      <c r="AY83">
        <v>1</v>
      </c>
      <c r="AZ83" s="28">
        <f>IF($AQ$56=AY83,1,0)</f>
        <v>0</v>
      </c>
      <c r="BA83">
        <v>1</v>
      </c>
      <c r="BB83" s="28">
        <f>IF($AQ$56=BA83,1,0)</f>
        <v>0</v>
      </c>
      <c r="BC83">
        <v>1</v>
      </c>
      <c r="BD83" s="28">
        <f>IF($AQ$56=BC83,1,0)</f>
        <v>0</v>
      </c>
      <c r="BE83">
        <v>1</v>
      </c>
      <c r="BF83" s="28">
        <f>IF($AQ$56=BE83,1,0)</f>
        <v>0</v>
      </c>
      <c r="BG83">
        <v>1</v>
      </c>
      <c r="BH83" s="28">
        <f>IF($AQ$56=BG83,1,0)</f>
        <v>0</v>
      </c>
      <c r="BI83">
        <v>1</v>
      </c>
      <c r="BJ83" s="28">
        <f>IF($AQ$56=BI83,1,0)</f>
        <v>0</v>
      </c>
      <c r="BK83">
        <v>1</v>
      </c>
      <c r="BL83" s="28">
        <f>IF($AQ$56=BK83,1,0)</f>
        <v>0</v>
      </c>
      <c r="BM83">
        <v>1</v>
      </c>
      <c r="BN83" s="28">
        <f>IF($AQ$56=BM83,1,0)</f>
        <v>0</v>
      </c>
      <c r="BO83">
        <v>1</v>
      </c>
      <c r="BP83" s="28">
        <f>IF($AQ$56=BO83,1,0)</f>
        <v>0</v>
      </c>
      <c r="BQ83">
        <v>2</v>
      </c>
      <c r="BR83" s="28">
        <f>IF($AQ$56=BQ83,1,0)</f>
        <v>1</v>
      </c>
      <c r="BS83">
        <v>2</v>
      </c>
      <c r="BT83" s="28">
        <f>IF($AQ$56=BS83,1,0)</f>
        <v>1</v>
      </c>
      <c r="BU83">
        <v>2</v>
      </c>
      <c r="BV83" s="28">
        <f>IF($AQ$56=BU83,1,0)</f>
        <v>1</v>
      </c>
      <c r="CH83">
        <v>210</v>
      </c>
      <c r="CI83">
        <v>1998</v>
      </c>
      <c r="CJ83">
        <v>10</v>
      </c>
      <c r="CK83" t="s">
        <v>26</v>
      </c>
    </row>
    <row r="84" spans="24:89" ht="15" customHeight="1" x14ac:dyDescent="0.15">
      <c r="X84" s="28">
        <v>7</v>
      </c>
      <c r="Y84" s="28">
        <v>1</v>
      </c>
      <c r="Z84" s="28"/>
      <c r="AA84" s="28"/>
      <c r="AB84" s="28"/>
      <c r="AC84" s="31">
        <v>8</v>
      </c>
      <c r="AD84" s="33"/>
      <c r="AE84" s="36"/>
      <c r="AF84" s="33"/>
      <c r="AG84" s="28"/>
      <c r="AH84" s="28"/>
      <c r="AI84" s="28"/>
      <c r="AJ84" s="28"/>
      <c r="AK84" s="28"/>
      <c r="AL84" s="28"/>
      <c r="AM84" s="28"/>
      <c r="AN84" s="41">
        <v>1</v>
      </c>
      <c r="AQ84" s="400" t="s">
        <v>84</v>
      </c>
      <c r="AR84" s="400"/>
      <c r="AS84">
        <v>1</v>
      </c>
      <c r="AT84" s="58">
        <f>IF($AQ$57=AS84,1,0)</f>
        <v>0</v>
      </c>
      <c r="AU84" s="59">
        <v>1</v>
      </c>
      <c r="AV84" s="28">
        <f>IF($AQ$57=AU84,1,0)</f>
        <v>0</v>
      </c>
      <c r="AW84">
        <v>2</v>
      </c>
      <c r="AX84" s="28">
        <f>IF($AQ$57=AW84,1,0)</f>
        <v>1</v>
      </c>
      <c r="AY84">
        <v>1</v>
      </c>
      <c r="AZ84" s="28">
        <f>IF($AQ$57=AY84,1,0)</f>
        <v>0</v>
      </c>
      <c r="BA84">
        <v>2</v>
      </c>
      <c r="BB84" s="28">
        <f>IF($AQ$57=BA84,1,0)</f>
        <v>1</v>
      </c>
      <c r="BC84">
        <v>1</v>
      </c>
      <c r="BD84" s="28">
        <f>IF($AQ$57=BC84,1,0)</f>
        <v>0</v>
      </c>
      <c r="BE84">
        <v>2</v>
      </c>
      <c r="BF84" s="28">
        <f>IF($AQ$57=BE84,1,0)</f>
        <v>1</v>
      </c>
      <c r="BG84">
        <v>1</v>
      </c>
      <c r="BH84" s="28">
        <f>IF($AQ$57=BG84,1,0)</f>
        <v>0</v>
      </c>
      <c r="BI84">
        <v>1</v>
      </c>
      <c r="BJ84" s="28">
        <f>IF($AQ$57=BI84,1,0)</f>
        <v>0</v>
      </c>
      <c r="BK84">
        <v>2</v>
      </c>
      <c r="BL84" s="28">
        <f>IF($AQ$57=BK84,1,0)</f>
        <v>1</v>
      </c>
      <c r="BM84">
        <v>2</v>
      </c>
      <c r="BN84" s="28">
        <f>IF($AQ$57=BM84,1,0)</f>
        <v>1</v>
      </c>
      <c r="BO84">
        <v>2</v>
      </c>
      <c r="BP84" s="28">
        <f>IF($AQ$57=BO84,1,0)</f>
        <v>1</v>
      </c>
      <c r="BQ84">
        <v>2</v>
      </c>
      <c r="BR84" s="28">
        <f>IF($AQ$57=BQ84,1,0)</f>
        <v>1</v>
      </c>
      <c r="BS84">
        <v>2</v>
      </c>
      <c r="BT84" s="28">
        <f>IF($AQ$57=BS84,1,0)</f>
        <v>1</v>
      </c>
      <c r="BU84" t="e">
        <v>#N/A</v>
      </c>
      <c r="BV84" s="28" t="e">
        <f>IF(ISERROR($AQ$57),1,IF($AQ$57=BU84,1,0))</f>
        <v>#N/A</v>
      </c>
      <c r="CH84">
        <v>211</v>
      </c>
      <c r="CI84">
        <v>1999</v>
      </c>
      <c r="CJ84">
        <v>11</v>
      </c>
      <c r="CK84" t="s">
        <v>26</v>
      </c>
    </row>
    <row r="85" spans="24:89" ht="15" customHeight="1" x14ac:dyDescent="0.15">
      <c r="X85" s="28">
        <v>8</v>
      </c>
      <c r="Y85" s="28">
        <v>2</v>
      </c>
      <c r="Z85" s="28"/>
      <c r="AA85" s="28"/>
      <c r="AB85" s="28"/>
      <c r="AC85" s="31">
        <v>9</v>
      </c>
      <c r="AD85" s="33"/>
      <c r="AE85" s="36"/>
      <c r="AF85" s="33"/>
      <c r="AG85" s="28"/>
      <c r="AH85" s="28"/>
      <c r="AI85" s="28"/>
      <c r="AJ85" s="28"/>
      <c r="AK85" s="28"/>
      <c r="AL85" s="28"/>
      <c r="AM85" s="28"/>
      <c r="AN85" s="41">
        <v>2</v>
      </c>
      <c r="AQ85" s="400" t="s">
        <v>143</v>
      </c>
      <c r="AR85" s="400"/>
      <c r="AS85">
        <v>1</v>
      </c>
      <c r="AT85" s="58">
        <f>IF($AQ$58=AS85,1,0)</f>
        <v>1</v>
      </c>
      <c r="AU85" s="59">
        <v>1</v>
      </c>
      <c r="AV85" s="28">
        <f>IF($AQ$58=AU85,1,0)</f>
        <v>1</v>
      </c>
      <c r="AW85">
        <v>1</v>
      </c>
      <c r="AX85" s="28">
        <f>IF($AQ$58=AW85,1,0)</f>
        <v>1</v>
      </c>
      <c r="AY85">
        <v>2</v>
      </c>
      <c r="AZ85" s="28">
        <f>IF($AQ$58=AY85,1,0)</f>
        <v>0</v>
      </c>
      <c r="BA85">
        <v>2</v>
      </c>
      <c r="BB85" s="28">
        <f>IF($AQ$58=BA85,1,0)</f>
        <v>0</v>
      </c>
      <c r="BC85">
        <v>2</v>
      </c>
      <c r="BD85" s="28">
        <f>IF($AQ$58=BC85,1,0)</f>
        <v>0</v>
      </c>
      <c r="BE85">
        <v>2</v>
      </c>
      <c r="BF85" s="28">
        <f>IF($AQ$58=BE85,1,0)</f>
        <v>0</v>
      </c>
      <c r="BG85">
        <v>1</v>
      </c>
      <c r="BH85" s="28">
        <f>IF($AQ$58=BG85,1,0)</f>
        <v>1</v>
      </c>
      <c r="BI85">
        <v>1</v>
      </c>
      <c r="BJ85" s="28">
        <f>IF($AQ$58=BI85,1,0)</f>
        <v>1</v>
      </c>
      <c r="BK85">
        <v>2</v>
      </c>
      <c r="BL85" s="28">
        <f>IF($AQ$58=BK85,1,0)</f>
        <v>0</v>
      </c>
      <c r="BM85">
        <v>1</v>
      </c>
      <c r="BN85" s="28">
        <f>IF($AQ$58=BM85,1,0)</f>
        <v>1</v>
      </c>
      <c r="BO85">
        <v>2</v>
      </c>
      <c r="BP85" s="28">
        <f>IF($AQ$58=BO85,1,0)</f>
        <v>0</v>
      </c>
      <c r="BQ85">
        <v>1</v>
      </c>
      <c r="BR85" s="28">
        <f>IF($AQ$58=BQ85,1,0)</f>
        <v>1</v>
      </c>
      <c r="BS85">
        <v>2</v>
      </c>
      <c r="BT85" s="28">
        <f>IF($AQ$58=BS85,1,0)</f>
        <v>0</v>
      </c>
      <c r="BU85" t="e">
        <v>#N/A</v>
      </c>
      <c r="BV85" s="28" t="e">
        <f>IF(ISERROR($AQ$58),1,IF($AQ$58=BU85,1,0))</f>
        <v>#N/A</v>
      </c>
      <c r="CH85">
        <v>212</v>
      </c>
      <c r="CI85">
        <v>2000</v>
      </c>
      <c r="CJ85">
        <v>12</v>
      </c>
      <c r="CK85" t="s">
        <v>26</v>
      </c>
    </row>
    <row r="86" spans="24:89" ht="15" customHeight="1" x14ac:dyDescent="0.15">
      <c r="X86" s="28">
        <v>9</v>
      </c>
      <c r="Y86" s="28">
        <v>3</v>
      </c>
      <c r="Z86" s="28"/>
      <c r="AA86" s="28"/>
      <c r="AB86" s="28"/>
      <c r="AC86" s="31">
        <v>10</v>
      </c>
      <c r="AD86" s="33"/>
      <c r="AE86" s="36"/>
      <c r="AF86" s="33"/>
      <c r="AG86" s="28"/>
      <c r="AH86" s="28"/>
      <c r="AI86" s="28"/>
      <c r="AJ86" s="28"/>
      <c r="AK86" s="28"/>
      <c r="AL86" s="28"/>
      <c r="AM86" s="28"/>
      <c r="AN86" s="41">
        <v>3</v>
      </c>
      <c r="AT86">
        <v>2</v>
      </c>
      <c r="AV86">
        <v>2</v>
      </c>
      <c r="AX86">
        <v>2</v>
      </c>
      <c r="AZ86">
        <v>1</v>
      </c>
      <c r="BB86">
        <v>2</v>
      </c>
      <c r="BD86">
        <v>1</v>
      </c>
      <c r="BF86">
        <v>1</v>
      </c>
      <c r="BH86">
        <v>2</v>
      </c>
      <c r="BJ86">
        <v>2</v>
      </c>
      <c r="BL86">
        <v>4</v>
      </c>
      <c r="BN86">
        <v>4</v>
      </c>
      <c r="BP86">
        <v>4</v>
      </c>
      <c r="BR86">
        <v>5</v>
      </c>
      <c r="BT86">
        <v>4</v>
      </c>
      <c r="BV86">
        <v>3</v>
      </c>
      <c r="CH86">
        <v>213</v>
      </c>
      <c r="CI86">
        <v>2001</v>
      </c>
      <c r="CJ86">
        <v>13</v>
      </c>
      <c r="CK86" t="s">
        <v>26</v>
      </c>
    </row>
    <row r="87" spans="24:89" ht="15" customHeight="1" x14ac:dyDescent="0.15">
      <c r="X87" s="28">
        <v>10</v>
      </c>
      <c r="Y87" s="28">
        <v>4</v>
      </c>
      <c r="Z87" s="28"/>
      <c r="AA87" s="28"/>
      <c r="AB87" s="28"/>
      <c r="AC87" s="31">
        <v>11</v>
      </c>
      <c r="AD87" s="33"/>
      <c r="AE87" s="36"/>
      <c r="AF87" s="33"/>
      <c r="AG87" s="28"/>
      <c r="AH87" s="28"/>
      <c r="AI87" s="28"/>
      <c r="AJ87" s="28"/>
      <c r="AK87" s="28"/>
      <c r="AL87" s="28"/>
      <c r="AM87" s="28"/>
      <c r="AN87" s="41">
        <v>4</v>
      </c>
      <c r="AQ87" t="s">
        <v>146</v>
      </c>
      <c r="AR87">
        <f>IF(ISERROR(SUM(AT87:BV87)),3,SUM(AT87:BV87))</f>
        <v>0</v>
      </c>
      <c r="AT87" s="28">
        <f>IF(SUM(AT77:AT85)=9,AT86,0)</f>
        <v>0</v>
      </c>
      <c r="AV87" s="28">
        <f>IF(SUM(AV77:AV85)=9,AV86,0)</f>
        <v>0</v>
      </c>
      <c r="AX87" s="28">
        <f>IF(SUM(AX77:AX85)=9,AX86,0)</f>
        <v>0</v>
      </c>
      <c r="AZ87" s="28">
        <f>IF(SUM(AZ77:AZ85)=9,AZ86,0)</f>
        <v>0</v>
      </c>
      <c r="BB87" s="28">
        <f>IF(SUM(BB77:BB85)=9,BB86,0)</f>
        <v>0</v>
      </c>
      <c r="BD87" s="28">
        <f>IF(SUM(BD77:BD85)=9,BD86,0)</f>
        <v>0</v>
      </c>
      <c r="BF87" s="28">
        <f>IF(SUM(BF77:BF85)=9,BF86,0)</f>
        <v>0</v>
      </c>
      <c r="BH87" s="28">
        <f>IF(SUM(BH77:BH85)=9,BH86,0)</f>
        <v>0</v>
      </c>
      <c r="BJ87" s="28">
        <f>IF(SUM(BJ77:BJ85)=9,BJ86,0)</f>
        <v>0</v>
      </c>
      <c r="BL87" s="28">
        <f>IF(SUM(BL77:BL85)=9,BL86,0)</f>
        <v>0</v>
      </c>
      <c r="BN87" s="28">
        <f>IF(SUM(BN77:BN85)=9,BN86,0)</f>
        <v>0</v>
      </c>
      <c r="BP87" s="28">
        <f>IF(SUM(BP77:BP85)=9,BP86,0)</f>
        <v>0</v>
      </c>
      <c r="BR87" s="28">
        <f>IF(SUM(BR77:BR85)=9,BR86,0)</f>
        <v>0</v>
      </c>
      <c r="BT87" s="28">
        <f>IF(SUM(BT77:BT85)=9,BT86,0)</f>
        <v>0</v>
      </c>
      <c r="BV87" s="28">
        <f>IF(ISERROR(IF(SUM(BV77:BV85)=9,BV86,0)),0,IF(SUM(BV77:BV85)=9,BV86,0))</f>
        <v>0</v>
      </c>
      <c r="CH87">
        <v>214</v>
      </c>
      <c r="CI87">
        <v>2002</v>
      </c>
      <c r="CJ87">
        <v>14</v>
      </c>
      <c r="CK87" t="s">
        <v>26</v>
      </c>
    </row>
    <row r="88" spans="24:89" ht="15" customHeight="1" x14ac:dyDescent="0.15">
      <c r="X88" s="28">
        <v>11</v>
      </c>
      <c r="Y88" s="28">
        <v>5</v>
      </c>
      <c r="Z88" s="28"/>
      <c r="AA88" s="28"/>
      <c r="AB88" s="28"/>
      <c r="AC88" s="31">
        <v>12</v>
      </c>
      <c r="AD88" s="33"/>
      <c r="AE88" s="36"/>
      <c r="AF88" s="33"/>
      <c r="AG88" s="28"/>
      <c r="AH88" s="28"/>
      <c r="AI88" s="28"/>
      <c r="AJ88" s="28"/>
      <c r="AK88" s="28"/>
      <c r="AL88" s="28"/>
      <c r="AM88" s="28"/>
      <c r="AN88" s="41">
        <v>5</v>
      </c>
      <c r="CH88">
        <v>215</v>
      </c>
      <c r="CI88">
        <v>2003</v>
      </c>
      <c r="CJ88">
        <v>15</v>
      </c>
      <c r="CK88" t="s">
        <v>26</v>
      </c>
    </row>
    <row r="89" spans="24:89" ht="15" customHeight="1" x14ac:dyDescent="0.15">
      <c r="X89" s="28">
        <v>12</v>
      </c>
      <c r="Y89" s="28">
        <v>6</v>
      </c>
      <c r="Z89" s="28"/>
      <c r="AA89" s="28"/>
      <c r="AB89" s="28"/>
      <c r="AC89" s="31">
        <v>1</v>
      </c>
      <c r="AD89" s="33"/>
      <c r="AE89" s="36"/>
      <c r="AF89" s="33"/>
      <c r="AG89" s="28"/>
      <c r="AH89" s="28"/>
      <c r="AI89" s="28"/>
      <c r="AJ89" s="28"/>
      <c r="AK89" s="28"/>
      <c r="AL89" s="28"/>
      <c r="AM89" s="28"/>
      <c r="AN89" s="41">
        <v>6</v>
      </c>
      <c r="CH89">
        <v>216</v>
      </c>
      <c r="CI89">
        <v>2004</v>
      </c>
      <c r="CJ89">
        <v>16</v>
      </c>
      <c r="CK89" t="s">
        <v>26</v>
      </c>
    </row>
    <row r="90" spans="24:89" ht="15" customHeight="1" x14ac:dyDescent="0.15">
      <c r="CH90">
        <v>217</v>
      </c>
      <c r="CI90">
        <v>2005</v>
      </c>
      <c r="CJ90">
        <v>17</v>
      </c>
      <c r="CK90" t="s">
        <v>26</v>
      </c>
    </row>
    <row r="91" spans="24:89" ht="15" customHeight="1" x14ac:dyDescent="0.15">
      <c r="CH91">
        <v>218</v>
      </c>
      <c r="CI91">
        <v>2006</v>
      </c>
      <c r="CJ91">
        <v>18</v>
      </c>
      <c r="CK91" t="s">
        <v>26</v>
      </c>
    </row>
    <row r="92" spans="24:89" ht="15" customHeight="1" x14ac:dyDescent="0.15">
      <c r="CH92">
        <v>219</v>
      </c>
      <c r="CI92">
        <v>2007</v>
      </c>
      <c r="CJ92">
        <v>19</v>
      </c>
      <c r="CK92" t="s">
        <v>26</v>
      </c>
    </row>
    <row r="93" spans="24:89" ht="15" customHeight="1" x14ac:dyDescent="0.15">
      <c r="CH93">
        <v>220</v>
      </c>
      <c r="CI93">
        <v>2008</v>
      </c>
      <c r="CJ93">
        <v>20</v>
      </c>
      <c r="CK93" t="s">
        <v>26</v>
      </c>
    </row>
    <row r="94" spans="24:89" ht="15" customHeight="1" x14ac:dyDescent="0.15">
      <c r="CH94">
        <v>221</v>
      </c>
      <c r="CI94">
        <v>2009</v>
      </c>
      <c r="CJ94">
        <v>21</v>
      </c>
      <c r="CK94" t="s">
        <v>26</v>
      </c>
    </row>
    <row r="95" spans="24:89" ht="15" customHeight="1" x14ac:dyDescent="0.15">
      <c r="CH95">
        <v>222</v>
      </c>
      <c r="CI95">
        <v>2010</v>
      </c>
      <c r="CJ95">
        <v>22</v>
      </c>
      <c r="CK95" t="s">
        <v>26</v>
      </c>
    </row>
    <row r="96" spans="24:89" ht="15" customHeight="1" x14ac:dyDescent="0.15">
      <c r="CH96">
        <v>223</v>
      </c>
      <c r="CI96">
        <v>2011</v>
      </c>
      <c r="CJ96">
        <v>23</v>
      </c>
      <c r="CK96" t="s">
        <v>26</v>
      </c>
    </row>
    <row r="97" spans="86:90" ht="15" customHeight="1" x14ac:dyDescent="0.15">
      <c r="CH97">
        <v>224</v>
      </c>
      <c r="CI97">
        <v>2012</v>
      </c>
      <c r="CJ97">
        <v>24</v>
      </c>
      <c r="CK97" t="s">
        <v>26</v>
      </c>
    </row>
    <row r="98" spans="86:90" ht="15" customHeight="1" x14ac:dyDescent="0.15">
      <c r="CH98">
        <v>225</v>
      </c>
      <c r="CI98">
        <v>2013</v>
      </c>
      <c r="CJ98">
        <v>25</v>
      </c>
      <c r="CK98" t="s">
        <v>26</v>
      </c>
    </row>
    <row r="99" spans="86:90" ht="15" customHeight="1" x14ac:dyDescent="0.15">
      <c r="CH99">
        <v>226</v>
      </c>
      <c r="CI99">
        <v>2014</v>
      </c>
      <c r="CJ99">
        <v>26</v>
      </c>
      <c r="CK99" t="s">
        <v>26</v>
      </c>
    </row>
    <row r="100" spans="86:90" ht="15" customHeight="1" x14ac:dyDescent="0.15">
      <c r="CH100">
        <v>227</v>
      </c>
      <c r="CI100">
        <v>2015</v>
      </c>
      <c r="CJ100">
        <v>27</v>
      </c>
      <c r="CK100" t="s">
        <v>26</v>
      </c>
    </row>
    <row r="101" spans="86:90" ht="15" customHeight="1" x14ac:dyDescent="0.15">
      <c r="CH101">
        <v>228</v>
      </c>
      <c r="CI101">
        <v>2016</v>
      </c>
      <c r="CJ101">
        <v>28</v>
      </c>
      <c r="CK101" t="s">
        <v>26</v>
      </c>
    </row>
    <row r="102" spans="86:90" ht="15" customHeight="1" x14ac:dyDescent="0.15">
      <c r="CH102">
        <v>229</v>
      </c>
      <c r="CI102">
        <v>2017</v>
      </c>
      <c r="CJ102">
        <v>29</v>
      </c>
      <c r="CK102" t="s">
        <v>26</v>
      </c>
    </row>
    <row r="103" spans="86:90" ht="15" customHeight="1" x14ac:dyDescent="0.15">
      <c r="CH103">
        <v>230</v>
      </c>
      <c r="CI103">
        <v>2018</v>
      </c>
      <c r="CJ103">
        <v>30</v>
      </c>
      <c r="CK103" t="s">
        <v>26</v>
      </c>
    </row>
    <row r="104" spans="86:90" ht="15" customHeight="1" x14ac:dyDescent="0.15">
      <c r="CH104">
        <v>231</v>
      </c>
      <c r="CI104">
        <v>2019</v>
      </c>
      <c r="CJ104">
        <v>31</v>
      </c>
      <c r="CK104" t="s">
        <v>26</v>
      </c>
      <c r="CL104">
        <v>43585</v>
      </c>
    </row>
    <row r="105" spans="86:90" ht="15" customHeight="1" x14ac:dyDescent="0.15">
      <c r="CH105">
        <v>301</v>
      </c>
      <c r="CI105">
        <v>2019</v>
      </c>
      <c r="CJ105">
        <v>1</v>
      </c>
      <c r="CK105" t="s">
        <v>174</v>
      </c>
      <c r="CL105">
        <v>43586</v>
      </c>
    </row>
    <row r="106" spans="86:90" ht="15" customHeight="1" x14ac:dyDescent="0.15">
      <c r="CH106">
        <v>302</v>
      </c>
      <c r="CI106">
        <v>2020</v>
      </c>
      <c r="CJ106">
        <v>2</v>
      </c>
      <c r="CK106" t="s">
        <v>174</v>
      </c>
    </row>
    <row r="107" spans="86:90" ht="15" customHeight="1" x14ac:dyDescent="0.15">
      <c r="CH107">
        <v>303</v>
      </c>
      <c r="CI107">
        <v>2021</v>
      </c>
      <c r="CJ107">
        <v>3</v>
      </c>
      <c r="CK107" t="s">
        <v>174</v>
      </c>
    </row>
    <row r="108" spans="86:90" ht="15" customHeight="1" x14ac:dyDescent="0.15">
      <c r="CH108">
        <v>304</v>
      </c>
      <c r="CI108">
        <v>2022</v>
      </c>
      <c r="CJ108">
        <v>4</v>
      </c>
      <c r="CK108" t="s">
        <v>174</v>
      </c>
    </row>
    <row r="109" spans="86:90" ht="15" customHeight="1" x14ac:dyDescent="0.15">
      <c r="CH109">
        <v>305</v>
      </c>
      <c r="CI109">
        <v>2023</v>
      </c>
      <c r="CJ109">
        <v>5</v>
      </c>
      <c r="CK109" t="s">
        <v>174</v>
      </c>
    </row>
    <row r="110" spans="86:90" ht="15" customHeight="1" x14ac:dyDescent="0.15">
      <c r="CH110">
        <v>306</v>
      </c>
      <c r="CI110">
        <v>2024</v>
      </c>
      <c r="CJ110">
        <v>6</v>
      </c>
      <c r="CK110" t="s">
        <v>174</v>
      </c>
    </row>
    <row r="111" spans="86:90" ht="15" customHeight="1" x14ac:dyDescent="0.15">
      <c r="CH111">
        <v>307</v>
      </c>
      <c r="CI111">
        <v>2025</v>
      </c>
      <c r="CJ111">
        <v>7</v>
      </c>
      <c r="CK111" t="s">
        <v>174</v>
      </c>
    </row>
    <row r="112" spans="86:90" ht="15" customHeight="1" x14ac:dyDescent="0.15">
      <c r="CH112">
        <v>308</v>
      </c>
      <c r="CI112">
        <v>2026</v>
      </c>
      <c r="CJ112">
        <v>8</v>
      </c>
      <c r="CK112" t="s">
        <v>174</v>
      </c>
    </row>
    <row r="113" spans="86:89" ht="15" customHeight="1" x14ac:dyDescent="0.15">
      <c r="CH113">
        <v>309</v>
      </c>
      <c r="CI113">
        <v>2027</v>
      </c>
      <c r="CJ113">
        <v>9</v>
      </c>
      <c r="CK113" t="s">
        <v>174</v>
      </c>
    </row>
    <row r="114" spans="86:89" ht="15" customHeight="1" x14ac:dyDescent="0.15">
      <c r="CH114">
        <v>310</v>
      </c>
      <c r="CI114">
        <v>2028</v>
      </c>
      <c r="CJ114">
        <v>10</v>
      </c>
      <c r="CK114" t="s">
        <v>174</v>
      </c>
    </row>
    <row r="115" spans="86:89" ht="15" customHeight="1" x14ac:dyDescent="0.15">
      <c r="CH115">
        <v>311</v>
      </c>
      <c r="CI115">
        <v>2029</v>
      </c>
      <c r="CJ115">
        <v>11</v>
      </c>
      <c r="CK115" t="s">
        <v>174</v>
      </c>
    </row>
    <row r="116" spans="86:89" ht="15" customHeight="1" x14ac:dyDescent="0.15">
      <c r="CH116">
        <v>312</v>
      </c>
      <c r="CI116">
        <v>2030</v>
      </c>
      <c r="CJ116">
        <v>12</v>
      </c>
      <c r="CK116" t="s">
        <v>174</v>
      </c>
    </row>
    <row r="117" spans="86:89" ht="15" customHeight="1" x14ac:dyDescent="0.15">
      <c r="CH117">
        <v>313</v>
      </c>
      <c r="CI117">
        <v>2031</v>
      </c>
      <c r="CJ117">
        <v>13</v>
      </c>
      <c r="CK117" t="s">
        <v>174</v>
      </c>
    </row>
    <row r="118" spans="86:89" ht="15" customHeight="1" x14ac:dyDescent="0.15">
      <c r="CH118">
        <v>314</v>
      </c>
      <c r="CI118">
        <v>2032</v>
      </c>
      <c r="CJ118">
        <v>14</v>
      </c>
      <c r="CK118" t="s">
        <v>174</v>
      </c>
    </row>
    <row r="119" spans="86:89" ht="15" customHeight="1" x14ac:dyDescent="0.15">
      <c r="CH119">
        <v>315</v>
      </c>
      <c r="CI119">
        <v>2033</v>
      </c>
      <c r="CJ119">
        <v>15</v>
      </c>
      <c r="CK119" t="s">
        <v>174</v>
      </c>
    </row>
    <row r="120" spans="86:89" ht="15" customHeight="1" x14ac:dyDescent="0.15">
      <c r="CH120">
        <v>316</v>
      </c>
      <c r="CI120">
        <v>2034</v>
      </c>
      <c r="CJ120">
        <v>16</v>
      </c>
      <c r="CK120" t="s">
        <v>174</v>
      </c>
    </row>
    <row r="121" spans="86:89" ht="15" customHeight="1" x14ac:dyDescent="0.15">
      <c r="CH121">
        <v>317</v>
      </c>
      <c r="CI121">
        <v>2035</v>
      </c>
      <c r="CJ121">
        <v>17</v>
      </c>
      <c r="CK121" t="s">
        <v>174</v>
      </c>
    </row>
    <row r="122" spans="86:89" ht="15" customHeight="1" x14ac:dyDescent="0.15">
      <c r="CH122">
        <v>318</v>
      </c>
      <c r="CI122">
        <v>2036</v>
      </c>
      <c r="CJ122">
        <v>18</v>
      </c>
      <c r="CK122" t="s">
        <v>174</v>
      </c>
    </row>
    <row r="123" spans="86:89" ht="15" customHeight="1" x14ac:dyDescent="0.15">
      <c r="CH123">
        <v>319</v>
      </c>
      <c r="CI123">
        <v>2037</v>
      </c>
      <c r="CJ123">
        <v>19</v>
      </c>
      <c r="CK123" t="s">
        <v>174</v>
      </c>
    </row>
    <row r="124" spans="86:89" ht="15" customHeight="1" x14ac:dyDescent="0.15">
      <c r="CH124">
        <v>320</v>
      </c>
      <c r="CI124">
        <v>2038</v>
      </c>
      <c r="CJ124">
        <v>20</v>
      </c>
      <c r="CK124" t="s">
        <v>174</v>
      </c>
    </row>
    <row r="125" spans="86:89" ht="15" customHeight="1" x14ac:dyDescent="0.15">
      <c r="CH125">
        <v>321</v>
      </c>
      <c r="CI125">
        <v>2039</v>
      </c>
      <c r="CJ125">
        <v>21</v>
      </c>
      <c r="CK125" t="s">
        <v>174</v>
      </c>
    </row>
    <row r="126" spans="86:89" ht="15" customHeight="1" x14ac:dyDescent="0.15">
      <c r="CH126">
        <v>322</v>
      </c>
      <c r="CI126">
        <v>2040</v>
      </c>
      <c r="CJ126">
        <v>22</v>
      </c>
      <c r="CK126" t="s">
        <v>174</v>
      </c>
    </row>
    <row r="127" spans="86:89" ht="15" customHeight="1" x14ac:dyDescent="0.15">
      <c r="CH127">
        <v>323</v>
      </c>
      <c r="CI127">
        <v>2041</v>
      </c>
      <c r="CJ127">
        <v>23</v>
      </c>
      <c r="CK127" t="s">
        <v>174</v>
      </c>
    </row>
    <row r="128" spans="86:89" ht="15" customHeight="1" x14ac:dyDescent="0.15">
      <c r="CH128">
        <v>324</v>
      </c>
      <c r="CI128">
        <v>2042</v>
      </c>
      <c r="CJ128">
        <v>24</v>
      </c>
      <c r="CK128" t="s">
        <v>174</v>
      </c>
    </row>
    <row r="129" spans="86:89" ht="15" customHeight="1" x14ac:dyDescent="0.15">
      <c r="CH129">
        <v>325</v>
      </c>
      <c r="CI129">
        <v>2043</v>
      </c>
      <c r="CJ129">
        <v>25</v>
      </c>
      <c r="CK129" t="s">
        <v>174</v>
      </c>
    </row>
    <row r="130" spans="86:89" ht="15" customHeight="1" x14ac:dyDescent="0.15">
      <c r="CH130">
        <v>326</v>
      </c>
      <c r="CI130">
        <v>2044</v>
      </c>
      <c r="CJ130">
        <v>26</v>
      </c>
      <c r="CK130" t="s">
        <v>174</v>
      </c>
    </row>
    <row r="131" spans="86:89" ht="15" customHeight="1" x14ac:dyDescent="0.15">
      <c r="CH131">
        <v>327</v>
      </c>
      <c r="CI131">
        <v>2045</v>
      </c>
      <c r="CJ131">
        <v>27</v>
      </c>
      <c r="CK131" t="s">
        <v>174</v>
      </c>
    </row>
    <row r="132" spans="86:89" ht="15" customHeight="1" x14ac:dyDescent="0.15">
      <c r="CH132">
        <v>328</v>
      </c>
      <c r="CI132">
        <v>2046</v>
      </c>
      <c r="CJ132">
        <v>28</v>
      </c>
      <c r="CK132" t="s">
        <v>174</v>
      </c>
    </row>
    <row r="133" spans="86:89" ht="15" customHeight="1" x14ac:dyDescent="0.15">
      <c r="CH133">
        <v>329</v>
      </c>
      <c r="CI133">
        <v>2047</v>
      </c>
      <c r="CJ133">
        <v>29</v>
      </c>
      <c r="CK133" t="s">
        <v>174</v>
      </c>
    </row>
    <row r="134" spans="86:89" ht="15" customHeight="1" x14ac:dyDescent="0.15">
      <c r="CH134">
        <v>330</v>
      </c>
      <c r="CI134">
        <v>2048</v>
      </c>
      <c r="CJ134">
        <v>30</v>
      </c>
      <c r="CK134" t="s">
        <v>174</v>
      </c>
    </row>
    <row r="135" spans="86:89" ht="15" customHeight="1" x14ac:dyDescent="0.15">
      <c r="CH135">
        <v>331</v>
      </c>
      <c r="CI135">
        <v>2049</v>
      </c>
      <c r="CJ135">
        <v>31</v>
      </c>
      <c r="CK135" t="s">
        <v>174</v>
      </c>
    </row>
    <row r="136" spans="86:89" ht="15" customHeight="1" x14ac:dyDescent="0.15">
      <c r="CH136">
        <v>332</v>
      </c>
      <c r="CI136">
        <v>2050</v>
      </c>
      <c r="CJ136">
        <v>32</v>
      </c>
      <c r="CK136" t="s">
        <v>174</v>
      </c>
    </row>
    <row r="137" spans="86:89" ht="15" customHeight="1" x14ac:dyDescent="0.15">
      <c r="CH137">
        <v>333</v>
      </c>
      <c r="CI137">
        <v>2051</v>
      </c>
      <c r="CJ137">
        <v>33</v>
      </c>
      <c r="CK137" t="s">
        <v>174</v>
      </c>
    </row>
    <row r="138" spans="86:89" ht="15" customHeight="1" x14ac:dyDescent="0.15">
      <c r="CH138">
        <v>334</v>
      </c>
      <c r="CI138">
        <v>2052</v>
      </c>
      <c r="CJ138">
        <v>34</v>
      </c>
      <c r="CK138" t="s">
        <v>174</v>
      </c>
    </row>
    <row r="139" spans="86:89" ht="15" customHeight="1" x14ac:dyDescent="0.15">
      <c r="CH139">
        <v>335</v>
      </c>
      <c r="CI139">
        <v>2053</v>
      </c>
      <c r="CJ139">
        <v>35</v>
      </c>
      <c r="CK139" t="s">
        <v>174</v>
      </c>
    </row>
    <row r="140" spans="86:89" ht="15" customHeight="1" x14ac:dyDescent="0.15">
      <c r="CH140">
        <v>336</v>
      </c>
      <c r="CI140">
        <v>2054</v>
      </c>
      <c r="CJ140">
        <v>36</v>
      </c>
      <c r="CK140" t="s">
        <v>174</v>
      </c>
    </row>
    <row r="141" spans="86:89" ht="15" customHeight="1" x14ac:dyDescent="0.15">
      <c r="CH141">
        <v>337</v>
      </c>
      <c r="CI141">
        <v>2055</v>
      </c>
      <c r="CJ141">
        <v>37</v>
      </c>
      <c r="CK141" t="s">
        <v>174</v>
      </c>
    </row>
    <row r="142" spans="86:89" ht="15" customHeight="1" x14ac:dyDescent="0.15">
      <c r="CH142">
        <v>338</v>
      </c>
      <c r="CI142">
        <v>2056</v>
      </c>
      <c r="CJ142">
        <v>38</v>
      </c>
      <c r="CK142" t="s">
        <v>174</v>
      </c>
    </row>
    <row r="143" spans="86:89" ht="15" customHeight="1" x14ac:dyDescent="0.15">
      <c r="CH143">
        <v>339</v>
      </c>
      <c r="CI143">
        <v>2057</v>
      </c>
      <c r="CJ143">
        <v>39</v>
      </c>
      <c r="CK143" t="s">
        <v>174</v>
      </c>
    </row>
    <row r="144" spans="86:89" ht="15" customHeight="1" x14ac:dyDescent="0.15">
      <c r="CH144">
        <v>340</v>
      </c>
      <c r="CI144">
        <v>2058</v>
      </c>
      <c r="CJ144">
        <v>40</v>
      </c>
      <c r="CK144" t="s">
        <v>174</v>
      </c>
    </row>
    <row r="145" spans="86:89" ht="15" customHeight="1" x14ac:dyDescent="0.15">
      <c r="CH145">
        <v>341</v>
      </c>
      <c r="CI145">
        <v>2059</v>
      </c>
      <c r="CJ145">
        <v>41</v>
      </c>
      <c r="CK145" t="s">
        <v>174</v>
      </c>
    </row>
    <row r="146" spans="86:89" ht="15" customHeight="1" x14ac:dyDescent="0.15">
      <c r="CH146">
        <v>342</v>
      </c>
      <c r="CI146">
        <v>2060</v>
      </c>
      <c r="CJ146">
        <v>42</v>
      </c>
      <c r="CK146" t="s">
        <v>174</v>
      </c>
    </row>
    <row r="147" spans="86:89" ht="15" customHeight="1" x14ac:dyDescent="0.15">
      <c r="CH147">
        <v>343</v>
      </c>
      <c r="CI147">
        <v>2061</v>
      </c>
      <c r="CJ147">
        <v>43</v>
      </c>
      <c r="CK147" t="s">
        <v>174</v>
      </c>
    </row>
    <row r="148" spans="86:89" ht="15" customHeight="1" x14ac:dyDescent="0.15">
      <c r="CH148">
        <v>344</v>
      </c>
      <c r="CI148">
        <v>2062</v>
      </c>
      <c r="CJ148">
        <v>44</v>
      </c>
      <c r="CK148" t="s">
        <v>174</v>
      </c>
    </row>
    <row r="149" spans="86:89" ht="15" customHeight="1" x14ac:dyDescent="0.15">
      <c r="CH149">
        <v>345</v>
      </c>
      <c r="CI149">
        <v>2063</v>
      </c>
      <c r="CJ149">
        <v>45</v>
      </c>
      <c r="CK149" t="s">
        <v>174</v>
      </c>
    </row>
    <row r="150" spans="86:89" ht="15" customHeight="1" x14ac:dyDescent="0.15">
      <c r="CH150">
        <v>346</v>
      </c>
      <c r="CI150">
        <v>2064</v>
      </c>
      <c r="CJ150">
        <v>46</v>
      </c>
      <c r="CK150" t="s">
        <v>174</v>
      </c>
    </row>
    <row r="151" spans="86:89" ht="15" customHeight="1" x14ac:dyDescent="0.15">
      <c r="CH151">
        <v>347</v>
      </c>
      <c r="CI151">
        <v>2065</v>
      </c>
      <c r="CJ151">
        <v>47</v>
      </c>
      <c r="CK151" t="s">
        <v>174</v>
      </c>
    </row>
    <row r="152" spans="86:89" ht="15" customHeight="1" x14ac:dyDescent="0.15">
      <c r="CH152">
        <v>348</v>
      </c>
      <c r="CI152">
        <v>2066</v>
      </c>
      <c r="CJ152">
        <v>48</v>
      </c>
      <c r="CK152" t="s">
        <v>174</v>
      </c>
    </row>
    <row r="153" spans="86:89" ht="15" customHeight="1" x14ac:dyDescent="0.15">
      <c r="CH153">
        <v>349</v>
      </c>
      <c r="CI153">
        <v>2067</v>
      </c>
      <c r="CJ153">
        <v>49</v>
      </c>
      <c r="CK153" t="s">
        <v>174</v>
      </c>
    </row>
    <row r="154" spans="86:89" ht="15" customHeight="1" x14ac:dyDescent="0.15">
      <c r="CH154">
        <v>350</v>
      </c>
      <c r="CI154">
        <v>2068</v>
      </c>
      <c r="CJ154">
        <v>50</v>
      </c>
      <c r="CK154" t="s">
        <v>174</v>
      </c>
    </row>
    <row r="155" spans="86:89" ht="15" customHeight="1" x14ac:dyDescent="0.15">
      <c r="CH155">
        <v>351</v>
      </c>
      <c r="CI155">
        <v>2069</v>
      </c>
      <c r="CJ155">
        <v>51</v>
      </c>
      <c r="CK155" t="s">
        <v>174</v>
      </c>
    </row>
    <row r="156" spans="86:89" ht="15" customHeight="1" x14ac:dyDescent="0.15">
      <c r="CH156">
        <v>352</v>
      </c>
      <c r="CI156">
        <v>2070</v>
      </c>
      <c r="CJ156">
        <v>52</v>
      </c>
      <c r="CK156" t="s">
        <v>174</v>
      </c>
    </row>
    <row r="157" spans="86:89" ht="15" customHeight="1" x14ac:dyDescent="0.15">
      <c r="CH157">
        <v>353</v>
      </c>
      <c r="CI157">
        <v>2071</v>
      </c>
      <c r="CJ157">
        <v>53</v>
      </c>
      <c r="CK157" t="s">
        <v>174</v>
      </c>
    </row>
    <row r="158" spans="86:89" ht="15" customHeight="1" x14ac:dyDescent="0.15">
      <c r="CH158">
        <v>354</v>
      </c>
      <c r="CI158">
        <v>2072</v>
      </c>
      <c r="CJ158">
        <v>54</v>
      </c>
      <c r="CK158" t="s">
        <v>174</v>
      </c>
    </row>
    <row r="159" spans="86:89" ht="15" customHeight="1" x14ac:dyDescent="0.15">
      <c r="CH159">
        <v>355</v>
      </c>
      <c r="CI159">
        <v>2073</v>
      </c>
      <c r="CJ159">
        <v>55</v>
      </c>
      <c r="CK159" t="s">
        <v>174</v>
      </c>
    </row>
    <row r="160" spans="86:89" ht="15" customHeight="1" x14ac:dyDescent="0.15">
      <c r="CH160">
        <v>356</v>
      </c>
      <c r="CI160">
        <v>2074</v>
      </c>
      <c r="CJ160">
        <v>56</v>
      </c>
      <c r="CK160" t="s">
        <v>174</v>
      </c>
    </row>
    <row r="161" spans="86:89" ht="15" customHeight="1" x14ac:dyDescent="0.15">
      <c r="CH161">
        <v>357</v>
      </c>
      <c r="CI161">
        <v>2075</v>
      </c>
      <c r="CJ161">
        <v>57</v>
      </c>
      <c r="CK161" t="s">
        <v>174</v>
      </c>
    </row>
    <row r="162" spans="86:89" ht="15" customHeight="1" x14ac:dyDescent="0.15">
      <c r="CH162">
        <v>358</v>
      </c>
      <c r="CI162">
        <v>2076</v>
      </c>
      <c r="CJ162">
        <v>58</v>
      </c>
      <c r="CK162" t="s">
        <v>174</v>
      </c>
    </row>
    <row r="163" spans="86:89" ht="15" customHeight="1" x14ac:dyDescent="0.15">
      <c r="CH163">
        <v>359</v>
      </c>
      <c r="CI163">
        <v>2077</v>
      </c>
      <c r="CJ163">
        <v>59</v>
      </c>
      <c r="CK163" t="s">
        <v>174</v>
      </c>
    </row>
    <row r="164" spans="86:89" ht="15" customHeight="1" x14ac:dyDescent="0.15">
      <c r="CH164">
        <v>360</v>
      </c>
      <c r="CI164">
        <v>2078</v>
      </c>
      <c r="CJ164">
        <v>60</v>
      </c>
      <c r="CK164" t="s">
        <v>174</v>
      </c>
    </row>
    <row r="165" spans="86:89" ht="15" customHeight="1" x14ac:dyDescent="0.15">
      <c r="CH165">
        <v>361</v>
      </c>
      <c r="CI165">
        <v>2079</v>
      </c>
      <c r="CJ165">
        <v>61</v>
      </c>
      <c r="CK165" t="s">
        <v>174</v>
      </c>
    </row>
    <row r="166" spans="86:89" ht="15" customHeight="1" x14ac:dyDescent="0.15">
      <c r="CH166">
        <v>362</v>
      </c>
      <c r="CI166">
        <v>2080</v>
      </c>
      <c r="CJ166">
        <v>62</v>
      </c>
      <c r="CK166" t="s">
        <v>174</v>
      </c>
    </row>
    <row r="167" spans="86:89" ht="15" customHeight="1" x14ac:dyDescent="0.15">
      <c r="CH167">
        <v>363</v>
      </c>
      <c r="CI167">
        <v>2081</v>
      </c>
      <c r="CJ167">
        <v>63</v>
      </c>
      <c r="CK167" t="s">
        <v>174</v>
      </c>
    </row>
    <row r="168" spans="86:89" ht="15" customHeight="1" x14ac:dyDescent="0.15">
      <c r="CH168">
        <v>364</v>
      </c>
      <c r="CI168">
        <v>2082</v>
      </c>
      <c r="CJ168">
        <v>64</v>
      </c>
      <c r="CK168" t="s">
        <v>174</v>
      </c>
    </row>
    <row r="169" spans="86:89" ht="15" customHeight="1" x14ac:dyDescent="0.15">
      <c r="CH169">
        <v>365</v>
      </c>
      <c r="CI169">
        <v>2083</v>
      </c>
      <c r="CJ169">
        <v>65</v>
      </c>
      <c r="CK169" t="s">
        <v>174</v>
      </c>
    </row>
    <row r="170" spans="86:89" ht="15" customHeight="1" x14ac:dyDescent="0.15">
      <c r="CH170">
        <v>366</v>
      </c>
      <c r="CI170">
        <v>2084</v>
      </c>
      <c r="CJ170">
        <v>66</v>
      </c>
      <c r="CK170" t="s">
        <v>174</v>
      </c>
    </row>
    <row r="171" spans="86:89" ht="15" customHeight="1" x14ac:dyDescent="0.15">
      <c r="CH171">
        <v>367</v>
      </c>
      <c r="CI171">
        <v>2085</v>
      </c>
      <c r="CJ171">
        <v>67</v>
      </c>
      <c r="CK171" t="s">
        <v>174</v>
      </c>
    </row>
    <row r="172" spans="86:89" ht="15" customHeight="1" x14ac:dyDescent="0.15">
      <c r="CH172">
        <v>368</v>
      </c>
      <c r="CI172">
        <v>2086</v>
      </c>
      <c r="CJ172">
        <v>68</v>
      </c>
      <c r="CK172" t="s">
        <v>174</v>
      </c>
    </row>
    <row r="173" spans="86:89" ht="15" customHeight="1" x14ac:dyDescent="0.15">
      <c r="CH173">
        <v>369</v>
      </c>
      <c r="CI173">
        <v>2087</v>
      </c>
      <c r="CJ173">
        <v>69</v>
      </c>
      <c r="CK173" t="s">
        <v>174</v>
      </c>
    </row>
    <row r="174" spans="86:89" ht="15" customHeight="1" x14ac:dyDescent="0.15">
      <c r="CH174">
        <v>370</v>
      </c>
      <c r="CI174">
        <v>2088</v>
      </c>
      <c r="CJ174">
        <v>70</v>
      </c>
      <c r="CK174" t="s">
        <v>174</v>
      </c>
    </row>
  </sheetData>
  <sheetProtection algorithmName="SHA-512" hashValue="3aI0gW8kP9Rjka1llTBvq1L30oETTbGLw7xywgAlKou5ZIxfbMJHz6g5iIWupCsBPQA/JwOpW0N7k/aBx8wjuA==" saltValue="nufeSbV4LP+zQDil1lQ4Vw==" spinCount="100000" sheet="1" selectLockedCells="1"/>
  <protectedRanges>
    <protectedRange password="C7C2" sqref="K15 M15" name="範囲1_2_1"/>
    <protectedRange password="C7C2" sqref="E4:L6 G21 I21 K21 F22:H23 G25:G26 I25:I26 K25:K26 F27 K39 F40 G37 I37 K37 F38 G39 I39 AT30:AX30 I16:I19 K16:K19 M16:M19 M14 O14:O15 G14:G19 E8:G10" name="範囲1_3"/>
  </protectedRanges>
  <mergeCells count="89">
    <mergeCell ref="B4:D4"/>
    <mergeCell ref="E4:L4"/>
    <mergeCell ref="B5:D5"/>
    <mergeCell ref="E5:L5"/>
    <mergeCell ref="B6:D6"/>
    <mergeCell ref="E6:L6"/>
    <mergeCell ref="L15:M15"/>
    <mergeCell ref="B7:D7"/>
    <mergeCell ref="E7:L7"/>
    <mergeCell ref="B9:D9"/>
    <mergeCell ref="AA9:AC9"/>
    <mergeCell ref="B10:D10"/>
    <mergeCell ref="E10:F10"/>
    <mergeCell ref="AA10:AC10"/>
    <mergeCell ref="B14:D14"/>
    <mergeCell ref="E14:G14"/>
    <mergeCell ref="B15:D15"/>
    <mergeCell ref="E15:G15"/>
    <mergeCell ref="I15:K15"/>
    <mergeCell ref="C25:E25"/>
    <mergeCell ref="AA25:AB25"/>
    <mergeCell ref="C26:E26"/>
    <mergeCell ref="F26:H26"/>
    <mergeCell ref="C27:E27"/>
    <mergeCell ref="F27:H27"/>
    <mergeCell ref="AQ33:AR33"/>
    <mergeCell ref="B38:E38"/>
    <mergeCell ref="AB38:AC38"/>
    <mergeCell ref="AQ38:AQ39"/>
    <mergeCell ref="AR38:AR39"/>
    <mergeCell ref="B33:B36"/>
    <mergeCell ref="C33:D34"/>
    <mergeCell ref="AB33:AC34"/>
    <mergeCell ref="C35:D36"/>
    <mergeCell ref="AB35:AC36"/>
    <mergeCell ref="B30:E30"/>
    <mergeCell ref="B31:E31"/>
    <mergeCell ref="AA31:AB31"/>
    <mergeCell ref="AQ77:AR77"/>
    <mergeCell ref="AO57:AP57"/>
    <mergeCell ref="AO58:AP58"/>
    <mergeCell ref="AO59:AP59"/>
    <mergeCell ref="AR59:AS59"/>
    <mergeCell ref="AN59:AN60"/>
    <mergeCell ref="AN61:AN62"/>
    <mergeCell ref="AS38:AS39"/>
    <mergeCell ref="B40:C41"/>
    <mergeCell ref="AA40:AB41"/>
    <mergeCell ref="B42:C43"/>
    <mergeCell ref="AA42:AB43"/>
    <mergeCell ref="AO61:AP61"/>
    <mergeCell ref="B17:B22"/>
    <mergeCell ref="C17:D18"/>
    <mergeCell ref="M17:M18"/>
    <mergeCell ref="AA17:AA22"/>
    <mergeCell ref="AB17:AC18"/>
    <mergeCell ref="C19:D20"/>
    <mergeCell ref="M19:M20"/>
    <mergeCell ref="AB19:AC20"/>
    <mergeCell ref="C21:D22"/>
    <mergeCell ref="M21:M22"/>
    <mergeCell ref="AB21:AC22"/>
    <mergeCell ref="B25:B27"/>
    <mergeCell ref="AQ82:AR82"/>
    <mergeCell ref="AQ83:AR83"/>
    <mergeCell ref="AQ84:AR84"/>
    <mergeCell ref="AQ85:AR85"/>
    <mergeCell ref="AO60:AP60"/>
    <mergeCell ref="AR60:AS60"/>
    <mergeCell ref="AQ78:AR78"/>
    <mergeCell ref="AQ79:AR79"/>
    <mergeCell ref="AQ80:AR80"/>
    <mergeCell ref="AQ81:AR81"/>
    <mergeCell ref="AR62:AV62"/>
    <mergeCell ref="D42:E42"/>
    <mergeCell ref="D43:E43"/>
    <mergeCell ref="F43:H43"/>
    <mergeCell ref="AO50:AP50"/>
    <mergeCell ref="AR61:AS61"/>
    <mergeCell ref="AO62:AP62"/>
    <mergeCell ref="AO51:AP51"/>
    <mergeCell ref="D40:E40"/>
    <mergeCell ref="D41:E41"/>
    <mergeCell ref="F41:H41"/>
    <mergeCell ref="AO52:AP52"/>
    <mergeCell ref="AO53:AP53"/>
    <mergeCell ref="AO54:AP54"/>
    <mergeCell ref="AO55:AP55"/>
    <mergeCell ref="AO56:AP56"/>
  </mergeCells>
  <phoneticPr fontId="45"/>
  <dataValidations count="1">
    <dataValidation imeMode="halfAlpha" allowBlank="1" showInputMessage="1" showErrorMessage="1" sqref="E4:L4 E6:L6" xr:uid="{00000000-0002-0000-0000-000000000000}"/>
  </dataValidations>
  <pageMargins left="0.75" right="0.75" top="1" bottom="1" header="0.51200000000000001" footer="0.51200000000000001"/>
  <pageSetup paperSize="9" scale="74" orientation="portrait" horizontalDpi="6553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7217" r:id="rId4" name="ドロップ 10">
              <controlPr locked="0" defaultSize="0" autoLine="0" autoPict="0">
                <anchor moveWithCells="1">
                  <from>
                    <xdr:col>3</xdr:col>
                    <xdr:colOff>714375</xdr:colOff>
                    <xdr:row>8</xdr:row>
                    <xdr:rowOff>0</xdr:rowOff>
                  </from>
                  <to>
                    <xdr:col>6</xdr:col>
                    <xdr:colOff>0</xdr:colOff>
                    <xdr:row>8</xdr:row>
                    <xdr:rowOff>180975</xdr:rowOff>
                  </to>
                </anchor>
              </controlPr>
            </control>
          </mc:Choice>
        </mc:AlternateContent>
        <mc:AlternateContent xmlns:mc="http://schemas.openxmlformats.org/markup-compatibility/2006">
          <mc:Choice Requires="x14">
            <control shapeId="137218" r:id="rId5" name="ドロップ 1130">
              <controlPr locked="0" defaultSize="0" autoLine="0" autoPict="0">
                <anchor moveWithCells="1">
                  <from>
                    <xdr:col>4</xdr:col>
                    <xdr:colOff>419100</xdr:colOff>
                    <xdr:row>38</xdr:row>
                    <xdr:rowOff>95250</xdr:rowOff>
                  </from>
                  <to>
                    <xdr:col>6</xdr:col>
                    <xdr:colOff>19050</xdr:colOff>
                    <xdr:row>40</xdr:row>
                    <xdr:rowOff>9525</xdr:rowOff>
                  </to>
                </anchor>
              </controlPr>
            </control>
          </mc:Choice>
        </mc:AlternateContent>
        <mc:AlternateContent xmlns:mc="http://schemas.openxmlformats.org/markup-compatibility/2006">
          <mc:Choice Requires="x14">
            <control shapeId="137219" r:id="rId6" name="ドロップ 1131">
              <controlPr locked="0" defaultSize="0" autoLine="0" autoPict="0">
                <anchor moveWithCells="1">
                  <from>
                    <xdr:col>4</xdr:col>
                    <xdr:colOff>428625</xdr:colOff>
                    <xdr:row>41</xdr:row>
                    <xdr:rowOff>0</xdr:rowOff>
                  </from>
                  <to>
                    <xdr:col>6</xdr:col>
                    <xdr:colOff>9525</xdr:colOff>
                    <xdr:row>42</xdr:row>
                    <xdr:rowOff>19050</xdr:rowOff>
                  </to>
                </anchor>
              </controlPr>
            </control>
          </mc:Choice>
        </mc:AlternateContent>
        <mc:AlternateContent xmlns:mc="http://schemas.openxmlformats.org/markup-compatibility/2006">
          <mc:Choice Requires="x14">
            <control shapeId="137220" r:id="rId7" name="ドロップ 1226">
              <controlPr locked="0" defaultSize="0" autoLine="0" autoPict="0">
                <anchor moveWithCells="1">
                  <from>
                    <xdr:col>4</xdr:col>
                    <xdr:colOff>428625</xdr:colOff>
                    <xdr:row>17</xdr:row>
                    <xdr:rowOff>9525</xdr:rowOff>
                  </from>
                  <to>
                    <xdr:col>6</xdr:col>
                    <xdr:colOff>28575</xdr:colOff>
                    <xdr:row>18</xdr:row>
                    <xdr:rowOff>19050</xdr:rowOff>
                  </to>
                </anchor>
              </controlPr>
            </control>
          </mc:Choice>
        </mc:AlternateContent>
        <mc:AlternateContent xmlns:mc="http://schemas.openxmlformats.org/markup-compatibility/2006">
          <mc:Choice Requires="x14">
            <control shapeId="137221" r:id="rId8" name="ドロップ 1227">
              <controlPr locked="0" defaultSize="0" autoLine="0" autoPict="0">
                <anchor moveWithCells="1">
                  <from>
                    <xdr:col>4</xdr:col>
                    <xdr:colOff>428625</xdr:colOff>
                    <xdr:row>17</xdr:row>
                    <xdr:rowOff>209550</xdr:rowOff>
                  </from>
                  <to>
                    <xdr:col>6</xdr:col>
                    <xdr:colOff>28575</xdr:colOff>
                    <xdr:row>19</xdr:row>
                    <xdr:rowOff>0</xdr:rowOff>
                  </to>
                </anchor>
              </controlPr>
            </control>
          </mc:Choice>
        </mc:AlternateContent>
        <mc:AlternateContent xmlns:mc="http://schemas.openxmlformats.org/markup-compatibility/2006">
          <mc:Choice Requires="x14">
            <control shapeId="137222" r:id="rId9" name="ドロップ 1228">
              <controlPr locked="0" defaultSize="0" autoLine="0" autoPict="0">
                <anchor moveWithCells="1">
                  <from>
                    <xdr:col>5</xdr:col>
                    <xdr:colOff>0</xdr:colOff>
                    <xdr:row>18</xdr:row>
                    <xdr:rowOff>209550</xdr:rowOff>
                  </from>
                  <to>
                    <xdr:col>6</xdr:col>
                    <xdr:colOff>19050</xdr:colOff>
                    <xdr:row>20</xdr:row>
                    <xdr:rowOff>0</xdr:rowOff>
                  </to>
                </anchor>
              </controlPr>
            </control>
          </mc:Choice>
        </mc:AlternateContent>
        <mc:AlternateContent xmlns:mc="http://schemas.openxmlformats.org/markup-compatibility/2006">
          <mc:Choice Requires="x14">
            <control shapeId="137223" r:id="rId10" name="ドロップ 1229">
              <controlPr locked="0" defaultSize="0" autoLine="0" autoPict="0">
                <anchor moveWithCells="1">
                  <from>
                    <xdr:col>5</xdr:col>
                    <xdr:colOff>0</xdr:colOff>
                    <xdr:row>19</xdr:row>
                    <xdr:rowOff>209550</xdr:rowOff>
                  </from>
                  <to>
                    <xdr:col>6</xdr:col>
                    <xdr:colOff>19050</xdr:colOff>
                    <xdr:row>20</xdr:row>
                    <xdr:rowOff>209550</xdr:rowOff>
                  </to>
                </anchor>
              </controlPr>
            </control>
          </mc:Choice>
        </mc:AlternateContent>
        <mc:AlternateContent xmlns:mc="http://schemas.openxmlformats.org/markup-compatibility/2006">
          <mc:Choice Requires="x14">
            <control shapeId="137224" r:id="rId11" name="ドロップ 1230">
              <controlPr locked="0" defaultSize="0" autoLine="0" autoPict="0">
                <anchor moveWithCells="1">
                  <from>
                    <xdr:col>4</xdr:col>
                    <xdr:colOff>428625</xdr:colOff>
                    <xdr:row>21</xdr:row>
                    <xdr:rowOff>0</xdr:rowOff>
                  </from>
                  <to>
                    <xdr:col>6</xdr:col>
                    <xdr:colOff>28575</xdr:colOff>
                    <xdr:row>22</xdr:row>
                    <xdr:rowOff>9525</xdr:rowOff>
                  </to>
                </anchor>
              </controlPr>
            </control>
          </mc:Choice>
        </mc:AlternateContent>
        <mc:AlternateContent xmlns:mc="http://schemas.openxmlformats.org/markup-compatibility/2006">
          <mc:Choice Requires="x14">
            <control shapeId="137225" r:id="rId12" name="ドロップ 1231">
              <controlPr locked="0" defaultSize="0" autoLine="0" autoPict="0">
                <anchor moveWithCells="1">
                  <from>
                    <xdr:col>5</xdr:col>
                    <xdr:colOff>0</xdr:colOff>
                    <xdr:row>16</xdr:row>
                    <xdr:rowOff>0</xdr:rowOff>
                  </from>
                  <to>
                    <xdr:col>6</xdr:col>
                    <xdr:colOff>19050</xdr:colOff>
                    <xdr:row>17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pageSetUpPr fitToPage="1"/>
  </sheetPr>
  <dimension ref="A1:AH64"/>
  <sheetViews>
    <sheetView view="pageBreakPreview" zoomScaleNormal="100" zoomScaleSheetLayoutView="100" workbookViewId="0">
      <selection activeCell="T10" sqref="T10"/>
    </sheetView>
  </sheetViews>
  <sheetFormatPr defaultColWidth="8.875" defaultRowHeight="15" customHeight="1" x14ac:dyDescent="0.15"/>
  <cols>
    <col min="1" max="1" width="2.875" style="242" customWidth="1"/>
    <col min="2" max="2" width="6" style="242" customWidth="1"/>
    <col min="3" max="3" width="9.625" style="242" customWidth="1"/>
    <col min="4" max="4" width="9.5" style="242" bestFit="1" customWidth="1"/>
    <col min="5" max="5" width="5.625" style="242" customWidth="1"/>
    <col min="6" max="6" width="6.75" style="257" customWidth="1"/>
    <col min="7" max="12" width="5.625" style="257" customWidth="1"/>
    <col min="13" max="13" width="10.75" style="242" customWidth="1"/>
    <col min="14" max="14" width="5" style="242" customWidth="1"/>
    <col min="15" max="16" width="8.875" style="242"/>
    <col min="17" max="17" width="9.625" style="242" customWidth="1"/>
    <col min="18" max="16384" width="8.875" style="242"/>
  </cols>
  <sheetData>
    <row r="1" spans="1:34" ht="15" customHeight="1" x14ac:dyDescent="0.15">
      <c r="A1" s="239"/>
      <c r="B1" s="240" t="s">
        <v>72</v>
      </c>
      <c r="C1" s="239"/>
      <c r="D1" s="239"/>
      <c r="E1" s="239"/>
      <c r="F1" s="241"/>
      <c r="G1" s="241"/>
      <c r="H1" s="241"/>
      <c r="I1" s="241"/>
      <c r="J1" s="241"/>
      <c r="K1" s="241"/>
      <c r="L1" s="241"/>
      <c r="M1" s="239"/>
      <c r="N1" s="239"/>
      <c r="O1" s="239"/>
      <c r="P1" s="239"/>
      <c r="Q1" s="239"/>
      <c r="R1" s="239"/>
      <c r="S1" s="239"/>
      <c r="T1" s="239"/>
      <c r="U1" s="239"/>
      <c r="V1" s="239"/>
      <c r="W1" s="239"/>
      <c r="X1" s="239"/>
      <c r="Y1" s="239"/>
    </row>
    <row r="2" spans="1:34" ht="15" customHeight="1" x14ac:dyDescent="0.15">
      <c r="A2" s="239"/>
      <c r="B2" s="240"/>
      <c r="C2" s="13"/>
      <c r="D2" s="239" t="s">
        <v>195</v>
      </c>
      <c r="E2" s="239"/>
      <c r="F2" s="241"/>
      <c r="G2" s="241"/>
      <c r="H2" s="241"/>
      <c r="I2" s="241"/>
      <c r="J2" s="241"/>
      <c r="K2" s="241"/>
      <c r="L2" s="241"/>
      <c r="M2" s="239"/>
      <c r="N2" s="239"/>
      <c r="O2" s="239"/>
      <c r="P2" s="239"/>
      <c r="Q2" s="239"/>
      <c r="R2" s="239"/>
      <c r="S2" s="239"/>
      <c r="T2" s="239"/>
      <c r="U2" s="239"/>
      <c r="V2" s="239"/>
      <c r="W2" s="239"/>
      <c r="X2" s="239"/>
      <c r="Y2" s="239"/>
    </row>
    <row r="3" spans="1:34" ht="6.6" customHeight="1" x14ac:dyDescent="0.15">
      <c r="A3" s="239"/>
      <c r="B3" s="239"/>
      <c r="C3" s="239"/>
      <c r="D3" s="239"/>
      <c r="E3" s="239"/>
      <c r="F3" s="241"/>
      <c r="G3" s="241"/>
      <c r="H3" s="241"/>
      <c r="I3" s="241"/>
      <c r="J3" s="241"/>
      <c r="K3" s="241"/>
      <c r="L3" s="241"/>
      <c r="M3" s="239"/>
      <c r="N3" s="239"/>
      <c r="O3" s="239"/>
      <c r="P3" s="239"/>
      <c r="Q3" s="239"/>
      <c r="R3" s="239"/>
      <c r="S3" s="239"/>
      <c r="T3" s="239"/>
      <c r="U3" s="239"/>
      <c r="V3" s="239"/>
      <c r="W3" s="239"/>
      <c r="X3" s="239"/>
      <c r="Y3" s="239"/>
    </row>
    <row r="4" spans="1:34" ht="15" customHeight="1" x14ac:dyDescent="0.15">
      <c r="A4" s="239"/>
      <c r="B4" s="480" t="s">
        <v>57</v>
      </c>
      <c r="C4" s="503"/>
      <c r="D4" s="481"/>
      <c r="E4" s="530" t="s">
        <v>207</v>
      </c>
      <c r="F4" s="530"/>
      <c r="G4" s="530"/>
      <c r="H4" s="530"/>
      <c r="I4" s="530"/>
      <c r="J4" s="530"/>
      <c r="K4" s="530"/>
      <c r="L4" s="530"/>
      <c r="M4" s="239"/>
      <c r="N4" s="239"/>
      <c r="O4" s="239"/>
      <c r="P4" s="239"/>
      <c r="Q4" s="239"/>
      <c r="R4" s="239"/>
      <c r="S4" s="239"/>
      <c r="T4" s="239"/>
      <c r="U4" s="239"/>
      <c r="V4" s="239"/>
      <c r="W4" s="239"/>
      <c r="X4" s="239"/>
      <c r="Y4" s="239"/>
    </row>
    <row r="5" spans="1:34" ht="15" customHeight="1" x14ac:dyDescent="0.15">
      <c r="A5" s="239"/>
      <c r="B5" s="480" t="s">
        <v>8</v>
      </c>
      <c r="C5" s="503"/>
      <c r="D5" s="481"/>
      <c r="E5" s="527" t="s">
        <v>211</v>
      </c>
      <c r="F5" s="527"/>
      <c r="G5" s="527"/>
      <c r="H5" s="527"/>
      <c r="I5" s="527"/>
      <c r="J5" s="527"/>
      <c r="K5" s="527"/>
      <c r="L5" s="527"/>
      <c r="M5" s="239"/>
      <c r="N5" s="239"/>
      <c r="O5" s="239"/>
      <c r="P5" s="239"/>
      <c r="Q5" s="239"/>
      <c r="R5" s="239"/>
      <c r="S5" s="239"/>
      <c r="T5" s="239"/>
      <c r="U5" s="239"/>
      <c r="V5" s="239"/>
      <c r="W5" s="239"/>
      <c r="X5" s="239"/>
      <c r="Y5" s="239"/>
    </row>
    <row r="6" spans="1:34" ht="15" customHeight="1" x14ac:dyDescent="0.15">
      <c r="A6" s="239"/>
      <c r="B6" s="480" t="s">
        <v>285</v>
      </c>
      <c r="C6" s="503"/>
      <c r="D6" s="481"/>
      <c r="E6" s="531" t="s">
        <v>210</v>
      </c>
      <c r="F6" s="531"/>
      <c r="G6" s="531"/>
      <c r="H6" s="531"/>
      <c r="I6" s="531"/>
      <c r="J6" s="531"/>
      <c r="K6" s="531"/>
      <c r="L6" s="531"/>
      <c r="M6" s="239"/>
      <c r="N6" s="239"/>
      <c r="O6" s="239"/>
      <c r="P6" s="239"/>
      <c r="Q6" s="239" t="s">
        <v>213</v>
      </c>
      <c r="R6" s="239"/>
      <c r="S6" s="239"/>
      <c r="T6" s="239"/>
      <c r="U6" s="239"/>
      <c r="V6" s="239"/>
      <c r="W6" s="239"/>
      <c r="X6" s="239"/>
      <c r="Y6" s="239"/>
    </row>
    <row r="7" spans="1:34" ht="15" customHeight="1" x14ac:dyDescent="0.15">
      <c r="A7" s="239"/>
      <c r="B7" s="480" t="s">
        <v>37</v>
      </c>
      <c r="C7" s="503"/>
      <c r="D7" s="481"/>
      <c r="E7" s="527" t="s">
        <v>286</v>
      </c>
      <c r="F7" s="527"/>
      <c r="G7" s="527"/>
      <c r="H7" s="527"/>
      <c r="I7" s="527"/>
      <c r="J7" s="527"/>
      <c r="K7" s="527"/>
      <c r="L7" s="527"/>
      <c r="M7" s="239"/>
      <c r="N7" s="239"/>
      <c r="O7" s="239"/>
      <c r="P7" s="239"/>
      <c r="Q7" s="239"/>
      <c r="R7" s="239"/>
      <c r="S7" s="239"/>
      <c r="T7" s="239"/>
      <c r="U7" s="239"/>
      <c r="V7" s="239"/>
      <c r="W7" s="239"/>
      <c r="X7" s="239"/>
      <c r="Y7" s="239"/>
    </row>
    <row r="8" spans="1:34" ht="7.9" customHeight="1" x14ac:dyDescent="0.15">
      <c r="A8" s="239"/>
      <c r="B8" s="239"/>
      <c r="C8" s="239"/>
      <c r="D8" s="239"/>
      <c r="E8" s="239"/>
      <c r="F8" s="241"/>
      <c r="G8" s="241"/>
      <c r="H8" s="241"/>
      <c r="I8" s="241"/>
      <c r="J8" s="241"/>
      <c r="K8" s="241"/>
      <c r="L8" s="241"/>
      <c r="M8" s="239"/>
      <c r="N8" s="239"/>
      <c r="O8" s="239"/>
      <c r="P8" s="239"/>
      <c r="Q8" s="239"/>
      <c r="R8" s="239"/>
      <c r="S8" s="239"/>
      <c r="T8" s="239"/>
      <c r="U8" s="239"/>
      <c r="V8" s="239"/>
      <c r="W8" s="239"/>
      <c r="X8" s="239"/>
      <c r="Y8" s="239"/>
    </row>
    <row r="9" spans="1:34" ht="15" customHeight="1" x14ac:dyDescent="0.15">
      <c r="A9" s="239"/>
      <c r="B9" s="528" t="s">
        <v>65</v>
      </c>
      <c r="C9" s="529"/>
      <c r="D9" s="529"/>
      <c r="E9" s="10"/>
      <c r="F9" s="12">
        <v>2</v>
      </c>
      <c r="G9" s="60">
        <v>2</v>
      </c>
      <c r="H9" s="10" t="s">
        <v>11</v>
      </c>
      <c r="I9" s="60"/>
      <c r="J9" s="10" t="s">
        <v>36</v>
      </c>
      <c r="K9" s="60">
        <v>1</v>
      </c>
      <c r="L9" s="10" t="s">
        <v>9</v>
      </c>
      <c r="M9" s="239"/>
      <c r="N9" s="239"/>
      <c r="O9" s="239"/>
      <c r="P9" s="239"/>
      <c r="Q9" s="239"/>
      <c r="R9" s="239"/>
      <c r="S9" s="239"/>
      <c r="T9" s="239"/>
      <c r="U9" s="239"/>
      <c r="V9" s="239"/>
      <c r="W9" s="239"/>
      <c r="X9" s="239"/>
      <c r="Y9" s="239"/>
      <c r="AE9" s="242">
        <v>1</v>
      </c>
      <c r="AF9" s="242" t="s">
        <v>212</v>
      </c>
      <c r="AH9" s="242" t="s">
        <v>26</v>
      </c>
    </row>
    <row r="10" spans="1:34" ht="15" customHeight="1" x14ac:dyDescent="0.15">
      <c r="A10" s="239"/>
      <c r="B10" s="528" t="s">
        <v>171</v>
      </c>
      <c r="C10" s="529"/>
      <c r="D10" s="529"/>
      <c r="E10" s="467" t="s">
        <v>247</v>
      </c>
      <c r="F10" s="468"/>
      <c r="G10" s="14"/>
      <c r="H10" s="10" t="s">
        <v>11</v>
      </c>
      <c r="I10" s="14"/>
      <c r="J10" s="10" t="s">
        <v>36</v>
      </c>
      <c r="K10" s="14"/>
      <c r="L10" s="10" t="s">
        <v>9</v>
      </c>
      <c r="M10" s="239"/>
      <c r="N10" s="239"/>
      <c r="O10" s="239"/>
      <c r="P10" s="239"/>
      <c r="Q10" s="239"/>
      <c r="R10" s="239"/>
      <c r="S10" s="239"/>
      <c r="T10" s="239"/>
      <c r="U10" s="239"/>
      <c r="V10" s="239"/>
      <c r="W10" s="239"/>
      <c r="X10" s="239"/>
      <c r="Y10" s="239"/>
      <c r="AE10" s="242">
        <v>2</v>
      </c>
      <c r="AF10" s="242" t="s">
        <v>26</v>
      </c>
      <c r="AH10" s="242" t="s">
        <v>174</v>
      </c>
    </row>
    <row r="11" spans="1:34" ht="11.25" customHeight="1" x14ac:dyDescent="0.15">
      <c r="A11" s="239"/>
      <c r="B11" s="239"/>
      <c r="C11" s="239"/>
      <c r="D11" s="239"/>
      <c r="E11" s="239"/>
      <c r="F11" s="241"/>
      <c r="G11" s="241"/>
      <c r="H11" s="241"/>
      <c r="I11" s="241"/>
      <c r="J11" s="241"/>
      <c r="K11" s="241"/>
      <c r="L11" s="241"/>
      <c r="M11" s="239"/>
      <c r="N11" s="239"/>
      <c r="O11" s="239"/>
      <c r="P11" s="239"/>
      <c r="Q11" s="239"/>
      <c r="R11" s="239"/>
      <c r="S11" s="239"/>
      <c r="T11" s="239"/>
      <c r="U11" s="239"/>
      <c r="V11" s="239"/>
      <c r="W11" s="239"/>
      <c r="X11" s="239"/>
      <c r="Y11" s="239"/>
    </row>
    <row r="12" spans="1:34" ht="15" customHeight="1" x14ac:dyDescent="0.15">
      <c r="A12" s="239"/>
      <c r="B12" s="243"/>
      <c r="C12" s="243"/>
      <c r="D12" s="243"/>
      <c r="E12" s="243"/>
      <c r="F12" s="243"/>
      <c r="G12" s="243"/>
      <c r="H12" s="243"/>
      <c r="I12" s="243"/>
      <c r="J12" s="243"/>
      <c r="K12" s="243"/>
      <c r="L12" s="241"/>
      <c r="M12" s="239"/>
      <c r="N12" s="239"/>
      <c r="O12" s="239"/>
      <c r="P12" s="239"/>
      <c r="Q12" s="239"/>
      <c r="R12" s="239"/>
      <c r="S12" s="239"/>
      <c r="T12" s="239"/>
      <c r="U12" s="239"/>
      <c r="V12" s="239"/>
      <c r="W12" s="239"/>
      <c r="X12" s="239"/>
      <c r="Y12" s="239"/>
    </row>
    <row r="13" spans="1:34" ht="15" customHeight="1" x14ac:dyDescent="0.15">
      <c r="A13" s="239"/>
      <c r="B13" s="243"/>
      <c r="C13" s="243"/>
      <c r="D13" s="243"/>
      <c r="E13" s="243"/>
      <c r="F13" s="243"/>
      <c r="G13" s="243"/>
      <c r="H13" s="243"/>
      <c r="I13" s="243"/>
      <c r="J13" s="243"/>
      <c r="K13" s="243"/>
      <c r="L13" s="244"/>
      <c r="M13" s="239"/>
      <c r="N13" s="239"/>
      <c r="O13" s="239"/>
      <c r="P13" s="239"/>
      <c r="Q13" s="239"/>
      <c r="R13" s="239"/>
      <c r="S13" s="239"/>
      <c r="T13" s="239"/>
      <c r="U13" s="239"/>
      <c r="V13" s="239"/>
      <c r="W13" s="239"/>
      <c r="X13" s="239"/>
      <c r="Y13" s="239"/>
    </row>
    <row r="14" spans="1:34" ht="15" customHeight="1" x14ac:dyDescent="0.15">
      <c r="A14" s="239"/>
      <c r="B14" s="519" t="s">
        <v>217</v>
      </c>
      <c r="C14" s="519"/>
      <c r="D14" s="519"/>
      <c r="E14" s="520">
        <v>28</v>
      </c>
      <c r="F14" s="521"/>
      <c r="G14" s="522"/>
      <c r="H14" s="243" t="s">
        <v>16</v>
      </c>
      <c r="I14" s="245"/>
      <c r="J14" s="245"/>
      <c r="K14" s="245"/>
      <c r="L14" s="243"/>
      <c r="M14" s="239"/>
      <c r="N14" s="239"/>
      <c r="O14" s="239"/>
      <c r="P14" s="239"/>
      <c r="Q14" s="239"/>
      <c r="R14" s="239"/>
      <c r="S14" s="239"/>
      <c r="T14" s="239"/>
      <c r="U14" s="239"/>
      <c r="V14" s="239"/>
      <c r="W14" s="239"/>
      <c r="X14" s="239"/>
      <c r="Y14" s="239"/>
    </row>
    <row r="15" spans="1:34" ht="18.75" customHeight="1" x14ac:dyDescent="0.15">
      <c r="A15" s="239"/>
      <c r="B15" s="523" t="s">
        <v>214</v>
      </c>
      <c r="C15" s="523"/>
      <c r="D15" s="523"/>
      <c r="E15" s="524">
        <v>440000</v>
      </c>
      <c r="F15" s="525"/>
      <c r="G15" s="526"/>
      <c r="H15" s="243" t="s">
        <v>21</v>
      </c>
      <c r="I15" s="523" t="s">
        <v>215</v>
      </c>
      <c r="J15" s="523"/>
      <c r="K15" s="523"/>
      <c r="L15" s="507">
        <v>20000</v>
      </c>
      <c r="M15" s="508"/>
      <c r="N15" s="239" t="s">
        <v>21</v>
      </c>
      <c r="O15" s="239"/>
      <c r="P15" s="239"/>
      <c r="Q15" s="239"/>
      <c r="R15" s="239"/>
      <c r="S15" s="239"/>
      <c r="T15" s="239"/>
      <c r="U15" s="239"/>
      <c r="V15" s="239"/>
      <c r="W15" s="239"/>
      <c r="X15" s="239"/>
      <c r="Y15" s="239"/>
    </row>
    <row r="16" spans="1:34" ht="18" customHeight="1" x14ac:dyDescent="0.15">
      <c r="A16" s="239"/>
      <c r="B16" s="239"/>
      <c r="C16" s="239"/>
      <c r="D16" s="239"/>
      <c r="E16" s="239"/>
      <c r="F16" s="241"/>
      <c r="G16" s="241"/>
      <c r="H16" s="241"/>
      <c r="I16" s="241"/>
      <c r="J16" s="241"/>
      <c r="K16" s="241"/>
      <c r="L16" s="241"/>
      <c r="M16" s="239"/>
      <c r="N16" s="239"/>
      <c r="O16" s="239"/>
      <c r="P16" s="239"/>
      <c r="Q16" s="239"/>
      <c r="R16" s="239"/>
      <c r="S16" s="239"/>
      <c r="T16" s="239"/>
      <c r="U16" s="239"/>
      <c r="V16" s="239"/>
      <c r="W16" s="239"/>
      <c r="X16" s="239"/>
      <c r="Y16" s="239"/>
    </row>
    <row r="17" spans="1:25" ht="15" customHeight="1" x14ac:dyDescent="0.15">
      <c r="A17" s="239"/>
      <c r="B17" s="482" t="s">
        <v>83</v>
      </c>
      <c r="C17" s="485" t="s">
        <v>152</v>
      </c>
      <c r="D17" s="486"/>
      <c r="E17" s="10" t="s">
        <v>7</v>
      </c>
      <c r="F17" s="10" t="s">
        <v>26</v>
      </c>
      <c r="G17" s="223">
        <v>30</v>
      </c>
      <c r="H17" s="10" t="s">
        <v>11</v>
      </c>
      <c r="I17" s="223">
        <v>7</v>
      </c>
      <c r="J17" s="10" t="s">
        <v>27</v>
      </c>
      <c r="K17" s="223">
        <v>15</v>
      </c>
      <c r="L17" s="10" t="s">
        <v>32</v>
      </c>
      <c r="M17" s="518">
        <v>406218</v>
      </c>
      <c r="N17" s="239"/>
      <c r="O17" s="239"/>
      <c r="P17" s="239"/>
      <c r="Q17" s="239"/>
      <c r="R17" s="239"/>
      <c r="S17" s="239"/>
      <c r="T17" s="239"/>
      <c r="U17" s="239"/>
      <c r="V17" s="239"/>
      <c r="W17" s="239"/>
      <c r="X17" s="239"/>
      <c r="Y17" s="239"/>
    </row>
    <row r="18" spans="1:25" ht="15" customHeight="1" x14ac:dyDescent="0.15">
      <c r="A18" s="239"/>
      <c r="B18" s="483"/>
      <c r="C18" s="487"/>
      <c r="D18" s="488"/>
      <c r="E18" s="10" t="s">
        <v>63</v>
      </c>
      <c r="F18" s="10" t="s">
        <v>26</v>
      </c>
      <c r="G18" s="223">
        <v>30</v>
      </c>
      <c r="H18" s="10" t="s">
        <v>11</v>
      </c>
      <c r="I18" s="223">
        <v>10</v>
      </c>
      <c r="J18" s="10" t="s">
        <v>27</v>
      </c>
      <c r="K18" s="223">
        <v>14</v>
      </c>
      <c r="L18" s="10" t="s">
        <v>32</v>
      </c>
      <c r="M18" s="518"/>
      <c r="N18" s="239" t="s">
        <v>21</v>
      </c>
      <c r="O18" s="239"/>
      <c r="P18" s="239"/>
      <c r="Q18" s="239"/>
      <c r="R18" s="239"/>
      <c r="S18" s="239"/>
      <c r="T18" s="239"/>
      <c r="U18" s="239"/>
      <c r="V18" s="239"/>
      <c r="W18" s="239"/>
      <c r="X18" s="239"/>
      <c r="Y18" s="239"/>
    </row>
    <row r="19" spans="1:25" ht="15" customHeight="1" x14ac:dyDescent="0.15">
      <c r="A19" s="239"/>
      <c r="B19" s="483"/>
      <c r="C19" s="485" t="s">
        <v>206</v>
      </c>
      <c r="D19" s="486"/>
      <c r="E19" s="10" t="s">
        <v>7</v>
      </c>
      <c r="F19" s="10" t="s">
        <v>26</v>
      </c>
      <c r="G19" s="223">
        <v>30</v>
      </c>
      <c r="H19" s="10" t="s">
        <v>11</v>
      </c>
      <c r="I19" s="223">
        <v>10</v>
      </c>
      <c r="J19" s="10" t="s">
        <v>36</v>
      </c>
      <c r="K19" s="223">
        <v>15</v>
      </c>
      <c r="L19" s="10" t="s">
        <v>9</v>
      </c>
      <c r="M19" s="518">
        <v>324421</v>
      </c>
      <c r="N19" s="239"/>
      <c r="O19" s="239"/>
      <c r="P19" s="239"/>
      <c r="Q19" s="239"/>
      <c r="R19" s="239"/>
      <c r="S19" s="239"/>
      <c r="T19" s="239"/>
      <c r="U19" s="239"/>
      <c r="V19" s="239"/>
      <c r="W19" s="239"/>
      <c r="X19" s="239"/>
      <c r="Y19" s="239"/>
    </row>
    <row r="20" spans="1:25" ht="15" customHeight="1" x14ac:dyDescent="0.15">
      <c r="A20" s="239"/>
      <c r="B20" s="483"/>
      <c r="C20" s="487"/>
      <c r="D20" s="488"/>
      <c r="E20" s="10" t="s">
        <v>63</v>
      </c>
      <c r="F20" s="10" t="s">
        <v>174</v>
      </c>
      <c r="G20" s="223">
        <v>1</v>
      </c>
      <c r="H20" s="10" t="s">
        <v>11</v>
      </c>
      <c r="I20" s="223">
        <v>10</v>
      </c>
      <c r="J20" s="10" t="s">
        <v>36</v>
      </c>
      <c r="K20" s="223">
        <v>14</v>
      </c>
      <c r="L20" s="10" t="s">
        <v>9</v>
      </c>
      <c r="M20" s="518"/>
      <c r="N20" s="239" t="s">
        <v>21</v>
      </c>
      <c r="O20" s="239"/>
      <c r="P20" s="239"/>
      <c r="Q20" s="239"/>
      <c r="R20" s="239"/>
      <c r="S20" s="239"/>
      <c r="T20" s="239"/>
      <c r="U20" s="239"/>
      <c r="V20" s="239"/>
      <c r="W20" s="239"/>
      <c r="X20" s="239"/>
      <c r="Y20" s="239"/>
    </row>
    <row r="21" spans="1:25" ht="15" customHeight="1" x14ac:dyDescent="0.15">
      <c r="A21" s="239"/>
      <c r="B21" s="483"/>
      <c r="C21" s="485" t="s">
        <v>154</v>
      </c>
      <c r="D21" s="486"/>
      <c r="E21" s="10" t="s">
        <v>7</v>
      </c>
      <c r="F21" s="10" t="s">
        <v>174</v>
      </c>
      <c r="G21" s="223">
        <v>1</v>
      </c>
      <c r="H21" s="10" t="s">
        <v>11</v>
      </c>
      <c r="I21" s="223">
        <v>10</v>
      </c>
      <c r="J21" s="10" t="s">
        <v>36</v>
      </c>
      <c r="K21" s="223">
        <v>15</v>
      </c>
      <c r="L21" s="10" t="s">
        <v>9</v>
      </c>
      <c r="M21" s="518">
        <v>0</v>
      </c>
      <c r="N21" s="239"/>
      <c r="O21" s="239"/>
      <c r="P21" s="239"/>
      <c r="Q21" s="239"/>
      <c r="R21" s="239"/>
      <c r="S21" s="239"/>
      <c r="T21" s="239"/>
      <c r="U21" s="239"/>
      <c r="V21" s="239"/>
      <c r="W21" s="239"/>
      <c r="X21" s="239"/>
      <c r="Y21" s="239"/>
    </row>
    <row r="22" spans="1:25" ht="15" customHeight="1" x14ac:dyDescent="0.15">
      <c r="A22" s="239"/>
      <c r="B22" s="484"/>
      <c r="C22" s="487"/>
      <c r="D22" s="488"/>
      <c r="E22" s="10" t="s">
        <v>155</v>
      </c>
      <c r="F22" s="10" t="s">
        <v>174</v>
      </c>
      <c r="G22" s="223">
        <v>1</v>
      </c>
      <c r="H22" s="10" t="s">
        <v>11</v>
      </c>
      <c r="I22" s="223">
        <v>10</v>
      </c>
      <c r="J22" s="10" t="s">
        <v>36</v>
      </c>
      <c r="K22" s="223">
        <v>31</v>
      </c>
      <c r="L22" s="10" t="s">
        <v>9</v>
      </c>
      <c r="M22" s="518"/>
      <c r="N22" s="239" t="s">
        <v>21</v>
      </c>
      <c r="O22" s="239"/>
      <c r="P22" s="239"/>
      <c r="Q22" s="239"/>
      <c r="R22" s="239"/>
      <c r="S22" s="239"/>
      <c r="T22" s="239"/>
      <c r="U22" s="239"/>
      <c r="V22" s="239"/>
      <c r="W22" s="239"/>
      <c r="X22" s="239"/>
      <c r="Y22" s="239"/>
    </row>
    <row r="23" spans="1:25" ht="15" customHeight="1" x14ac:dyDescent="0.15">
      <c r="A23" s="239"/>
      <c r="B23" s="246"/>
      <c r="C23" s="247"/>
      <c r="D23" s="247"/>
      <c r="E23" s="241"/>
      <c r="F23" s="239" t="s">
        <v>53</v>
      </c>
      <c r="G23" s="241"/>
      <c r="H23" s="241"/>
      <c r="I23" s="241"/>
      <c r="J23" s="241"/>
      <c r="K23" s="241"/>
      <c r="L23" s="241"/>
      <c r="M23" s="248"/>
      <c r="N23" s="239"/>
      <c r="O23" s="239"/>
      <c r="P23" s="239"/>
      <c r="Q23" s="239"/>
      <c r="R23" s="239"/>
      <c r="S23" s="239"/>
      <c r="T23" s="239"/>
      <c r="U23" s="239"/>
      <c r="V23" s="239"/>
      <c r="W23" s="239"/>
      <c r="X23" s="239"/>
      <c r="Y23" s="239"/>
    </row>
    <row r="24" spans="1:25" ht="7.9" customHeight="1" x14ac:dyDescent="0.15">
      <c r="A24" s="239"/>
      <c r="B24" s="239"/>
      <c r="C24" s="239"/>
      <c r="D24" s="239"/>
      <c r="E24" s="239"/>
      <c r="F24" s="241"/>
      <c r="G24" s="241"/>
      <c r="H24" s="241"/>
      <c r="I24" s="241"/>
      <c r="J24" s="241"/>
      <c r="K24" s="241"/>
      <c r="L24" s="241"/>
      <c r="M24" s="239"/>
      <c r="N24" s="239"/>
      <c r="O24" s="239"/>
      <c r="P24" s="239"/>
      <c r="Q24" s="239"/>
      <c r="R24" s="239"/>
      <c r="S24" s="239"/>
      <c r="T24" s="239"/>
      <c r="U24" s="239"/>
      <c r="V24" s="239"/>
      <c r="W24" s="239"/>
      <c r="X24" s="239"/>
      <c r="Y24" s="239"/>
    </row>
    <row r="25" spans="1:25" ht="16.149999999999999" customHeight="1" x14ac:dyDescent="0.15">
      <c r="A25" s="239"/>
      <c r="B25" s="489" t="s">
        <v>115</v>
      </c>
      <c r="C25" s="509" t="s">
        <v>112</v>
      </c>
      <c r="D25" s="510"/>
      <c r="E25" s="511"/>
      <c r="F25" s="10" t="s">
        <v>174</v>
      </c>
      <c r="G25" s="60">
        <v>1</v>
      </c>
      <c r="H25" s="10" t="s">
        <v>11</v>
      </c>
      <c r="I25" s="60">
        <v>11</v>
      </c>
      <c r="J25" s="10" t="s">
        <v>36</v>
      </c>
      <c r="K25" s="60">
        <v>2</v>
      </c>
      <c r="L25" s="10" t="s">
        <v>9</v>
      </c>
      <c r="M25" s="239"/>
      <c r="N25" s="239"/>
      <c r="O25" s="239"/>
      <c r="P25" s="239"/>
      <c r="Q25" s="239"/>
      <c r="R25" s="239"/>
      <c r="S25" s="239"/>
      <c r="T25" s="239"/>
      <c r="U25" s="239"/>
      <c r="V25" s="239"/>
      <c r="W25" s="239"/>
      <c r="X25" s="239"/>
      <c r="Y25" s="239"/>
    </row>
    <row r="26" spans="1:25" ht="16.149999999999999" customHeight="1" x14ac:dyDescent="0.15">
      <c r="A26" s="239"/>
      <c r="B26" s="490"/>
      <c r="C26" s="509" t="s">
        <v>114</v>
      </c>
      <c r="D26" s="510"/>
      <c r="E26" s="511"/>
      <c r="F26" s="512" t="s">
        <v>208</v>
      </c>
      <c r="G26" s="513"/>
      <c r="H26" s="514"/>
      <c r="I26" s="241"/>
      <c r="J26" s="241"/>
      <c r="K26" s="241"/>
      <c r="L26" s="241"/>
      <c r="M26" s="239"/>
      <c r="N26" s="239"/>
      <c r="O26" s="239"/>
      <c r="P26" s="239"/>
      <c r="Q26" s="239"/>
      <c r="R26" s="239"/>
      <c r="S26" s="239"/>
      <c r="T26" s="239"/>
      <c r="U26" s="239"/>
      <c r="V26" s="239"/>
      <c r="W26" s="239"/>
      <c r="X26" s="239"/>
      <c r="Y26" s="239"/>
    </row>
    <row r="27" spans="1:25" ht="16.149999999999999" customHeight="1" x14ac:dyDescent="0.15">
      <c r="A27" s="239"/>
      <c r="B27" s="491"/>
      <c r="C27" s="515" t="s">
        <v>256</v>
      </c>
      <c r="D27" s="516"/>
      <c r="E27" s="517"/>
      <c r="F27" s="512" t="s">
        <v>287</v>
      </c>
      <c r="G27" s="513"/>
      <c r="H27" s="514"/>
      <c r="I27" s="241"/>
      <c r="J27" s="241"/>
      <c r="K27" s="241"/>
      <c r="L27" s="241"/>
      <c r="M27" s="239"/>
      <c r="N27" s="239"/>
      <c r="O27" s="239"/>
      <c r="P27" s="239"/>
      <c r="Q27" s="239"/>
      <c r="R27" s="239"/>
      <c r="S27" s="239"/>
      <c r="T27" s="239"/>
      <c r="U27" s="239"/>
      <c r="V27" s="239"/>
      <c r="W27" s="239"/>
      <c r="X27" s="239"/>
      <c r="Y27" s="239"/>
    </row>
    <row r="28" spans="1:25" ht="7.9" customHeight="1" x14ac:dyDescent="0.15">
      <c r="A28" s="239"/>
      <c r="B28" s="239"/>
      <c r="C28" s="239"/>
      <c r="D28" s="239"/>
      <c r="E28" s="239"/>
      <c r="F28" s="241"/>
      <c r="G28" s="241"/>
      <c r="H28" s="241"/>
      <c r="I28" s="241"/>
      <c r="J28" s="241"/>
      <c r="K28" s="241"/>
      <c r="L28" s="241"/>
      <c r="M28" s="239"/>
      <c r="N28" s="239"/>
      <c r="O28" s="239"/>
      <c r="P28" s="239"/>
      <c r="Q28" s="239"/>
      <c r="R28" s="239"/>
      <c r="S28" s="239"/>
      <c r="T28" s="239"/>
      <c r="U28" s="239"/>
      <c r="V28" s="239"/>
      <c r="W28" s="239"/>
      <c r="X28" s="239"/>
      <c r="Y28" s="239"/>
    </row>
    <row r="29" spans="1:25" ht="57" customHeight="1" x14ac:dyDescent="0.15">
      <c r="A29" s="239"/>
      <c r="B29" s="239"/>
      <c r="C29" s="239"/>
      <c r="D29" s="239"/>
      <c r="E29" s="239"/>
      <c r="F29" s="241"/>
      <c r="G29" s="241"/>
      <c r="H29" s="241"/>
      <c r="I29" s="241"/>
      <c r="J29" s="241"/>
      <c r="K29" s="241"/>
      <c r="L29" s="241"/>
      <c r="M29" s="239"/>
      <c r="N29" s="239"/>
      <c r="O29" s="239"/>
      <c r="P29" s="239"/>
      <c r="Q29" s="239"/>
      <c r="R29" s="239"/>
      <c r="S29" s="249"/>
      <c r="T29" s="239"/>
      <c r="U29" s="239"/>
      <c r="V29" s="239"/>
      <c r="W29" s="239"/>
      <c r="X29" s="239"/>
      <c r="Y29" s="239"/>
    </row>
    <row r="30" spans="1:25" ht="15" customHeight="1" x14ac:dyDescent="0.15">
      <c r="A30" s="239"/>
      <c r="B30" s="480" t="s">
        <v>100</v>
      </c>
      <c r="C30" s="503"/>
      <c r="D30" s="503"/>
      <c r="E30" s="481"/>
      <c r="F30" s="13"/>
      <c r="G30" s="250" t="s">
        <v>196</v>
      </c>
      <c r="H30" s="251"/>
      <c r="I30" s="251"/>
      <c r="J30" s="251"/>
      <c r="K30" s="251"/>
      <c r="L30" s="239"/>
      <c r="M30" s="239"/>
      <c r="N30" s="239"/>
      <c r="O30" s="239"/>
      <c r="P30" s="239"/>
      <c r="Q30" s="239"/>
      <c r="R30" s="239"/>
      <c r="S30" s="239"/>
      <c r="T30" s="239"/>
      <c r="U30" s="239"/>
      <c r="V30" s="239"/>
      <c r="W30" s="239"/>
      <c r="X30" s="239"/>
      <c r="Y30" s="239"/>
    </row>
    <row r="31" spans="1:25" ht="15" customHeight="1" x14ac:dyDescent="0.15">
      <c r="A31" s="239"/>
      <c r="B31" s="480" t="s">
        <v>127</v>
      </c>
      <c r="C31" s="503"/>
      <c r="D31" s="503"/>
      <c r="E31" s="481"/>
      <c r="F31" s="10" t="s">
        <v>174</v>
      </c>
      <c r="G31" s="10" t="s">
        <v>86</v>
      </c>
      <c r="H31" s="10" t="s">
        <v>11</v>
      </c>
      <c r="I31" s="10" t="s">
        <v>86</v>
      </c>
      <c r="J31" s="10" t="s">
        <v>36</v>
      </c>
      <c r="K31" s="10" t="s">
        <v>86</v>
      </c>
      <c r="L31" s="10" t="s">
        <v>9</v>
      </c>
      <c r="M31" s="239"/>
      <c r="N31" s="239"/>
      <c r="O31" s="239"/>
      <c r="P31" s="239"/>
      <c r="Q31" s="239"/>
      <c r="R31" s="239"/>
      <c r="S31" s="239"/>
      <c r="T31" s="239"/>
      <c r="U31" s="239"/>
      <c r="V31" s="239"/>
      <c r="W31" s="239"/>
      <c r="X31" s="239"/>
      <c r="Y31" s="239"/>
    </row>
    <row r="32" spans="1:25" ht="7.9" customHeight="1" x14ac:dyDescent="0.15">
      <c r="A32" s="239"/>
      <c r="B32" s="239"/>
      <c r="C32" s="239"/>
      <c r="D32" s="239"/>
      <c r="E32" s="239"/>
      <c r="F32" s="241"/>
      <c r="G32" s="241"/>
      <c r="H32" s="241"/>
      <c r="I32" s="241"/>
      <c r="J32" s="241"/>
      <c r="K32" s="241"/>
      <c r="L32" s="241"/>
      <c r="M32" s="239"/>
      <c r="N32" s="239"/>
      <c r="O32" s="239"/>
      <c r="P32" s="239"/>
      <c r="Q32" s="239"/>
      <c r="R32" s="239"/>
      <c r="S32" s="239"/>
      <c r="T32" s="239"/>
      <c r="U32" s="239"/>
      <c r="V32" s="239"/>
      <c r="W32" s="239"/>
      <c r="X32" s="239"/>
      <c r="Y32" s="239"/>
    </row>
    <row r="33" spans="1:25" ht="15" customHeight="1" x14ac:dyDescent="0.15">
      <c r="A33" s="239"/>
      <c r="B33" s="492" t="s">
        <v>235</v>
      </c>
      <c r="C33" s="495" t="s">
        <v>64</v>
      </c>
      <c r="D33" s="496"/>
      <c r="E33" s="10" t="s">
        <v>7</v>
      </c>
      <c r="F33" s="10" t="s">
        <v>174</v>
      </c>
      <c r="G33" s="10">
        <v>1</v>
      </c>
      <c r="H33" s="10" t="s">
        <v>11</v>
      </c>
      <c r="I33" s="10">
        <v>10</v>
      </c>
      <c r="J33" s="10" t="s">
        <v>36</v>
      </c>
      <c r="K33" s="10">
        <v>15</v>
      </c>
      <c r="L33" s="10" t="s">
        <v>9</v>
      </c>
      <c r="M33" s="252" t="s">
        <v>86</v>
      </c>
      <c r="N33" s="239"/>
      <c r="O33" s="239"/>
      <c r="P33" s="239"/>
      <c r="Q33" s="239"/>
      <c r="R33" s="239"/>
      <c r="S33" s="239"/>
      <c r="T33" s="239"/>
      <c r="U33" s="239"/>
      <c r="V33" s="239"/>
      <c r="W33" s="239"/>
      <c r="X33" s="239"/>
      <c r="Y33" s="239"/>
    </row>
    <row r="34" spans="1:25" ht="15" customHeight="1" x14ac:dyDescent="0.15">
      <c r="A34" s="239"/>
      <c r="B34" s="493"/>
      <c r="C34" s="497"/>
      <c r="D34" s="498"/>
      <c r="E34" s="10" t="s">
        <v>63</v>
      </c>
      <c r="F34" s="10" t="s">
        <v>174</v>
      </c>
      <c r="G34" s="10">
        <v>3</v>
      </c>
      <c r="H34" s="10" t="s">
        <v>11</v>
      </c>
      <c r="I34" s="10">
        <v>4</v>
      </c>
      <c r="J34" s="10" t="s">
        <v>36</v>
      </c>
      <c r="K34" s="10">
        <v>14</v>
      </c>
      <c r="L34" s="10" t="s">
        <v>9</v>
      </c>
      <c r="M34" s="239"/>
      <c r="N34" s="239"/>
      <c r="O34" s="239"/>
      <c r="P34" s="239"/>
      <c r="Q34" s="239"/>
      <c r="R34" s="239"/>
      <c r="S34" s="239"/>
      <c r="T34" s="239"/>
      <c r="U34" s="239"/>
      <c r="V34" s="239"/>
      <c r="W34" s="239"/>
      <c r="X34" s="239"/>
      <c r="Y34" s="239"/>
    </row>
    <row r="35" spans="1:25" ht="15" customHeight="1" x14ac:dyDescent="0.15">
      <c r="A35" s="239"/>
      <c r="B35" s="493"/>
      <c r="C35" s="495" t="s">
        <v>54</v>
      </c>
      <c r="D35" s="496"/>
      <c r="E35" s="10" t="s">
        <v>7</v>
      </c>
      <c r="F35" s="10" t="s">
        <v>174</v>
      </c>
      <c r="G35" s="10">
        <v>3</v>
      </c>
      <c r="H35" s="10" t="s">
        <v>11</v>
      </c>
      <c r="I35" s="10">
        <v>4</v>
      </c>
      <c r="J35" s="10" t="s">
        <v>36</v>
      </c>
      <c r="K35" s="10">
        <v>15</v>
      </c>
      <c r="L35" s="10" t="s">
        <v>9</v>
      </c>
      <c r="M35" s="239"/>
      <c r="N35" s="239"/>
      <c r="O35" s="239"/>
      <c r="P35" s="239"/>
      <c r="Q35" s="239"/>
      <c r="R35" s="239"/>
      <c r="S35" s="239"/>
      <c r="T35" s="239"/>
      <c r="U35" s="239"/>
      <c r="V35" s="239"/>
      <c r="W35" s="239"/>
      <c r="X35" s="239"/>
      <c r="Y35" s="239"/>
    </row>
    <row r="36" spans="1:25" ht="15" customHeight="1" x14ac:dyDescent="0.15">
      <c r="A36" s="239"/>
      <c r="B36" s="494"/>
      <c r="C36" s="497"/>
      <c r="D36" s="498"/>
      <c r="E36" s="10" t="s">
        <v>63</v>
      </c>
      <c r="F36" s="10" t="s">
        <v>174</v>
      </c>
      <c r="G36" s="10">
        <v>3</v>
      </c>
      <c r="H36" s="10" t="s">
        <v>11</v>
      </c>
      <c r="I36" s="10">
        <v>10</v>
      </c>
      <c r="J36" s="10" t="s">
        <v>36</v>
      </c>
      <c r="K36" s="10">
        <v>14</v>
      </c>
      <c r="L36" s="10" t="s">
        <v>9</v>
      </c>
      <c r="M36" s="239"/>
      <c r="N36" s="239" t="s">
        <v>59</v>
      </c>
      <c r="O36" s="239"/>
      <c r="P36" s="239"/>
      <c r="Q36" s="239"/>
      <c r="R36" s="239"/>
      <c r="S36" s="239"/>
      <c r="T36" s="239"/>
      <c r="U36" s="239"/>
      <c r="V36" s="239"/>
      <c r="W36" s="239"/>
      <c r="X36" s="239"/>
      <c r="Y36" s="239"/>
    </row>
    <row r="37" spans="1:25" ht="7.5" customHeight="1" x14ac:dyDescent="0.15">
      <c r="A37" s="239"/>
      <c r="B37" s="239"/>
      <c r="C37" s="239"/>
      <c r="D37" s="239"/>
      <c r="E37" s="239"/>
      <c r="F37" s="241"/>
      <c r="G37" s="241"/>
      <c r="H37" s="241"/>
      <c r="I37" s="241"/>
      <c r="J37" s="241"/>
      <c r="K37" s="241"/>
      <c r="L37" s="241"/>
      <c r="M37" s="239"/>
      <c r="N37" s="239"/>
      <c r="O37" s="239"/>
      <c r="P37" s="239"/>
      <c r="Q37" s="239"/>
      <c r="R37" s="239"/>
      <c r="S37" s="239"/>
      <c r="T37" s="239"/>
      <c r="U37" s="239"/>
      <c r="V37" s="239"/>
      <c r="W37" s="239"/>
      <c r="X37" s="239"/>
      <c r="Y37" s="239"/>
    </row>
    <row r="38" spans="1:25" ht="15" customHeight="1" x14ac:dyDescent="0.15">
      <c r="A38" s="239"/>
      <c r="B38" s="504" t="s">
        <v>68</v>
      </c>
      <c r="C38" s="505"/>
      <c r="D38" s="505"/>
      <c r="E38" s="506"/>
      <c r="F38" s="10" t="s">
        <v>174</v>
      </c>
      <c r="G38" s="10">
        <v>1</v>
      </c>
      <c r="H38" s="10" t="s">
        <v>11</v>
      </c>
      <c r="I38" s="10">
        <v>10</v>
      </c>
      <c r="J38" s="10" t="s">
        <v>82</v>
      </c>
      <c r="K38" s="253"/>
      <c r="L38" s="241"/>
      <c r="M38" s="239"/>
      <c r="N38" s="239"/>
      <c r="O38" s="239"/>
      <c r="P38" s="239"/>
      <c r="Q38" s="239"/>
      <c r="R38" s="239"/>
      <c r="S38" s="239"/>
      <c r="T38" s="239"/>
      <c r="U38" s="239"/>
      <c r="V38" s="239"/>
      <c r="W38" s="239"/>
      <c r="X38" s="239"/>
      <c r="Y38" s="239"/>
    </row>
    <row r="39" spans="1:25" ht="7.9" customHeight="1" x14ac:dyDescent="0.15">
      <c r="A39" s="239"/>
      <c r="B39" s="239"/>
      <c r="C39" s="239"/>
      <c r="D39" s="239"/>
      <c r="E39" s="239"/>
      <c r="F39" s="241"/>
      <c r="G39" s="241"/>
      <c r="H39" s="241"/>
      <c r="I39" s="241"/>
      <c r="J39" s="241"/>
      <c r="K39" s="241"/>
      <c r="L39" s="241"/>
      <c r="M39" s="239"/>
      <c r="N39" s="239"/>
      <c r="O39" s="239"/>
      <c r="P39" s="239"/>
      <c r="Q39" s="239"/>
      <c r="R39" s="239"/>
      <c r="S39" s="239"/>
      <c r="T39" s="239"/>
      <c r="U39" s="239"/>
      <c r="V39" s="239"/>
      <c r="W39" s="239"/>
      <c r="X39" s="239"/>
      <c r="Y39" s="239"/>
    </row>
    <row r="40" spans="1:25" ht="15" customHeight="1" x14ac:dyDescent="0.15">
      <c r="A40" s="239"/>
      <c r="B40" s="499" t="s">
        <v>221</v>
      </c>
      <c r="C40" s="500"/>
      <c r="D40" s="480" t="s">
        <v>71</v>
      </c>
      <c r="E40" s="481"/>
      <c r="F40" s="10" t="s">
        <v>174</v>
      </c>
      <c r="G40" s="14"/>
      <c r="H40" s="10" t="s">
        <v>11</v>
      </c>
      <c r="I40" s="14"/>
      <c r="J40" s="10" t="s">
        <v>36</v>
      </c>
      <c r="K40" s="14"/>
      <c r="L40" s="10" t="s">
        <v>9</v>
      </c>
      <c r="M40" s="239"/>
      <c r="N40" s="239"/>
      <c r="O40" s="239"/>
      <c r="P40" s="239"/>
      <c r="Q40" s="239"/>
      <c r="R40" s="239"/>
      <c r="S40" s="239"/>
      <c r="T40" s="239"/>
      <c r="U40" s="239"/>
      <c r="V40" s="239"/>
      <c r="W40" s="239"/>
      <c r="X40" s="239"/>
      <c r="Y40" s="239"/>
    </row>
    <row r="41" spans="1:25" ht="15" customHeight="1" x14ac:dyDescent="0.15">
      <c r="A41" s="239"/>
      <c r="B41" s="501"/>
      <c r="C41" s="502"/>
      <c r="D41" s="480" t="s">
        <v>35</v>
      </c>
      <c r="E41" s="481"/>
      <c r="F41" s="404"/>
      <c r="G41" s="405"/>
      <c r="H41" s="406"/>
      <c r="I41" s="239" t="s">
        <v>21</v>
      </c>
      <c r="J41" s="254"/>
      <c r="K41" s="254"/>
      <c r="L41" s="254"/>
      <c r="M41" s="239"/>
      <c r="N41" s="239"/>
      <c r="O41" s="239"/>
      <c r="P41" s="239"/>
      <c r="Q41" s="239"/>
      <c r="R41" s="239"/>
      <c r="S41" s="239"/>
      <c r="T41" s="239"/>
      <c r="U41" s="239"/>
      <c r="V41" s="239"/>
      <c r="W41" s="239"/>
      <c r="X41" s="239"/>
      <c r="Y41" s="239"/>
    </row>
    <row r="42" spans="1:25" ht="15" customHeight="1" x14ac:dyDescent="0.15">
      <c r="A42" s="239"/>
      <c r="B42" s="499" t="s">
        <v>222</v>
      </c>
      <c r="C42" s="500"/>
      <c r="D42" s="480" t="s">
        <v>56</v>
      </c>
      <c r="E42" s="481"/>
      <c r="F42" s="10" t="s">
        <v>174</v>
      </c>
      <c r="G42" s="14"/>
      <c r="H42" s="10" t="s">
        <v>11</v>
      </c>
      <c r="I42" s="14"/>
      <c r="J42" s="10" t="s">
        <v>36</v>
      </c>
      <c r="K42" s="14"/>
      <c r="L42" s="10" t="s">
        <v>9</v>
      </c>
      <c r="M42" s="239"/>
      <c r="N42" s="239"/>
      <c r="O42" s="239"/>
      <c r="P42" s="239"/>
      <c r="Q42" s="239"/>
      <c r="R42" s="239"/>
      <c r="S42" s="239"/>
      <c r="T42" s="239"/>
      <c r="U42" s="239"/>
      <c r="V42" s="239"/>
      <c r="W42" s="239"/>
      <c r="X42" s="239"/>
      <c r="Y42" s="239"/>
    </row>
    <row r="43" spans="1:25" ht="15" customHeight="1" x14ac:dyDescent="0.15">
      <c r="A43" s="239"/>
      <c r="B43" s="501"/>
      <c r="C43" s="502"/>
      <c r="D43" s="480" t="s">
        <v>35</v>
      </c>
      <c r="E43" s="481"/>
      <c r="F43" s="404"/>
      <c r="G43" s="405"/>
      <c r="H43" s="406"/>
      <c r="I43" s="255" t="s">
        <v>21</v>
      </c>
      <c r="J43" s="256"/>
      <c r="K43" s="256"/>
      <c r="L43" s="256"/>
      <c r="M43" s="239"/>
      <c r="N43" s="239"/>
      <c r="O43" s="239"/>
      <c r="P43" s="239"/>
      <c r="Q43" s="239"/>
      <c r="R43" s="239"/>
      <c r="S43" s="239"/>
      <c r="T43" s="239"/>
      <c r="U43" s="239"/>
      <c r="V43" s="239"/>
      <c r="W43" s="239"/>
      <c r="X43" s="239"/>
      <c r="Y43" s="239"/>
    </row>
    <row r="44" spans="1:25" ht="15" customHeight="1" x14ac:dyDescent="0.15">
      <c r="A44" s="239"/>
      <c r="B44" s="239"/>
      <c r="C44" s="239"/>
      <c r="D44" s="239"/>
      <c r="E44" s="239"/>
      <c r="F44" s="241"/>
      <c r="G44" s="241"/>
      <c r="H44" s="241"/>
      <c r="I44" s="241"/>
      <c r="J44" s="241"/>
      <c r="K44" s="241"/>
      <c r="L44" s="241"/>
      <c r="M44" s="239"/>
      <c r="N44" s="239"/>
      <c r="O44" s="239"/>
      <c r="P44" s="239"/>
      <c r="Q44" s="239"/>
      <c r="R44" s="239"/>
      <c r="S44" s="239"/>
      <c r="T44" s="239"/>
      <c r="U44" s="239"/>
      <c r="V44" s="239"/>
      <c r="W44" s="239"/>
      <c r="X44" s="239"/>
      <c r="Y44" s="239"/>
    </row>
    <row r="45" spans="1:25" ht="15" customHeight="1" x14ac:dyDescent="0.15">
      <c r="A45" s="239"/>
      <c r="B45" s="239"/>
      <c r="C45" s="239"/>
      <c r="D45" s="239"/>
      <c r="E45" s="239"/>
      <c r="F45" s="241"/>
      <c r="G45" s="241"/>
      <c r="H45" s="241"/>
      <c r="I45" s="241"/>
      <c r="J45" s="241"/>
      <c r="K45" s="241"/>
      <c r="L45" s="241"/>
      <c r="M45" s="239"/>
      <c r="N45" s="239"/>
      <c r="O45" s="239"/>
      <c r="P45" s="239"/>
      <c r="Q45" s="239"/>
      <c r="R45" s="239"/>
      <c r="S45" s="239"/>
      <c r="T45" s="239"/>
      <c r="U45" s="239"/>
      <c r="V45" s="239"/>
      <c r="W45" s="239"/>
      <c r="X45" s="239"/>
      <c r="Y45" s="239"/>
    </row>
    <row r="46" spans="1:25" ht="15" customHeight="1" x14ac:dyDescent="0.15">
      <c r="A46" s="239"/>
      <c r="B46" s="239"/>
      <c r="C46" s="239"/>
      <c r="D46" s="239"/>
      <c r="E46" s="239"/>
      <c r="F46" s="241"/>
      <c r="G46" s="241"/>
      <c r="H46" s="241"/>
      <c r="I46" s="241"/>
      <c r="J46" s="241"/>
      <c r="K46" s="241"/>
      <c r="L46" s="241"/>
      <c r="M46" s="239"/>
      <c r="N46" s="239"/>
      <c r="O46" s="239"/>
      <c r="P46" s="239"/>
      <c r="Q46" s="239"/>
      <c r="R46" s="239"/>
      <c r="S46" s="239"/>
      <c r="T46" s="239"/>
      <c r="U46" s="239"/>
      <c r="V46" s="239"/>
      <c r="W46" s="239"/>
      <c r="X46" s="239"/>
      <c r="Y46" s="239"/>
    </row>
    <row r="47" spans="1:25" ht="15" customHeight="1" x14ac:dyDescent="0.15">
      <c r="A47" s="239"/>
      <c r="B47" s="239"/>
      <c r="C47" s="239"/>
      <c r="D47" s="239"/>
      <c r="E47" s="239"/>
      <c r="F47" s="241"/>
      <c r="G47" s="241"/>
      <c r="H47" s="241"/>
      <c r="I47" s="241"/>
      <c r="J47" s="241"/>
      <c r="K47" s="241"/>
      <c r="L47" s="241"/>
      <c r="M47" s="239"/>
      <c r="N47" s="239"/>
      <c r="O47" s="239"/>
      <c r="P47" s="239"/>
      <c r="Q47" s="239"/>
      <c r="R47" s="239"/>
      <c r="S47" s="239"/>
      <c r="T47" s="239"/>
      <c r="U47" s="239"/>
      <c r="V47" s="239"/>
      <c r="W47" s="239"/>
      <c r="X47" s="239"/>
      <c r="Y47" s="239"/>
    </row>
    <row r="48" spans="1:25" ht="15" customHeight="1" x14ac:dyDescent="0.15">
      <c r="A48" s="239"/>
      <c r="B48" s="239"/>
      <c r="C48" s="239"/>
      <c r="D48" s="239"/>
      <c r="E48" s="239"/>
      <c r="F48" s="241"/>
      <c r="G48" s="241"/>
      <c r="H48" s="241"/>
      <c r="I48" s="241"/>
      <c r="J48" s="241"/>
      <c r="K48" s="241"/>
      <c r="L48" s="241"/>
      <c r="M48" s="239"/>
      <c r="N48" s="239"/>
      <c r="O48" s="239"/>
      <c r="P48" s="239"/>
      <c r="Q48" s="239"/>
      <c r="R48" s="239"/>
      <c r="S48" s="239"/>
      <c r="T48" s="239"/>
      <c r="U48" s="239"/>
      <c r="V48" s="239"/>
      <c r="W48" s="239"/>
      <c r="X48" s="239"/>
      <c r="Y48" s="239"/>
    </row>
    <row r="49" spans="1:25" ht="15" customHeight="1" x14ac:dyDescent="0.15">
      <c r="A49" s="239"/>
      <c r="B49" s="239"/>
      <c r="C49" s="239"/>
      <c r="D49" s="239"/>
      <c r="E49" s="239"/>
      <c r="F49" s="241"/>
      <c r="G49" s="241"/>
      <c r="H49" s="241"/>
      <c r="I49" s="241"/>
      <c r="J49" s="241"/>
      <c r="K49" s="241"/>
      <c r="L49" s="241"/>
      <c r="M49" s="239"/>
      <c r="N49" s="239"/>
      <c r="O49" s="239"/>
      <c r="P49" s="239"/>
      <c r="Q49" s="239"/>
      <c r="R49" s="239"/>
      <c r="S49" s="239"/>
      <c r="T49" s="239"/>
      <c r="U49" s="239"/>
      <c r="V49" s="239"/>
      <c r="W49" s="239"/>
      <c r="X49" s="239"/>
      <c r="Y49" s="239"/>
    </row>
    <row r="50" spans="1:25" ht="15" customHeight="1" x14ac:dyDescent="0.15">
      <c r="A50" s="239"/>
      <c r="B50" s="239"/>
      <c r="C50" s="239"/>
      <c r="D50" s="239"/>
      <c r="E50" s="239"/>
      <c r="F50" s="241"/>
      <c r="G50" s="241"/>
      <c r="H50" s="241"/>
      <c r="I50" s="241"/>
      <c r="J50" s="241"/>
      <c r="K50" s="241"/>
      <c r="L50" s="241"/>
      <c r="M50" s="239"/>
      <c r="N50" s="239"/>
      <c r="O50" s="239"/>
      <c r="P50" s="239"/>
      <c r="Q50" s="239"/>
      <c r="R50" s="239"/>
      <c r="S50" s="239"/>
      <c r="T50" s="239"/>
      <c r="U50" s="239"/>
      <c r="V50" s="239"/>
      <c r="W50" s="239"/>
      <c r="X50" s="239"/>
      <c r="Y50" s="239"/>
    </row>
    <row r="51" spans="1:25" ht="15" customHeight="1" x14ac:dyDescent="0.15">
      <c r="A51" s="239"/>
      <c r="B51" s="239"/>
      <c r="C51" s="239"/>
      <c r="D51" s="239"/>
      <c r="E51" s="239"/>
      <c r="F51" s="241"/>
      <c r="G51" s="241"/>
      <c r="H51" s="241"/>
      <c r="I51" s="241"/>
      <c r="J51" s="241"/>
      <c r="K51" s="241"/>
      <c r="L51" s="241"/>
      <c r="M51" s="239"/>
      <c r="N51" s="239"/>
      <c r="O51" s="239"/>
      <c r="P51" s="239"/>
      <c r="Q51" s="239"/>
      <c r="R51" s="239"/>
      <c r="S51" s="239"/>
      <c r="T51" s="239"/>
      <c r="U51" s="239"/>
      <c r="V51" s="239"/>
      <c r="W51" s="239"/>
      <c r="X51" s="239"/>
      <c r="Y51" s="239"/>
    </row>
    <row r="52" spans="1:25" ht="15" customHeight="1" x14ac:dyDescent="0.15">
      <c r="A52" s="239"/>
      <c r="B52" s="239"/>
      <c r="C52" s="239"/>
      <c r="D52" s="239"/>
      <c r="E52" s="239"/>
      <c r="F52" s="241"/>
      <c r="G52" s="241"/>
      <c r="H52" s="241"/>
      <c r="I52" s="241"/>
      <c r="J52" s="241"/>
      <c r="K52" s="241"/>
      <c r="L52" s="241"/>
      <c r="M52" s="239"/>
      <c r="N52" s="239"/>
      <c r="O52" s="239"/>
      <c r="P52" s="239"/>
      <c r="Q52" s="239"/>
      <c r="R52" s="239"/>
      <c r="S52" s="239"/>
      <c r="T52" s="239"/>
      <c r="U52" s="239"/>
      <c r="V52" s="239"/>
      <c r="W52" s="239"/>
      <c r="X52" s="239"/>
      <c r="Y52" s="239"/>
    </row>
    <row r="53" spans="1:25" ht="15" customHeight="1" x14ac:dyDescent="0.15">
      <c r="A53" s="239"/>
      <c r="B53" s="239"/>
      <c r="C53" s="239"/>
      <c r="D53" s="239"/>
      <c r="E53" s="239"/>
      <c r="F53" s="241"/>
      <c r="G53" s="241"/>
      <c r="H53" s="241"/>
      <c r="I53" s="241"/>
      <c r="J53" s="241"/>
      <c r="K53" s="241"/>
      <c r="L53" s="241"/>
      <c r="M53" s="239"/>
      <c r="N53" s="239"/>
      <c r="O53" s="239"/>
      <c r="P53" s="239"/>
      <c r="Q53" s="239"/>
      <c r="R53" s="239"/>
      <c r="S53" s="239"/>
      <c r="T53" s="239"/>
      <c r="U53" s="239"/>
      <c r="V53" s="239"/>
      <c r="W53" s="239"/>
      <c r="X53" s="239"/>
      <c r="Y53" s="239"/>
    </row>
    <row r="54" spans="1:25" ht="15" customHeight="1" x14ac:dyDescent="0.15">
      <c r="A54" s="239"/>
      <c r="B54" s="239"/>
      <c r="C54" s="239"/>
      <c r="D54" s="239"/>
      <c r="E54" s="239"/>
      <c r="F54" s="241"/>
      <c r="G54" s="241"/>
      <c r="H54" s="241"/>
      <c r="I54" s="241"/>
      <c r="J54" s="241"/>
      <c r="K54" s="241"/>
      <c r="L54" s="241"/>
      <c r="M54" s="239"/>
      <c r="N54" s="239"/>
      <c r="O54" s="239"/>
      <c r="P54" s="239"/>
      <c r="Q54" s="239"/>
      <c r="R54" s="239"/>
      <c r="S54" s="239"/>
      <c r="T54" s="239"/>
      <c r="U54" s="239"/>
      <c r="V54" s="239"/>
      <c r="W54" s="239"/>
      <c r="X54" s="239"/>
      <c r="Y54" s="239"/>
    </row>
    <row r="55" spans="1:25" ht="15" customHeight="1" x14ac:dyDescent="0.15">
      <c r="A55" s="239"/>
      <c r="B55" s="239"/>
      <c r="C55" s="239"/>
      <c r="D55" s="239"/>
      <c r="E55" s="239"/>
      <c r="F55" s="241"/>
      <c r="G55" s="241"/>
      <c r="H55" s="241"/>
      <c r="I55" s="241"/>
      <c r="J55" s="241"/>
      <c r="K55" s="241"/>
      <c r="L55" s="241"/>
      <c r="M55" s="239"/>
      <c r="N55" s="239"/>
      <c r="O55" s="239"/>
      <c r="P55" s="239"/>
      <c r="Q55" s="239"/>
      <c r="R55" s="239"/>
      <c r="S55" s="239"/>
      <c r="T55" s="239"/>
      <c r="U55" s="239"/>
      <c r="V55" s="239"/>
      <c r="W55" s="239"/>
      <c r="X55" s="239"/>
      <c r="Y55" s="239"/>
    </row>
    <row r="56" spans="1:25" ht="15" customHeight="1" x14ac:dyDescent="0.15">
      <c r="A56" s="239"/>
      <c r="B56" s="239"/>
      <c r="C56" s="239"/>
      <c r="D56" s="239"/>
      <c r="E56" s="239"/>
      <c r="F56" s="241"/>
      <c r="G56" s="241"/>
      <c r="H56" s="241"/>
      <c r="I56" s="241"/>
      <c r="J56" s="241"/>
      <c r="K56" s="241"/>
      <c r="L56" s="241"/>
      <c r="M56" s="239"/>
      <c r="N56" s="239"/>
      <c r="O56" s="239"/>
      <c r="P56" s="239"/>
      <c r="Q56" s="239"/>
      <c r="R56" s="239"/>
      <c r="S56" s="239"/>
      <c r="T56" s="239"/>
      <c r="U56" s="239"/>
      <c r="V56" s="239"/>
      <c r="W56" s="239"/>
      <c r="X56" s="239"/>
      <c r="Y56" s="239"/>
    </row>
    <row r="57" spans="1:25" ht="15" customHeight="1" x14ac:dyDescent="0.15">
      <c r="A57" s="239"/>
      <c r="B57" s="239"/>
      <c r="C57" s="239"/>
      <c r="D57" s="239"/>
      <c r="E57" s="239"/>
      <c r="F57" s="241"/>
      <c r="G57" s="241"/>
      <c r="H57" s="241"/>
      <c r="I57" s="241"/>
      <c r="J57" s="241"/>
      <c r="K57" s="241"/>
      <c r="L57" s="241"/>
      <c r="M57" s="239"/>
      <c r="N57" s="239"/>
      <c r="O57" s="239"/>
      <c r="P57" s="239"/>
      <c r="Q57" s="239"/>
      <c r="R57" s="239"/>
      <c r="S57" s="239"/>
      <c r="T57" s="239"/>
      <c r="U57" s="239"/>
      <c r="V57" s="239"/>
      <c r="W57" s="239"/>
      <c r="X57" s="239"/>
      <c r="Y57" s="239"/>
    </row>
    <row r="58" spans="1:25" ht="15" customHeight="1" x14ac:dyDescent="0.15">
      <c r="A58" s="239"/>
      <c r="B58" s="239"/>
      <c r="C58" s="239"/>
      <c r="D58" s="239"/>
      <c r="E58" s="239"/>
      <c r="F58" s="241"/>
      <c r="G58" s="241"/>
      <c r="H58" s="241"/>
      <c r="I58" s="241"/>
      <c r="J58" s="241"/>
      <c r="K58" s="241"/>
      <c r="L58" s="241"/>
      <c r="M58" s="239"/>
      <c r="N58" s="239"/>
      <c r="O58" s="239"/>
      <c r="P58" s="239"/>
      <c r="Q58" s="239"/>
      <c r="R58" s="239"/>
      <c r="S58" s="239"/>
      <c r="T58" s="239"/>
      <c r="U58" s="239"/>
      <c r="V58" s="239"/>
      <c r="W58" s="239"/>
      <c r="X58" s="239"/>
      <c r="Y58" s="239"/>
    </row>
    <row r="59" spans="1:25" ht="15" customHeight="1" x14ac:dyDescent="0.15">
      <c r="A59" s="239"/>
      <c r="B59" s="239"/>
      <c r="C59" s="239"/>
      <c r="D59" s="239"/>
      <c r="E59" s="239"/>
      <c r="F59" s="241"/>
      <c r="G59" s="241"/>
      <c r="H59" s="241"/>
      <c r="I59" s="241"/>
      <c r="J59" s="241"/>
      <c r="K59" s="241"/>
      <c r="L59" s="241"/>
      <c r="M59" s="239"/>
      <c r="N59" s="239"/>
      <c r="O59" s="239"/>
      <c r="P59" s="239"/>
      <c r="Q59" s="239"/>
      <c r="R59" s="239"/>
      <c r="S59" s="239"/>
      <c r="T59" s="239"/>
      <c r="U59" s="239"/>
      <c r="V59" s="239"/>
      <c r="W59" s="239"/>
      <c r="X59" s="239"/>
      <c r="Y59" s="239"/>
    </row>
    <row r="60" spans="1:25" ht="15" customHeight="1" x14ac:dyDescent="0.15">
      <c r="A60" s="239"/>
      <c r="B60" s="239"/>
      <c r="C60" s="239"/>
      <c r="D60" s="239"/>
      <c r="E60" s="239"/>
      <c r="F60" s="241"/>
      <c r="G60" s="241"/>
      <c r="H60" s="241"/>
      <c r="I60" s="241"/>
      <c r="J60" s="241"/>
      <c r="K60" s="241"/>
      <c r="L60" s="241"/>
      <c r="M60" s="239"/>
      <c r="N60" s="239"/>
      <c r="O60" s="239"/>
      <c r="P60" s="239"/>
      <c r="Q60" s="239"/>
      <c r="R60" s="239"/>
      <c r="S60" s="239"/>
      <c r="T60" s="239"/>
      <c r="U60" s="239"/>
      <c r="V60" s="239"/>
      <c r="W60" s="239"/>
      <c r="X60" s="239"/>
      <c r="Y60" s="239"/>
    </row>
    <row r="61" spans="1:25" ht="15" customHeight="1" x14ac:dyDescent="0.15">
      <c r="A61" s="239"/>
      <c r="B61" s="239"/>
      <c r="C61" s="239"/>
      <c r="D61" s="239"/>
      <c r="E61" s="239"/>
      <c r="F61" s="241"/>
      <c r="G61" s="241"/>
      <c r="H61" s="241"/>
      <c r="I61" s="241"/>
      <c r="J61" s="241"/>
      <c r="K61" s="241"/>
      <c r="L61" s="241"/>
      <c r="M61" s="239"/>
      <c r="N61" s="239"/>
      <c r="O61" s="239"/>
      <c r="P61" s="239"/>
      <c r="Q61" s="239"/>
      <c r="R61" s="239"/>
      <c r="S61" s="239"/>
      <c r="T61" s="239"/>
      <c r="U61" s="239"/>
      <c r="V61" s="239"/>
      <c r="W61" s="239"/>
      <c r="X61" s="239"/>
      <c r="Y61" s="239"/>
    </row>
    <row r="62" spans="1:25" ht="15" customHeight="1" x14ac:dyDescent="0.15">
      <c r="A62" s="239"/>
      <c r="B62" s="239"/>
      <c r="C62" s="239"/>
      <c r="D62" s="239"/>
      <c r="E62" s="239"/>
      <c r="F62" s="241"/>
      <c r="G62" s="241"/>
      <c r="H62" s="241"/>
      <c r="I62" s="241"/>
      <c r="J62" s="241"/>
      <c r="K62" s="241"/>
      <c r="L62" s="241"/>
      <c r="M62" s="239"/>
      <c r="N62" s="239"/>
      <c r="O62" s="239"/>
      <c r="P62" s="239"/>
      <c r="Q62" s="239"/>
      <c r="R62" s="239"/>
      <c r="S62" s="239"/>
      <c r="T62" s="239"/>
      <c r="U62" s="239"/>
      <c r="V62" s="239"/>
      <c r="W62" s="239"/>
      <c r="X62" s="239"/>
      <c r="Y62" s="239"/>
    </row>
    <row r="63" spans="1:25" ht="15" customHeight="1" x14ac:dyDescent="0.15">
      <c r="A63" s="239"/>
      <c r="B63" s="239"/>
      <c r="C63" s="239"/>
      <c r="D63" s="239"/>
      <c r="E63" s="239"/>
      <c r="F63" s="241"/>
      <c r="G63" s="241"/>
      <c r="H63" s="241"/>
      <c r="I63" s="241"/>
      <c r="J63" s="241"/>
      <c r="K63" s="241"/>
      <c r="L63" s="241"/>
      <c r="M63" s="239"/>
      <c r="N63" s="239"/>
      <c r="O63" s="239"/>
      <c r="P63" s="239"/>
      <c r="Q63" s="239"/>
      <c r="R63" s="239"/>
      <c r="S63" s="239"/>
      <c r="T63" s="239"/>
      <c r="U63" s="239"/>
      <c r="V63" s="239"/>
      <c r="W63" s="239"/>
      <c r="X63" s="239"/>
      <c r="Y63" s="239"/>
    </row>
    <row r="64" spans="1:25" ht="15" customHeight="1" x14ac:dyDescent="0.15">
      <c r="A64" s="239"/>
      <c r="B64" s="239"/>
      <c r="C64" s="239"/>
      <c r="D64" s="239"/>
      <c r="E64" s="239"/>
      <c r="F64" s="241"/>
      <c r="G64" s="241"/>
      <c r="H64" s="241"/>
      <c r="I64" s="241"/>
      <c r="J64" s="241"/>
      <c r="K64" s="241"/>
      <c r="L64" s="241"/>
      <c r="M64" s="239"/>
      <c r="N64" s="239"/>
      <c r="O64" s="239"/>
      <c r="P64" s="239"/>
      <c r="Q64" s="239"/>
      <c r="R64" s="239"/>
      <c r="S64" s="239"/>
      <c r="T64" s="239"/>
      <c r="U64" s="239"/>
      <c r="V64" s="239"/>
      <c r="W64" s="239"/>
      <c r="X64" s="239"/>
      <c r="Y64" s="239"/>
    </row>
  </sheetData>
  <sheetProtection algorithmName="SHA-512" hashValue="bHZCEBSaK9fVCwaeODts8ddinlESm9M81ZW0C5Xw3HwW9ZwDCy0q3ZmFleJl+CqtM0jSUkN0UhkItJ+yoFaiSw==" saltValue="lyavYT4oYx4BUK+PzXXi0w==" spinCount="100000" sheet="1" selectLockedCells="1" selectUnlockedCells="1"/>
  <protectedRanges>
    <protectedRange password="C7C2" sqref="E4:L6 E8:G10 G21 I21 K21 F23:H23 G25:G26 I25:I26 K25:K26 F27 K39 F40 G37 I37 K37 F38 G39 I39 O14 G16:G19 I16:I19 K16:K19 M16:M19 M13:M14 G22:H22" name="範囲1_3"/>
    <protectedRange password="C7C2" sqref="G15" name="範囲1_1_2"/>
    <protectedRange password="C7C2" sqref="K15 M15" name="範囲1_2_2"/>
    <protectedRange password="C7C2" sqref="O15" name="範囲1_3_1"/>
    <protectedRange password="C7C2" sqref="G14" name="範囲1_3_2"/>
  </protectedRanges>
  <mergeCells count="44">
    <mergeCell ref="B4:D4"/>
    <mergeCell ref="E4:L4"/>
    <mergeCell ref="B5:D5"/>
    <mergeCell ref="E5:L5"/>
    <mergeCell ref="B6:D6"/>
    <mergeCell ref="E6:L6"/>
    <mergeCell ref="B7:D7"/>
    <mergeCell ref="E7:L7"/>
    <mergeCell ref="B9:D9"/>
    <mergeCell ref="B10:D10"/>
    <mergeCell ref="E10:F10"/>
    <mergeCell ref="B14:D14"/>
    <mergeCell ref="E14:G14"/>
    <mergeCell ref="B15:D15"/>
    <mergeCell ref="E15:G15"/>
    <mergeCell ref="I15:K15"/>
    <mergeCell ref="D40:E40"/>
    <mergeCell ref="D41:E41"/>
    <mergeCell ref="L15:M15"/>
    <mergeCell ref="C25:E25"/>
    <mergeCell ref="C26:E26"/>
    <mergeCell ref="F26:H26"/>
    <mergeCell ref="C27:E27"/>
    <mergeCell ref="F27:H27"/>
    <mergeCell ref="M17:M18"/>
    <mergeCell ref="M19:M20"/>
    <mergeCell ref="M21:M22"/>
    <mergeCell ref="F41:H41"/>
    <mergeCell ref="D42:E42"/>
    <mergeCell ref="D43:E43"/>
    <mergeCell ref="F43:H43"/>
    <mergeCell ref="B17:B22"/>
    <mergeCell ref="C17:D18"/>
    <mergeCell ref="C19:D20"/>
    <mergeCell ref="C21:D22"/>
    <mergeCell ref="B25:B27"/>
    <mergeCell ref="B33:B36"/>
    <mergeCell ref="C33:D34"/>
    <mergeCell ref="C35:D36"/>
    <mergeCell ref="B40:C41"/>
    <mergeCell ref="B42:C43"/>
    <mergeCell ref="B30:E30"/>
    <mergeCell ref="B31:E31"/>
    <mergeCell ref="B38:E38"/>
  </mergeCells>
  <phoneticPr fontId="1"/>
  <pageMargins left="0.75" right="0.75" top="1" bottom="1" header="0.51200000000000001" footer="0.51200000000000001"/>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0051" r:id="rId4" name="ドロップ 3">
              <controlPr locked="0" defaultSize="0" autoLine="0" autoPict="0">
                <anchor moveWithCells="1">
                  <from>
                    <xdr:col>4</xdr:col>
                    <xdr:colOff>0</xdr:colOff>
                    <xdr:row>7</xdr:row>
                    <xdr:rowOff>76200</xdr:rowOff>
                  </from>
                  <to>
                    <xdr:col>6</xdr:col>
                    <xdr:colOff>19050</xdr:colOff>
                    <xdr:row>8</xdr:row>
                    <xdr:rowOff>180975</xdr:rowOff>
                  </to>
                </anchor>
              </controlPr>
            </control>
          </mc:Choice>
        </mc:AlternateContent>
        <mc:AlternateContent xmlns:mc="http://schemas.openxmlformats.org/markup-compatibility/2006">
          <mc:Choice Requires="x14">
            <control shapeId="130241" r:id="rId5" name="ドロップ 193">
              <controlPr locked="0" defaultSize="0" autoLine="0" autoPict="0">
                <anchor moveWithCells="1">
                  <from>
                    <xdr:col>5</xdr:col>
                    <xdr:colOff>0</xdr:colOff>
                    <xdr:row>16</xdr:row>
                    <xdr:rowOff>0</xdr:rowOff>
                  </from>
                  <to>
                    <xdr:col>6</xdr:col>
                    <xdr:colOff>19050</xdr:colOff>
                    <xdr:row>17</xdr:row>
                    <xdr:rowOff>28575</xdr:rowOff>
                  </to>
                </anchor>
              </controlPr>
            </control>
          </mc:Choice>
        </mc:AlternateContent>
        <mc:AlternateContent xmlns:mc="http://schemas.openxmlformats.org/markup-compatibility/2006">
          <mc:Choice Requires="x14">
            <control shapeId="130247" r:id="rId6" name="ドロップ 199">
              <controlPr locked="0" defaultSize="0" autoLine="0" autoPict="0">
                <anchor moveWithCells="1">
                  <from>
                    <xdr:col>5</xdr:col>
                    <xdr:colOff>0</xdr:colOff>
                    <xdr:row>17</xdr:row>
                    <xdr:rowOff>0</xdr:rowOff>
                  </from>
                  <to>
                    <xdr:col>6</xdr:col>
                    <xdr:colOff>19050</xdr:colOff>
                    <xdr:row>18</xdr:row>
                    <xdr:rowOff>28575</xdr:rowOff>
                  </to>
                </anchor>
              </controlPr>
            </control>
          </mc:Choice>
        </mc:AlternateContent>
        <mc:AlternateContent xmlns:mc="http://schemas.openxmlformats.org/markup-compatibility/2006">
          <mc:Choice Requires="x14">
            <control shapeId="130248" r:id="rId7" name="ドロップ 200">
              <controlPr locked="0" defaultSize="0" autoLine="0" autoPict="0">
                <anchor moveWithCells="1">
                  <from>
                    <xdr:col>5</xdr:col>
                    <xdr:colOff>0</xdr:colOff>
                    <xdr:row>18</xdr:row>
                    <xdr:rowOff>0</xdr:rowOff>
                  </from>
                  <to>
                    <xdr:col>6</xdr:col>
                    <xdr:colOff>19050</xdr:colOff>
                    <xdr:row>19</xdr:row>
                    <xdr:rowOff>28575</xdr:rowOff>
                  </to>
                </anchor>
              </controlPr>
            </control>
          </mc:Choice>
        </mc:AlternateContent>
        <mc:AlternateContent xmlns:mc="http://schemas.openxmlformats.org/markup-compatibility/2006">
          <mc:Choice Requires="x14">
            <control shapeId="130249" r:id="rId8" name="ドロップ 201">
              <controlPr locked="0" defaultSize="0" autoLine="0" autoPict="0">
                <anchor moveWithCells="1">
                  <from>
                    <xdr:col>5</xdr:col>
                    <xdr:colOff>0</xdr:colOff>
                    <xdr:row>19</xdr:row>
                    <xdr:rowOff>0</xdr:rowOff>
                  </from>
                  <to>
                    <xdr:col>6</xdr:col>
                    <xdr:colOff>19050</xdr:colOff>
                    <xdr:row>20</xdr:row>
                    <xdr:rowOff>28575</xdr:rowOff>
                  </to>
                </anchor>
              </controlPr>
            </control>
          </mc:Choice>
        </mc:AlternateContent>
        <mc:AlternateContent xmlns:mc="http://schemas.openxmlformats.org/markup-compatibility/2006">
          <mc:Choice Requires="x14">
            <control shapeId="130250" r:id="rId9" name="ドロップ 202">
              <controlPr locked="0" defaultSize="0" autoLine="0" autoPict="0">
                <anchor moveWithCells="1">
                  <from>
                    <xdr:col>5</xdr:col>
                    <xdr:colOff>0</xdr:colOff>
                    <xdr:row>20</xdr:row>
                    <xdr:rowOff>0</xdr:rowOff>
                  </from>
                  <to>
                    <xdr:col>6</xdr:col>
                    <xdr:colOff>19050</xdr:colOff>
                    <xdr:row>21</xdr:row>
                    <xdr:rowOff>28575</xdr:rowOff>
                  </to>
                </anchor>
              </controlPr>
            </control>
          </mc:Choice>
        </mc:AlternateContent>
        <mc:AlternateContent xmlns:mc="http://schemas.openxmlformats.org/markup-compatibility/2006">
          <mc:Choice Requires="x14">
            <control shapeId="130251" r:id="rId10" name="ドロップ 203">
              <controlPr locked="0" defaultSize="0" autoLine="0" autoPict="0">
                <anchor moveWithCells="1">
                  <from>
                    <xdr:col>5</xdr:col>
                    <xdr:colOff>0</xdr:colOff>
                    <xdr:row>21</xdr:row>
                    <xdr:rowOff>0</xdr:rowOff>
                  </from>
                  <to>
                    <xdr:col>6</xdr:col>
                    <xdr:colOff>19050</xdr:colOff>
                    <xdr:row>22</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H64"/>
  <sheetViews>
    <sheetView view="pageBreakPreview" zoomScaleNormal="100" zoomScaleSheetLayoutView="100" workbookViewId="0">
      <selection activeCell="W19" sqref="W19"/>
    </sheetView>
  </sheetViews>
  <sheetFormatPr defaultColWidth="8.875" defaultRowHeight="15" customHeight="1" x14ac:dyDescent="0.15"/>
  <cols>
    <col min="1" max="1" width="2.875" style="242" customWidth="1"/>
    <col min="2" max="2" width="6" style="242" customWidth="1"/>
    <col min="3" max="3" width="9.625" style="242" customWidth="1"/>
    <col min="4" max="4" width="9.5" style="242" bestFit="1" customWidth="1"/>
    <col min="5" max="5" width="5.625" style="242" customWidth="1"/>
    <col min="6" max="6" width="6.75" style="257" customWidth="1"/>
    <col min="7" max="12" width="5.625" style="257" customWidth="1"/>
    <col min="13" max="13" width="10.75" style="242" customWidth="1"/>
    <col min="14" max="14" width="5" style="242" customWidth="1"/>
    <col min="15" max="16" width="8.875" style="242"/>
    <col min="17" max="17" width="9.625" style="242" customWidth="1"/>
    <col min="18" max="16384" width="8.875" style="242"/>
  </cols>
  <sheetData>
    <row r="1" spans="1:34" ht="15" customHeight="1" x14ac:dyDescent="0.15">
      <c r="A1" s="239"/>
      <c r="B1" s="240" t="s">
        <v>72</v>
      </c>
      <c r="C1" s="239"/>
      <c r="D1" s="239"/>
      <c r="E1" s="239"/>
      <c r="F1" s="241"/>
      <c r="G1" s="241"/>
      <c r="H1" s="241"/>
      <c r="I1" s="241"/>
      <c r="J1" s="241"/>
      <c r="K1" s="241"/>
      <c r="L1" s="241"/>
      <c r="M1" s="239"/>
      <c r="N1" s="239"/>
      <c r="O1" s="239"/>
      <c r="P1" s="239"/>
      <c r="Q1" s="239"/>
      <c r="R1" s="239"/>
      <c r="S1" s="239"/>
      <c r="T1" s="239"/>
      <c r="U1" s="239"/>
      <c r="V1" s="239"/>
      <c r="W1" s="239"/>
      <c r="X1" s="239"/>
      <c r="Y1" s="239"/>
    </row>
    <row r="2" spans="1:34" ht="15" customHeight="1" x14ac:dyDescent="0.15">
      <c r="A2" s="239"/>
      <c r="B2" s="240"/>
      <c r="C2" s="13"/>
      <c r="D2" s="239" t="s">
        <v>195</v>
      </c>
      <c r="E2" s="239"/>
      <c r="F2" s="241"/>
      <c r="G2" s="241"/>
      <c r="H2" s="241"/>
      <c r="I2" s="241"/>
      <c r="J2" s="241"/>
      <c r="K2" s="241"/>
      <c r="L2" s="241"/>
      <c r="M2" s="239"/>
      <c r="N2" s="239"/>
      <c r="O2" s="239"/>
      <c r="P2" s="239"/>
      <c r="Q2" s="239"/>
      <c r="R2" s="239"/>
      <c r="S2" s="239"/>
      <c r="T2" s="239"/>
      <c r="U2" s="239"/>
      <c r="V2" s="239"/>
      <c r="W2" s="239"/>
      <c r="X2" s="239"/>
      <c r="Y2" s="239"/>
    </row>
    <row r="3" spans="1:34" ht="6.6" customHeight="1" x14ac:dyDescent="0.15">
      <c r="A3" s="239"/>
      <c r="B3" s="239"/>
      <c r="C3" s="239"/>
      <c r="D3" s="239"/>
      <c r="E3" s="239"/>
      <c r="F3" s="241"/>
      <c r="G3" s="241"/>
      <c r="H3" s="241"/>
      <c r="I3" s="241"/>
      <c r="J3" s="241"/>
      <c r="K3" s="241"/>
      <c r="L3" s="241"/>
      <c r="M3" s="239"/>
      <c r="N3" s="239"/>
      <c r="O3" s="239"/>
      <c r="P3" s="239"/>
      <c r="Q3" s="239"/>
      <c r="R3" s="239"/>
      <c r="S3" s="239"/>
      <c r="T3" s="239"/>
      <c r="U3" s="239"/>
      <c r="V3" s="239"/>
      <c r="W3" s="239"/>
      <c r="X3" s="239"/>
      <c r="Y3" s="239"/>
    </row>
    <row r="4" spans="1:34" ht="15" customHeight="1" x14ac:dyDescent="0.15">
      <c r="A4" s="239"/>
      <c r="B4" s="480" t="s">
        <v>57</v>
      </c>
      <c r="C4" s="503"/>
      <c r="D4" s="481"/>
      <c r="E4" s="530" t="s">
        <v>207</v>
      </c>
      <c r="F4" s="530"/>
      <c r="G4" s="530"/>
      <c r="H4" s="530"/>
      <c r="I4" s="530"/>
      <c r="J4" s="530"/>
      <c r="K4" s="530"/>
      <c r="L4" s="530"/>
      <c r="M4" s="239"/>
      <c r="N4" s="239"/>
      <c r="O4" s="239"/>
      <c r="P4" s="239"/>
      <c r="Q4" s="239"/>
      <c r="R4" s="239"/>
      <c r="S4" s="239"/>
      <c r="T4" s="239"/>
      <c r="U4" s="239"/>
      <c r="V4" s="239"/>
      <c r="W4" s="239"/>
      <c r="X4" s="239"/>
      <c r="Y4" s="239"/>
    </row>
    <row r="5" spans="1:34" ht="15" customHeight="1" x14ac:dyDescent="0.15">
      <c r="A5" s="239"/>
      <c r="B5" s="480" t="s">
        <v>8</v>
      </c>
      <c r="C5" s="503"/>
      <c r="D5" s="481"/>
      <c r="E5" s="527" t="s">
        <v>211</v>
      </c>
      <c r="F5" s="527"/>
      <c r="G5" s="527"/>
      <c r="H5" s="527"/>
      <c r="I5" s="527"/>
      <c r="J5" s="527"/>
      <c r="K5" s="527"/>
      <c r="L5" s="527"/>
      <c r="M5" s="239"/>
      <c r="N5" s="239"/>
      <c r="O5" s="239"/>
      <c r="P5" s="239"/>
      <c r="Q5" s="239"/>
      <c r="R5" s="239"/>
      <c r="S5" s="239"/>
      <c r="T5" s="239"/>
      <c r="U5" s="239"/>
      <c r="V5" s="239"/>
      <c r="W5" s="239"/>
      <c r="X5" s="239"/>
      <c r="Y5" s="239"/>
    </row>
    <row r="6" spans="1:34" ht="15" customHeight="1" x14ac:dyDescent="0.15">
      <c r="A6" s="239"/>
      <c r="B6" s="480" t="s">
        <v>285</v>
      </c>
      <c r="C6" s="503"/>
      <c r="D6" s="481"/>
      <c r="E6" s="531" t="s">
        <v>210</v>
      </c>
      <c r="F6" s="531"/>
      <c r="G6" s="531"/>
      <c r="H6" s="531"/>
      <c r="I6" s="531"/>
      <c r="J6" s="531"/>
      <c r="K6" s="531"/>
      <c r="L6" s="531"/>
      <c r="M6" s="239"/>
      <c r="N6" s="239"/>
      <c r="O6" s="239"/>
      <c r="P6" s="239"/>
      <c r="Q6" s="239" t="s">
        <v>213</v>
      </c>
      <c r="R6" s="239"/>
      <c r="S6" s="239"/>
      <c r="T6" s="239"/>
      <c r="U6" s="239"/>
      <c r="V6" s="239"/>
      <c r="W6" s="239"/>
      <c r="X6" s="239"/>
      <c r="Y6" s="239"/>
    </row>
    <row r="7" spans="1:34" ht="15" customHeight="1" x14ac:dyDescent="0.15">
      <c r="A7" s="239"/>
      <c r="B7" s="480" t="s">
        <v>37</v>
      </c>
      <c r="C7" s="503"/>
      <c r="D7" s="481"/>
      <c r="E7" s="527" t="s">
        <v>286</v>
      </c>
      <c r="F7" s="527"/>
      <c r="G7" s="527"/>
      <c r="H7" s="527"/>
      <c r="I7" s="527"/>
      <c r="J7" s="527"/>
      <c r="K7" s="527"/>
      <c r="L7" s="527"/>
      <c r="M7" s="239"/>
      <c r="N7" s="239"/>
      <c r="O7" s="239"/>
      <c r="P7" s="239"/>
      <c r="Q7" s="239"/>
      <c r="R7" s="239"/>
      <c r="S7" s="239"/>
      <c r="T7" s="239"/>
      <c r="U7" s="239"/>
      <c r="V7" s="239"/>
      <c r="W7" s="239"/>
      <c r="X7" s="239"/>
      <c r="Y7" s="239"/>
    </row>
    <row r="8" spans="1:34" ht="7.9" customHeight="1" x14ac:dyDescent="0.15">
      <c r="A8" s="239"/>
      <c r="B8" s="239"/>
      <c r="C8" s="239"/>
      <c r="D8" s="239"/>
      <c r="E8" s="239"/>
      <c r="F8" s="241"/>
      <c r="G8" s="241"/>
      <c r="H8" s="241"/>
      <c r="I8" s="241"/>
      <c r="J8" s="241"/>
      <c r="K8" s="241"/>
      <c r="L8" s="241"/>
      <c r="M8" s="239"/>
      <c r="N8" s="239"/>
      <c r="O8" s="239"/>
      <c r="P8" s="239"/>
      <c r="Q8" s="239"/>
      <c r="R8" s="239"/>
      <c r="S8" s="239"/>
      <c r="T8" s="239"/>
      <c r="U8" s="239"/>
      <c r="V8" s="239"/>
      <c r="W8" s="239"/>
      <c r="X8" s="239"/>
      <c r="Y8" s="239"/>
    </row>
    <row r="9" spans="1:34" ht="15" customHeight="1" x14ac:dyDescent="0.15">
      <c r="A9" s="239"/>
      <c r="B9" s="528" t="s">
        <v>65</v>
      </c>
      <c r="C9" s="529"/>
      <c r="D9" s="529"/>
      <c r="E9" s="10"/>
      <c r="F9" s="12">
        <v>2</v>
      </c>
      <c r="G9" s="223">
        <v>4</v>
      </c>
      <c r="H9" s="10" t="s">
        <v>11</v>
      </c>
      <c r="I9" s="60">
        <v>10</v>
      </c>
      <c r="J9" s="10" t="s">
        <v>36</v>
      </c>
      <c r="K9" s="60">
        <v>1</v>
      </c>
      <c r="L9" s="10" t="s">
        <v>9</v>
      </c>
      <c r="M9" s="239"/>
      <c r="N9" s="239"/>
      <c r="O9" s="239"/>
      <c r="P9" s="239"/>
      <c r="Q9" s="239"/>
      <c r="R9" s="239"/>
      <c r="S9" s="239"/>
      <c r="T9" s="239"/>
      <c r="U9" s="239"/>
      <c r="V9" s="239"/>
      <c r="W9" s="239"/>
      <c r="X9" s="239"/>
      <c r="Y9" s="239"/>
      <c r="AE9" s="242">
        <v>1</v>
      </c>
      <c r="AF9" s="242" t="s">
        <v>212</v>
      </c>
      <c r="AH9" s="242" t="s">
        <v>26</v>
      </c>
    </row>
    <row r="10" spans="1:34" ht="15" customHeight="1" x14ac:dyDescent="0.15">
      <c r="A10" s="239"/>
      <c r="B10" s="528" t="s">
        <v>171</v>
      </c>
      <c r="C10" s="529"/>
      <c r="D10" s="529"/>
      <c r="E10" s="467" t="s">
        <v>247</v>
      </c>
      <c r="F10" s="468"/>
      <c r="G10" s="14"/>
      <c r="H10" s="10" t="s">
        <v>11</v>
      </c>
      <c r="I10" s="14"/>
      <c r="J10" s="10" t="s">
        <v>36</v>
      </c>
      <c r="K10" s="14"/>
      <c r="L10" s="10" t="s">
        <v>9</v>
      </c>
      <c r="M10" s="239"/>
      <c r="N10" s="239"/>
      <c r="O10" s="239"/>
      <c r="P10" s="239"/>
      <c r="Q10" s="239"/>
      <c r="R10" s="239"/>
      <c r="S10" s="239"/>
      <c r="T10" s="239"/>
      <c r="U10" s="239"/>
      <c r="V10" s="239"/>
      <c r="W10" s="239"/>
      <c r="X10" s="239"/>
      <c r="Y10" s="239"/>
      <c r="AE10" s="242">
        <v>2</v>
      </c>
      <c r="AF10" s="242" t="s">
        <v>26</v>
      </c>
      <c r="AH10" s="242" t="s">
        <v>174</v>
      </c>
    </row>
    <row r="11" spans="1:34" ht="11.25" customHeight="1" x14ac:dyDescent="0.15">
      <c r="A11" s="239"/>
      <c r="B11" s="239"/>
      <c r="C11" s="239"/>
      <c r="D11" s="239"/>
      <c r="E11" s="239"/>
      <c r="F11" s="241"/>
      <c r="G11" s="241"/>
      <c r="H11" s="241"/>
      <c r="I11" s="241"/>
      <c r="J11" s="241"/>
      <c r="K11" s="241"/>
      <c r="L11" s="241"/>
      <c r="M11" s="239"/>
      <c r="N11" s="239"/>
      <c r="O11" s="239"/>
      <c r="P11" s="239"/>
      <c r="Q11" s="239"/>
      <c r="R11" s="239"/>
      <c r="S11" s="239"/>
      <c r="T11" s="239"/>
      <c r="U11" s="239"/>
      <c r="V11" s="239"/>
      <c r="W11" s="239"/>
      <c r="X11" s="239"/>
      <c r="Y11" s="239"/>
    </row>
    <row r="12" spans="1:34" ht="15" customHeight="1" x14ac:dyDescent="0.15">
      <c r="A12" s="239"/>
      <c r="B12" s="243"/>
      <c r="C12" s="243"/>
      <c r="D12" s="243"/>
      <c r="E12" s="243"/>
      <c r="F12" s="243"/>
      <c r="G12" s="243"/>
      <c r="H12" s="243"/>
      <c r="I12" s="243"/>
      <c r="J12" s="243"/>
      <c r="K12" s="243"/>
      <c r="L12" s="241"/>
      <c r="M12" s="239"/>
      <c r="N12" s="239"/>
      <c r="O12" s="239"/>
      <c r="P12" s="239"/>
      <c r="Q12" s="239"/>
      <c r="R12" s="239"/>
      <c r="S12" s="239"/>
      <c r="T12" s="239"/>
      <c r="U12" s="239"/>
      <c r="V12" s="239"/>
      <c r="W12" s="239"/>
      <c r="X12" s="239"/>
      <c r="Y12" s="239"/>
    </row>
    <row r="13" spans="1:34" ht="15" customHeight="1" x14ac:dyDescent="0.15">
      <c r="A13" s="239"/>
      <c r="B13" s="243"/>
      <c r="C13" s="243"/>
      <c r="D13" s="243"/>
      <c r="E13" s="243"/>
      <c r="F13" s="243"/>
      <c r="G13" s="243"/>
      <c r="H13" s="243"/>
      <c r="I13" s="243"/>
      <c r="J13" s="243"/>
      <c r="K13" s="243"/>
      <c r="L13" s="244"/>
      <c r="M13" s="239"/>
      <c r="N13" s="239"/>
      <c r="O13" s="239"/>
      <c r="P13" s="239"/>
      <c r="Q13" s="239"/>
      <c r="R13" s="239"/>
      <c r="S13" s="239"/>
      <c r="T13" s="239"/>
      <c r="U13" s="239"/>
      <c r="V13" s="239"/>
      <c r="W13" s="239"/>
      <c r="X13" s="239"/>
      <c r="Y13" s="239"/>
    </row>
    <row r="14" spans="1:34" ht="15" customHeight="1" x14ac:dyDescent="0.15">
      <c r="A14" s="239"/>
      <c r="B14" s="519" t="s">
        <v>217</v>
      </c>
      <c r="C14" s="519"/>
      <c r="D14" s="519"/>
      <c r="E14" s="520">
        <v>13</v>
      </c>
      <c r="F14" s="521"/>
      <c r="G14" s="522"/>
      <c r="H14" s="243" t="s">
        <v>16</v>
      </c>
      <c r="I14" s="245"/>
      <c r="J14" s="245"/>
      <c r="K14" s="245"/>
      <c r="L14" s="243"/>
      <c r="M14" s="239"/>
      <c r="N14" s="239"/>
      <c r="O14" s="239"/>
      <c r="P14" s="239"/>
      <c r="Q14" s="239"/>
      <c r="R14" s="239"/>
      <c r="S14" s="239"/>
      <c r="T14" s="239"/>
      <c r="U14" s="239"/>
      <c r="V14" s="239"/>
      <c r="W14" s="239"/>
      <c r="X14" s="239"/>
      <c r="Y14" s="239"/>
    </row>
    <row r="15" spans="1:34" ht="18.75" customHeight="1" x14ac:dyDescent="0.15">
      <c r="A15" s="239"/>
      <c r="B15" s="523" t="s">
        <v>214</v>
      </c>
      <c r="C15" s="523"/>
      <c r="D15" s="523"/>
      <c r="E15" s="524">
        <v>160000</v>
      </c>
      <c r="F15" s="525"/>
      <c r="G15" s="526"/>
      <c r="H15" s="243" t="s">
        <v>21</v>
      </c>
      <c r="I15" s="523" t="s">
        <v>215</v>
      </c>
      <c r="J15" s="523"/>
      <c r="K15" s="523"/>
      <c r="L15" s="536">
        <v>7270</v>
      </c>
      <c r="M15" s="537"/>
      <c r="N15" s="239" t="s">
        <v>21</v>
      </c>
      <c r="O15" s="239"/>
      <c r="P15" s="239"/>
      <c r="Q15" s="239"/>
      <c r="R15" s="239"/>
      <c r="S15" s="239"/>
      <c r="T15" s="239"/>
      <c r="U15" s="239"/>
      <c r="V15" s="239"/>
      <c r="W15" s="239"/>
      <c r="X15" s="239"/>
      <c r="Y15" s="239"/>
    </row>
    <row r="16" spans="1:34" ht="18" customHeight="1" x14ac:dyDescent="0.15">
      <c r="A16" s="239"/>
      <c r="B16" s="239"/>
      <c r="C16" s="239"/>
      <c r="D16" s="239"/>
      <c r="E16" s="239"/>
      <c r="F16" s="241"/>
      <c r="G16" s="241"/>
      <c r="H16" s="241"/>
      <c r="I16" s="241"/>
      <c r="J16" s="241"/>
      <c r="K16" s="241"/>
      <c r="L16" s="241"/>
      <c r="M16" s="239"/>
      <c r="N16" s="239"/>
      <c r="O16" s="239"/>
      <c r="P16" s="239"/>
      <c r="Q16" s="239"/>
      <c r="R16" s="239"/>
      <c r="S16" s="239"/>
      <c r="T16" s="239"/>
      <c r="U16" s="239"/>
      <c r="V16" s="239"/>
      <c r="W16" s="239"/>
      <c r="X16" s="239"/>
      <c r="Y16" s="239"/>
    </row>
    <row r="17" spans="1:25" ht="15" customHeight="1" x14ac:dyDescent="0.15">
      <c r="A17" s="239"/>
      <c r="B17" s="482" t="s">
        <v>83</v>
      </c>
      <c r="C17" s="485" t="s">
        <v>152</v>
      </c>
      <c r="D17" s="486"/>
      <c r="E17" s="10" t="s">
        <v>7</v>
      </c>
      <c r="F17" s="10" t="s">
        <v>26</v>
      </c>
      <c r="G17" s="60"/>
      <c r="H17" s="10" t="s">
        <v>11</v>
      </c>
      <c r="I17" s="60"/>
      <c r="J17" s="10" t="s">
        <v>27</v>
      </c>
      <c r="K17" s="60"/>
      <c r="L17" s="10" t="s">
        <v>32</v>
      </c>
      <c r="M17" s="518"/>
      <c r="N17" s="239"/>
      <c r="O17" s="239"/>
      <c r="P17" s="239"/>
      <c r="Q17" s="239"/>
      <c r="R17" s="239"/>
      <c r="S17" s="239"/>
      <c r="T17" s="239"/>
      <c r="U17" s="239"/>
      <c r="V17" s="239"/>
      <c r="W17" s="239"/>
      <c r="X17" s="239"/>
      <c r="Y17" s="239"/>
    </row>
    <row r="18" spans="1:25" ht="15" customHeight="1" x14ac:dyDescent="0.15">
      <c r="A18" s="239"/>
      <c r="B18" s="483"/>
      <c r="C18" s="487"/>
      <c r="D18" s="488"/>
      <c r="E18" s="10" t="s">
        <v>63</v>
      </c>
      <c r="F18" s="10" t="s">
        <v>26</v>
      </c>
      <c r="G18" s="60"/>
      <c r="H18" s="10" t="s">
        <v>11</v>
      </c>
      <c r="I18" s="60"/>
      <c r="J18" s="10" t="s">
        <v>27</v>
      </c>
      <c r="K18" s="60"/>
      <c r="L18" s="10" t="s">
        <v>32</v>
      </c>
      <c r="M18" s="518"/>
      <c r="N18" s="239" t="s">
        <v>21</v>
      </c>
      <c r="O18" s="239"/>
      <c r="P18" s="239"/>
      <c r="Q18" s="239"/>
      <c r="R18" s="239"/>
      <c r="S18" s="239"/>
      <c r="T18" s="239"/>
      <c r="U18" s="239"/>
      <c r="V18" s="239"/>
      <c r="W18" s="239"/>
      <c r="X18" s="239"/>
      <c r="Y18" s="239"/>
    </row>
    <row r="19" spans="1:25" ht="15" customHeight="1" x14ac:dyDescent="0.15">
      <c r="A19" s="239"/>
      <c r="B19" s="483"/>
      <c r="C19" s="485" t="s">
        <v>206</v>
      </c>
      <c r="D19" s="486"/>
      <c r="E19" s="10" t="s">
        <v>7</v>
      </c>
      <c r="F19" s="10" t="s">
        <v>26</v>
      </c>
      <c r="G19" s="60"/>
      <c r="H19" s="10" t="s">
        <v>11</v>
      </c>
      <c r="I19" s="60"/>
      <c r="J19" s="10" t="s">
        <v>36</v>
      </c>
      <c r="K19" s="60"/>
      <c r="L19" s="10" t="s">
        <v>9</v>
      </c>
      <c r="M19" s="518"/>
      <c r="N19" s="239"/>
      <c r="O19" s="239"/>
      <c r="P19" s="239"/>
      <c r="Q19" s="239"/>
      <c r="R19" s="239"/>
      <c r="S19" s="239"/>
      <c r="T19" s="239"/>
      <c r="U19" s="239"/>
      <c r="V19" s="239"/>
      <c r="W19" s="239"/>
      <c r="X19" s="239"/>
      <c r="Y19" s="239"/>
    </row>
    <row r="20" spans="1:25" ht="15" customHeight="1" x14ac:dyDescent="0.15">
      <c r="A20" s="239"/>
      <c r="B20" s="483"/>
      <c r="C20" s="487"/>
      <c r="D20" s="488"/>
      <c r="E20" s="10" t="s">
        <v>63</v>
      </c>
      <c r="F20" s="10" t="s">
        <v>174</v>
      </c>
      <c r="G20" s="60"/>
      <c r="H20" s="10" t="s">
        <v>11</v>
      </c>
      <c r="I20" s="60"/>
      <c r="J20" s="10" t="s">
        <v>36</v>
      </c>
      <c r="K20" s="60"/>
      <c r="L20" s="10" t="s">
        <v>9</v>
      </c>
      <c r="M20" s="518"/>
      <c r="N20" s="239" t="s">
        <v>21</v>
      </c>
      <c r="O20" s="239"/>
      <c r="P20" s="239"/>
      <c r="Q20" s="239"/>
      <c r="R20" s="239"/>
      <c r="S20" s="239"/>
      <c r="T20" s="239"/>
      <c r="U20" s="239"/>
      <c r="V20" s="239"/>
      <c r="W20" s="239"/>
      <c r="X20" s="239"/>
      <c r="Y20" s="239"/>
    </row>
    <row r="21" spans="1:25" ht="15" customHeight="1" x14ac:dyDescent="0.15">
      <c r="A21" s="239"/>
      <c r="B21" s="483"/>
      <c r="C21" s="485" t="s">
        <v>154</v>
      </c>
      <c r="D21" s="486"/>
      <c r="E21" s="10" t="s">
        <v>7</v>
      </c>
      <c r="F21" s="10" t="s">
        <v>174</v>
      </c>
      <c r="G21" s="223">
        <v>4</v>
      </c>
      <c r="H21" s="10" t="s">
        <v>11</v>
      </c>
      <c r="I21" s="223">
        <v>10</v>
      </c>
      <c r="J21" s="10" t="s">
        <v>36</v>
      </c>
      <c r="K21" s="223">
        <v>15</v>
      </c>
      <c r="L21" s="10" t="s">
        <v>9</v>
      </c>
      <c r="M21" s="532">
        <v>0</v>
      </c>
      <c r="N21" s="239"/>
      <c r="O21" s="239"/>
      <c r="P21" s="239"/>
      <c r="Q21" s="239"/>
      <c r="R21" s="239"/>
      <c r="S21" s="239"/>
      <c r="T21" s="239"/>
      <c r="U21" s="239"/>
      <c r="V21" s="239"/>
      <c r="W21" s="239"/>
      <c r="X21" s="239"/>
      <c r="Y21" s="239"/>
    </row>
    <row r="22" spans="1:25" ht="15" customHeight="1" x14ac:dyDescent="0.15">
      <c r="A22" s="239"/>
      <c r="B22" s="484"/>
      <c r="C22" s="487"/>
      <c r="D22" s="488"/>
      <c r="E22" s="10" t="s">
        <v>155</v>
      </c>
      <c r="F22" s="10" t="s">
        <v>174</v>
      </c>
      <c r="G22" s="223">
        <v>4</v>
      </c>
      <c r="H22" s="10" t="s">
        <v>11</v>
      </c>
      <c r="I22" s="223">
        <v>10</v>
      </c>
      <c r="J22" s="10" t="s">
        <v>36</v>
      </c>
      <c r="K22" s="223">
        <v>30</v>
      </c>
      <c r="L22" s="10" t="s">
        <v>9</v>
      </c>
      <c r="M22" s="532"/>
      <c r="N22" s="239" t="s">
        <v>21</v>
      </c>
      <c r="O22" s="239"/>
      <c r="P22" s="239"/>
      <c r="Q22" s="239"/>
      <c r="R22" s="239"/>
      <c r="S22" s="239"/>
      <c r="T22" s="239"/>
      <c r="U22" s="239"/>
      <c r="V22" s="239"/>
      <c r="W22" s="239"/>
      <c r="X22" s="239"/>
      <c r="Y22" s="239"/>
    </row>
    <row r="23" spans="1:25" ht="15" customHeight="1" x14ac:dyDescent="0.15">
      <c r="A23" s="239"/>
      <c r="B23" s="246"/>
      <c r="C23" s="247"/>
      <c r="D23" s="247"/>
      <c r="E23" s="241"/>
      <c r="F23" s="239" t="s">
        <v>53</v>
      </c>
      <c r="G23" s="241"/>
      <c r="H23" s="241"/>
      <c r="I23" s="241"/>
      <c r="J23" s="241"/>
      <c r="K23" s="241"/>
      <c r="L23" s="241"/>
      <c r="M23" s="248"/>
      <c r="N23" s="239"/>
      <c r="O23" s="239"/>
      <c r="P23" s="239"/>
      <c r="Q23" s="239"/>
      <c r="R23" s="239"/>
      <c r="S23" s="239"/>
      <c r="T23" s="239"/>
      <c r="U23" s="239"/>
      <c r="V23" s="239"/>
      <c r="W23" s="239"/>
      <c r="X23" s="239"/>
      <c r="Y23" s="239"/>
    </row>
    <row r="24" spans="1:25" ht="7.9" customHeight="1" x14ac:dyDescent="0.15">
      <c r="A24" s="239"/>
      <c r="B24" s="239"/>
      <c r="C24" s="239"/>
      <c r="D24" s="239"/>
      <c r="E24" s="239"/>
      <c r="F24" s="241"/>
      <c r="G24" s="241"/>
      <c r="H24" s="241"/>
      <c r="I24" s="241"/>
      <c r="J24" s="241"/>
      <c r="K24" s="241"/>
      <c r="L24" s="241"/>
      <c r="M24" s="239"/>
      <c r="N24" s="239"/>
      <c r="O24" s="239"/>
      <c r="P24" s="239"/>
      <c r="Q24" s="239"/>
      <c r="R24" s="239"/>
      <c r="S24" s="239"/>
      <c r="T24" s="239"/>
      <c r="U24" s="239"/>
      <c r="V24" s="239"/>
      <c r="W24" s="239"/>
      <c r="X24" s="239"/>
      <c r="Y24" s="239"/>
    </row>
    <row r="25" spans="1:25" ht="16.149999999999999" customHeight="1" x14ac:dyDescent="0.15">
      <c r="A25" s="239"/>
      <c r="B25" s="489" t="s">
        <v>115</v>
      </c>
      <c r="C25" s="509" t="s">
        <v>112</v>
      </c>
      <c r="D25" s="510"/>
      <c r="E25" s="511"/>
      <c r="F25" s="10" t="s">
        <v>174</v>
      </c>
      <c r="G25" s="223">
        <v>4</v>
      </c>
      <c r="H25" s="10" t="s">
        <v>11</v>
      </c>
      <c r="I25" s="223">
        <v>11</v>
      </c>
      <c r="J25" s="10" t="s">
        <v>36</v>
      </c>
      <c r="K25" s="223">
        <v>15</v>
      </c>
      <c r="L25" s="10" t="s">
        <v>9</v>
      </c>
      <c r="M25" s="239"/>
      <c r="N25" s="239"/>
      <c r="O25" s="239"/>
      <c r="P25" s="239"/>
      <c r="Q25" s="239"/>
      <c r="R25" s="239"/>
      <c r="S25" s="239"/>
      <c r="T25" s="239"/>
      <c r="U25" s="239"/>
      <c r="V25" s="239"/>
      <c r="W25" s="239"/>
      <c r="X25" s="239"/>
      <c r="Y25" s="239"/>
    </row>
    <row r="26" spans="1:25" ht="16.149999999999999" customHeight="1" x14ac:dyDescent="0.15">
      <c r="A26" s="239"/>
      <c r="B26" s="490"/>
      <c r="C26" s="509" t="s">
        <v>114</v>
      </c>
      <c r="D26" s="510"/>
      <c r="E26" s="511"/>
      <c r="F26" s="533" t="s">
        <v>208</v>
      </c>
      <c r="G26" s="534"/>
      <c r="H26" s="535"/>
      <c r="I26" s="241"/>
      <c r="J26" s="241"/>
      <c r="K26" s="241"/>
      <c r="L26" s="241"/>
      <c r="M26" s="239"/>
      <c r="N26" s="239"/>
      <c r="O26" s="239"/>
      <c r="P26" s="239"/>
      <c r="Q26" s="239"/>
      <c r="R26" s="239"/>
      <c r="S26" s="239"/>
      <c r="T26" s="239"/>
      <c r="U26" s="239"/>
      <c r="V26" s="239"/>
      <c r="W26" s="239"/>
      <c r="X26" s="239"/>
      <c r="Y26" s="239"/>
    </row>
    <row r="27" spans="1:25" ht="16.149999999999999" customHeight="1" x14ac:dyDescent="0.15">
      <c r="A27" s="239"/>
      <c r="B27" s="491"/>
      <c r="C27" s="515" t="s">
        <v>256</v>
      </c>
      <c r="D27" s="516"/>
      <c r="E27" s="517"/>
      <c r="F27" s="533" t="s">
        <v>287</v>
      </c>
      <c r="G27" s="534"/>
      <c r="H27" s="535"/>
      <c r="I27" s="241"/>
      <c r="J27" s="241"/>
      <c r="K27" s="241"/>
      <c r="L27" s="241"/>
      <c r="M27" s="239"/>
      <c r="N27" s="239"/>
      <c r="O27" s="239"/>
      <c r="P27" s="239"/>
      <c r="Q27" s="239"/>
      <c r="R27" s="239"/>
      <c r="S27" s="239"/>
      <c r="T27" s="239"/>
      <c r="U27" s="239"/>
      <c r="V27" s="239"/>
      <c r="W27" s="239"/>
      <c r="X27" s="239"/>
      <c r="Y27" s="239"/>
    </row>
    <row r="28" spans="1:25" ht="7.9" customHeight="1" x14ac:dyDescent="0.15">
      <c r="A28" s="239"/>
      <c r="B28" s="239"/>
      <c r="C28" s="239"/>
      <c r="D28" s="239"/>
      <c r="E28" s="239"/>
      <c r="F28" s="241"/>
      <c r="G28" s="241"/>
      <c r="H28" s="241"/>
      <c r="I28" s="241"/>
      <c r="J28" s="241"/>
      <c r="K28" s="241"/>
      <c r="L28" s="241"/>
      <c r="M28" s="239"/>
      <c r="N28" s="239"/>
      <c r="O28" s="239"/>
      <c r="P28" s="239"/>
      <c r="Q28" s="239"/>
      <c r="R28" s="239"/>
      <c r="S28" s="239"/>
      <c r="T28" s="239"/>
      <c r="U28" s="239"/>
      <c r="V28" s="239"/>
      <c r="W28" s="239"/>
      <c r="X28" s="239"/>
      <c r="Y28" s="239"/>
    </row>
    <row r="29" spans="1:25" ht="57" customHeight="1" x14ac:dyDescent="0.15">
      <c r="A29" s="239"/>
      <c r="B29" s="239"/>
      <c r="C29" s="239"/>
      <c r="D29" s="239"/>
      <c r="E29" s="239"/>
      <c r="F29" s="241"/>
      <c r="G29" s="241"/>
      <c r="H29" s="241"/>
      <c r="I29" s="241"/>
      <c r="J29" s="241"/>
      <c r="K29" s="241"/>
      <c r="L29" s="241"/>
      <c r="M29" s="239"/>
      <c r="N29" s="239"/>
      <c r="O29" s="239"/>
      <c r="P29" s="239"/>
      <c r="Q29" s="239"/>
      <c r="R29" s="239"/>
      <c r="S29" s="249"/>
      <c r="T29" s="239"/>
      <c r="U29" s="239"/>
      <c r="V29" s="239"/>
      <c r="W29" s="239"/>
      <c r="X29" s="239"/>
      <c r="Y29" s="239"/>
    </row>
    <row r="30" spans="1:25" ht="15" customHeight="1" x14ac:dyDescent="0.15">
      <c r="A30" s="239"/>
      <c r="B30" s="480" t="s">
        <v>100</v>
      </c>
      <c r="C30" s="503"/>
      <c r="D30" s="503"/>
      <c r="E30" s="481"/>
      <c r="F30" s="13"/>
      <c r="G30" s="250" t="s">
        <v>196</v>
      </c>
      <c r="H30" s="251"/>
      <c r="I30" s="251"/>
      <c r="J30" s="251"/>
      <c r="K30" s="251"/>
      <c r="L30" s="239"/>
      <c r="M30" s="239"/>
      <c r="N30" s="239"/>
      <c r="O30" s="239"/>
      <c r="P30" s="239"/>
      <c r="Q30" s="239"/>
      <c r="R30" s="239"/>
      <c r="S30" s="239"/>
      <c r="T30" s="239"/>
      <c r="U30" s="239"/>
      <c r="V30" s="239"/>
      <c r="W30" s="239"/>
      <c r="X30" s="239"/>
      <c r="Y30" s="239"/>
    </row>
    <row r="31" spans="1:25" ht="15" customHeight="1" x14ac:dyDescent="0.15">
      <c r="A31" s="239"/>
      <c r="B31" s="480" t="s">
        <v>127</v>
      </c>
      <c r="C31" s="503"/>
      <c r="D31" s="503"/>
      <c r="E31" s="481"/>
      <c r="F31" s="10" t="s">
        <v>174</v>
      </c>
      <c r="G31" s="10" t="s">
        <v>86</v>
      </c>
      <c r="H31" s="10" t="s">
        <v>11</v>
      </c>
      <c r="I31" s="10" t="s">
        <v>86</v>
      </c>
      <c r="J31" s="10" t="s">
        <v>36</v>
      </c>
      <c r="K31" s="10" t="s">
        <v>86</v>
      </c>
      <c r="L31" s="10" t="s">
        <v>9</v>
      </c>
      <c r="M31" s="239"/>
      <c r="N31" s="239"/>
      <c r="O31" s="239"/>
      <c r="P31" s="239"/>
      <c r="Q31" s="239"/>
      <c r="R31" s="239"/>
      <c r="S31" s="239"/>
      <c r="T31" s="239"/>
      <c r="U31" s="239"/>
      <c r="V31" s="239"/>
      <c r="W31" s="239"/>
      <c r="X31" s="239"/>
      <c r="Y31" s="239"/>
    </row>
    <row r="32" spans="1:25" ht="7.9" customHeight="1" x14ac:dyDescent="0.15">
      <c r="A32" s="239"/>
      <c r="B32" s="239"/>
      <c r="C32" s="239"/>
      <c r="D32" s="239"/>
      <c r="E32" s="239"/>
      <c r="F32" s="241"/>
      <c r="G32" s="241"/>
      <c r="H32" s="241"/>
      <c r="I32" s="241"/>
      <c r="J32" s="241"/>
      <c r="K32" s="241"/>
      <c r="L32" s="241"/>
      <c r="M32" s="239"/>
      <c r="N32" s="239"/>
      <c r="O32" s="239"/>
      <c r="P32" s="239"/>
      <c r="Q32" s="239"/>
      <c r="R32" s="239"/>
      <c r="S32" s="239"/>
      <c r="T32" s="239"/>
      <c r="U32" s="239"/>
      <c r="V32" s="239"/>
      <c r="W32" s="239"/>
      <c r="X32" s="239"/>
      <c r="Y32" s="239"/>
    </row>
    <row r="33" spans="1:25" ht="15" customHeight="1" x14ac:dyDescent="0.15">
      <c r="A33" s="239"/>
      <c r="B33" s="492" t="s">
        <v>235</v>
      </c>
      <c r="C33" s="495" t="s">
        <v>64</v>
      </c>
      <c r="D33" s="496"/>
      <c r="E33" s="10" t="s">
        <v>7</v>
      </c>
      <c r="F33" s="10" t="s">
        <v>174</v>
      </c>
      <c r="G33" s="10">
        <v>4</v>
      </c>
      <c r="H33" s="10" t="s">
        <v>11</v>
      </c>
      <c r="I33" s="10">
        <v>10</v>
      </c>
      <c r="J33" s="10" t="s">
        <v>36</v>
      </c>
      <c r="K33" s="10">
        <v>15</v>
      </c>
      <c r="L33" s="10" t="s">
        <v>9</v>
      </c>
      <c r="M33" s="252" t="s">
        <v>86</v>
      </c>
      <c r="N33" s="239"/>
      <c r="O33" s="239"/>
      <c r="P33" s="239"/>
      <c r="Q33" s="239"/>
      <c r="R33" s="239"/>
      <c r="S33" s="239"/>
      <c r="T33" s="239"/>
      <c r="U33" s="239"/>
      <c r="V33" s="239"/>
      <c r="W33" s="239"/>
      <c r="X33" s="239"/>
      <c r="Y33" s="239"/>
    </row>
    <row r="34" spans="1:25" ht="15" customHeight="1" x14ac:dyDescent="0.15">
      <c r="A34" s="239"/>
      <c r="B34" s="493"/>
      <c r="C34" s="497"/>
      <c r="D34" s="498"/>
      <c r="E34" s="10" t="s">
        <v>63</v>
      </c>
      <c r="F34" s="10" t="s">
        <v>174</v>
      </c>
      <c r="G34" s="10">
        <v>6</v>
      </c>
      <c r="H34" s="10" t="s">
        <v>11</v>
      </c>
      <c r="I34" s="10">
        <v>4</v>
      </c>
      <c r="J34" s="10" t="s">
        <v>36</v>
      </c>
      <c r="K34" s="10">
        <v>14</v>
      </c>
      <c r="L34" s="10" t="s">
        <v>9</v>
      </c>
      <c r="M34" s="239"/>
      <c r="N34" s="239"/>
      <c r="O34" s="239"/>
      <c r="P34" s="239"/>
      <c r="Q34" s="239"/>
      <c r="R34" s="239"/>
      <c r="S34" s="239"/>
      <c r="T34" s="239"/>
      <c r="U34" s="239"/>
      <c r="V34" s="239"/>
      <c r="W34" s="239"/>
      <c r="X34" s="239"/>
      <c r="Y34" s="239"/>
    </row>
    <row r="35" spans="1:25" ht="15" customHeight="1" x14ac:dyDescent="0.15">
      <c r="A35" s="239"/>
      <c r="B35" s="493"/>
      <c r="C35" s="495" t="s">
        <v>54</v>
      </c>
      <c r="D35" s="496"/>
      <c r="E35" s="10" t="s">
        <v>7</v>
      </c>
      <c r="F35" s="10" t="s">
        <v>174</v>
      </c>
      <c r="G35" s="10">
        <v>6</v>
      </c>
      <c r="H35" s="10" t="s">
        <v>11</v>
      </c>
      <c r="I35" s="10">
        <v>4</v>
      </c>
      <c r="J35" s="10" t="s">
        <v>36</v>
      </c>
      <c r="K35" s="10">
        <v>15</v>
      </c>
      <c r="L35" s="10" t="s">
        <v>9</v>
      </c>
      <c r="M35" s="239"/>
      <c r="N35" s="239"/>
      <c r="O35" s="239"/>
      <c r="P35" s="239"/>
      <c r="Q35" s="239"/>
      <c r="R35" s="239"/>
      <c r="S35" s="239"/>
      <c r="T35" s="239"/>
      <c r="U35" s="239"/>
      <c r="V35" s="239"/>
      <c r="W35" s="239"/>
      <c r="X35" s="239"/>
      <c r="Y35" s="239"/>
    </row>
    <row r="36" spans="1:25" ht="15" customHeight="1" x14ac:dyDescent="0.15">
      <c r="A36" s="239"/>
      <c r="B36" s="494"/>
      <c r="C36" s="497"/>
      <c r="D36" s="498"/>
      <c r="E36" s="10" t="s">
        <v>63</v>
      </c>
      <c r="F36" s="10" t="s">
        <v>174</v>
      </c>
      <c r="G36" s="10">
        <v>6</v>
      </c>
      <c r="H36" s="10" t="s">
        <v>11</v>
      </c>
      <c r="I36" s="10">
        <v>10</v>
      </c>
      <c r="J36" s="10" t="s">
        <v>36</v>
      </c>
      <c r="K36" s="10">
        <v>14</v>
      </c>
      <c r="L36" s="10" t="s">
        <v>9</v>
      </c>
      <c r="M36" s="239"/>
      <c r="N36" s="239" t="s">
        <v>59</v>
      </c>
      <c r="O36" s="239"/>
      <c r="P36" s="239"/>
      <c r="Q36" s="239"/>
      <c r="R36" s="239"/>
      <c r="S36" s="239"/>
      <c r="T36" s="239"/>
      <c r="U36" s="239"/>
      <c r="V36" s="239"/>
      <c r="W36" s="239"/>
      <c r="X36" s="239"/>
      <c r="Y36" s="239"/>
    </row>
    <row r="37" spans="1:25" ht="7.5" customHeight="1" x14ac:dyDescent="0.15">
      <c r="A37" s="239"/>
      <c r="B37" s="239"/>
      <c r="C37" s="239"/>
      <c r="D37" s="239"/>
      <c r="E37" s="239"/>
      <c r="F37" s="241"/>
      <c r="G37" s="241"/>
      <c r="H37" s="241"/>
      <c r="I37" s="241"/>
      <c r="J37" s="241"/>
      <c r="K37" s="241"/>
      <c r="L37" s="241"/>
      <c r="M37" s="239"/>
      <c r="N37" s="239"/>
      <c r="O37" s="239"/>
      <c r="P37" s="239"/>
      <c r="Q37" s="239"/>
      <c r="R37" s="239"/>
      <c r="S37" s="239"/>
      <c r="T37" s="239"/>
      <c r="U37" s="239"/>
      <c r="V37" s="239"/>
      <c r="W37" s="239"/>
      <c r="X37" s="239"/>
      <c r="Y37" s="239"/>
    </row>
    <row r="38" spans="1:25" ht="15" customHeight="1" x14ac:dyDescent="0.15">
      <c r="A38" s="239"/>
      <c r="B38" s="504" t="s">
        <v>68</v>
      </c>
      <c r="C38" s="505"/>
      <c r="D38" s="505"/>
      <c r="E38" s="506"/>
      <c r="F38" s="10" t="s">
        <v>174</v>
      </c>
      <c r="G38" s="10">
        <v>4</v>
      </c>
      <c r="H38" s="10" t="s">
        <v>11</v>
      </c>
      <c r="I38" s="10">
        <v>10</v>
      </c>
      <c r="J38" s="10" t="s">
        <v>82</v>
      </c>
      <c r="K38" s="253"/>
      <c r="L38" s="241"/>
      <c r="M38" s="239"/>
      <c r="N38" s="239"/>
      <c r="O38" s="239"/>
      <c r="P38" s="239"/>
      <c r="Q38" s="239"/>
      <c r="R38" s="239"/>
      <c r="S38" s="239"/>
      <c r="T38" s="239"/>
      <c r="U38" s="239"/>
      <c r="V38" s="239"/>
      <c r="W38" s="239"/>
      <c r="X38" s="239"/>
      <c r="Y38" s="239"/>
    </row>
    <row r="39" spans="1:25" ht="7.9" customHeight="1" x14ac:dyDescent="0.15">
      <c r="A39" s="239"/>
      <c r="B39" s="239"/>
      <c r="C39" s="239"/>
      <c r="D39" s="239"/>
      <c r="E39" s="239"/>
      <c r="F39" s="241"/>
      <c r="G39" s="241"/>
      <c r="H39" s="241"/>
      <c r="I39" s="241"/>
      <c r="J39" s="241"/>
      <c r="K39" s="241"/>
      <c r="L39" s="241"/>
      <c r="M39" s="239"/>
      <c r="N39" s="239"/>
      <c r="O39" s="239"/>
      <c r="P39" s="239"/>
      <c r="Q39" s="239"/>
      <c r="R39" s="239"/>
      <c r="S39" s="239"/>
      <c r="T39" s="239"/>
      <c r="U39" s="239"/>
      <c r="V39" s="239"/>
      <c r="W39" s="239"/>
      <c r="X39" s="239"/>
      <c r="Y39" s="239"/>
    </row>
    <row r="40" spans="1:25" ht="15" customHeight="1" x14ac:dyDescent="0.15">
      <c r="A40" s="239"/>
      <c r="B40" s="499" t="s">
        <v>221</v>
      </c>
      <c r="C40" s="500"/>
      <c r="D40" s="480" t="s">
        <v>71</v>
      </c>
      <c r="E40" s="481"/>
      <c r="F40" s="10" t="s">
        <v>174</v>
      </c>
      <c r="G40" s="14"/>
      <c r="H40" s="10" t="s">
        <v>11</v>
      </c>
      <c r="I40" s="14"/>
      <c r="J40" s="10" t="s">
        <v>36</v>
      </c>
      <c r="K40" s="14"/>
      <c r="L40" s="10" t="s">
        <v>9</v>
      </c>
      <c r="M40" s="239"/>
      <c r="N40" s="239"/>
      <c r="O40" s="239"/>
      <c r="P40" s="239"/>
      <c r="Q40" s="239"/>
      <c r="R40" s="239"/>
      <c r="S40" s="239"/>
      <c r="T40" s="239"/>
      <c r="U40" s="239"/>
      <c r="V40" s="239"/>
      <c r="W40" s="239"/>
      <c r="X40" s="239"/>
      <c r="Y40" s="239"/>
    </row>
    <row r="41" spans="1:25" ht="15" customHeight="1" x14ac:dyDescent="0.15">
      <c r="A41" s="239"/>
      <c r="B41" s="501"/>
      <c r="C41" s="502"/>
      <c r="D41" s="480" t="s">
        <v>35</v>
      </c>
      <c r="E41" s="481"/>
      <c r="F41" s="404"/>
      <c r="G41" s="405"/>
      <c r="H41" s="406"/>
      <c r="I41" s="239" t="s">
        <v>21</v>
      </c>
      <c r="J41" s="254"/>
      <c r="K41" s="254"/>
      <c r="L41" s="254"/>
      <c r="M41" s="239"/>
      <c r="N41" s="239"/>
      <c r="O41" s="239"/>
      <c r="P41" s="239"/>
      <c r="Q41" s="239"/>
      <c r="R41" s="239"/>
      <c r="S41" s="239"/>
      <c r="T41" s="239"/>
      <c r="U41" s="239"/>
      <c r="V41" s="239"/>
      <c r="W41" s="239"/>
      <c r="X41" s="239"/>
      <c r="Y41" s="239"/>
    </row>
    <row r="42" spans="1:25" ht="15" customHeight="1" x14ac:dyDescent="0.15">
      <c r="A42" s="239"/>
      <c r="B42" s="499" t="s">
        <v>222</v>
      </c>
      <c r="C42" s="500"/>
      <c r="D42" s="480" t="s">
        <v>56</v>
      </c>
      <c r="E42" s="481"/>
      <c r="F42" s="10" t="s">
        <v>174</v>
      </c>
      <c r="G42" s="14"/>
      <c r="H42" s="10" t="s">
        <v>11</v>
      </c>
      <c r="I42" s="14"/>
      <c r="J42" s="10" t="s">
        <v>36</v>
      </c>
      <c r="K42" s="14"/>
      <c r="L42" s="10" t="s">
        <v>9</v>
      </c>
      <c r="M42" s="239"/>
      <c r="N42" s="239"/>
      <c r="O42" s="239"/>
      <c r="P42" s="239"/>
      <c r="Q42" s="239"/>
      <c r="R42" s="239"/>
      <c r="S42" s="239"/>
      <c r="T42" s="239"/>
      <c r="U42" s="239"/>
      <c r="V42" s="239"/>
      <c r="W42" s="239"/>
      <c r="X42" s="239"/>
      <c r="Y42" s="239"/>
    </row>
    <row r="43" spans="1:25" ht="15" customHeight="1" x14ac:dyDescent="0.15">
      <c r="A43" s="239"/>
      <c r="B43" s="501"/>
      <c r="C43" s="502"/>
      <c r="D43" s="480" t="s">
        <v>35</v>
      </c>
      <c r="E43" s="481"/>
      <c r="F43" s="404"/>
      <c r="G43" s="405"/>
      <c r="H43" s="406"/>
      <c r="I43" s="255" t="s">
        <v>21</v>
      </c>
      <c r="J43" s="256"/>
      <c r="K43" s="256"/>
      <c r="L43" s="256"/>
      <c r="M43" s="239"/>
      <c r="N43" s="239"/>
      <c r="O43" s="239"/>
      <c r="P43" s="239"/>
      <c r="Q43" s="239"/>
      <c r="R43" s="239"/>
      <c r="S43" s="239"/>
      <c r="T43" s="239"/>
      <c r="U43" s="239"/>
      <c r="V43" s="239"/>
      <c r="W43" s="239"/>
      <c r="X43" s="239"/>
      <c r="Y43" s="239"/>
    </row>
    <row r="44" spans="1:25" ht="15" customHeight="1" x14ac:dyDescent="0.15">
      <c r="A44" s="239"/>
      <c r="B44" s="239"/>
      <c r="C44" s="239"/>
      <c r="D44" s="239"/>
      <c r="E44" s="239"/>
      <c r="F44" s="241"/>
      <c r="G44" s="241"/>
      <c r="H44" s="241"/>
      <c r="I44" s="241"/>
      <c r="J44" s="241"/>
      <c r="K44" s="241"/>
      <c r="L44" s="241"/>
      <c r="M44" s="239"/>
      <c r="N44" s="239"/>
      <c r="O44" s="239"/>
      <c r="P44" s="239"/>
      <c r="Q44" s="239"/>
      <c r="R44" s="239"/>
      <c r="S44" s="239"/>
      <c r="T44" s="239"/>
      <c r="U44" s="239"/>
      <c r="V44" s="239"/>
      <c r="W44" s="239"/>
      <c r="X44" s="239"/>
      <c r="Y44" s="239"/>
    </row>
    <row r="45" spans="1:25" ht="15" customHeight="1" x14ac:dyDescent="0.15">
      <c r="A45" s="239"/>
      <c r="B45" s="239"/>
      <c r="C45" s="239"/>
      <c r="D45" s="239"/>
      <c r="E45" s="239"/>
      <c r="F45" s="241"/>
      <c r="G45" s="241"/>
      <c r="H45" s="241"/>
      <c r="I45" s="241"/>
      <c r="J45" s="241"/>
      <c r="K45" s="241"/>
      <c r="L45" s="241"/>
      <c r="M45" s="239"/>
      <c r="N45" s="239"/>
      <c r="O45" s="239"/>
      <c r="P45" s="239"/>
      <c r="Q45" s="239"/>
      <c r="R45" s="239"/>
      <c r="S45" s="239"/>
      <c r="T45" s="239"/>
      <c r="U45" s="239"/>
      <c r="V45" s="239"/>
      <c r="W45" s="239"/>
      <c r="X45" s="239"/>
      <c r="Y45" s="239"/>
    </row>
    <row r="46" spans="1:25" ht="15" customHeight="1" x14ac:dyDescent="0.15">
      <c r="A46" s="239"/>
      <c r="B46" s="239"/>
      <c r="C46" s="239"/>
      <c r="D46" s="239"/>
      <c r="E46" s="239"/>
      <c r="F46" s="241"/>
      <c r="G46" s="241"/>
      <c r="H46" s="241"/>
      <c r="I46" s="241"/>
      <c r="J46" s="241"/>
      <c r="K46" s="241"/>
      <c r="L46" s="241"/>
      <c r="M46" s="239"/>
      <c r="N46" s="239"/>
      <c r="O46" s="239"/>
      <c r="P46" s="239"/>
      <c r="Q46" s="239"/>
      <c r="R46" s="239"/>
      <c r="S46" s="239"/>
      <c r="T46" s="239"/>
      <c r="U46" s="239"/>
      <c r="V46" s="239"/>
      <c r="W46" s="239"/>
      <c r="X46" s="239"/>
      <c r="Y46" s="239"/>
    </row>
    <row r="47" spans="1:25" ht="15" customHeight="1" x14ac:dyDescent="0.15">
      <c r="A47" s="239"/>
      <c r="B47" s="239"/>
      <c r="C47" s="239"/>
      <c r="D47" s="239"/>
      <c r="E47" s="239"/>
      <c r="F47" s="241"/>
      <c r="G47" s="241"/>
      <c r="H47" s="241"/>
      <c r="I47" s="241"/>
      <c r="J47" s="241"/>
      <c r="K47" s="241"/>
      <c r="L47" s="241"/>
      <c r="M47" s="239"/>
      <c r="N47" s="239"/>
      <c r="O47" s="239"/>
      <c r="P47" s="239"/>
      <c r="Q47" s="239"/>
      <c r="R47" s="239"/>
      <c r="S47" s="239"/>
      <c r="T47" s="239"/>
      <c r="U47" s="239"/>
      <c r="V47" s="239"/>
      <c r="W47" s="239"/>
      <c r="X47" s="239"/>
      <c r="Y47" s="239"/>
    </row>
    <row r="48" spans="1:25" ht="15" customHeight="1" x14ac:dyDescent="0.15">
      <c r="A48" s="239"/>
      <c r="B48" s="239"/>
      <c r="C48" s="239"/>
      <c r="D48" s="239"/>
      <c r="E48" s="239"/>
      <c r="F48" s="241"/>
      <c r="G48" s="241"/>
      <c r="H48" s="241"/>
      <c r="I48" s="241"/>
      <c r="J48" s="241"/>
      <c r="K48" s="241"/>
      <c r="L48" s="241"/>
      <c r="M48" s="239"/>
      <c r="N48" s="239"/>
      <c r="O48" s="239"/>
      <c r="P48" s="239"/>
      <c r="Q48" s="239"/>
      <c r="R48" s="239"/>
      <c r="S48" s="239"/>
      <c r="T48" s="239"/>
      <c r="U48" s="239"/>
      <c r="V48" s="239"/>
      <c r="W48" s="239"/>
      <c r="X48" s="239"/>
      <c r="Y48" s="239"/>
    </row>
    <row r="49" spans="1:25" ht="15" customHeight="1" x14ac:dyDescent="0.15">
      <c r="A49" s="239"/>
      <c r="B49" s="239"/>
      <c r="C49" s="239"/>
      <c r="D49" s="239"/>
      <c r="E49" s="239"/>
      <c r="F49" s="241"/>
      <c r="G49" s="241"/>
      <c r="H49" s="241"/>
      <c r="I49" s="241"/>
      <c r="J49" s="241"/>
      <c r="K49" s="241"/>
      <c r="L49" s="241"/>
      <c r="M49" s="239"/>
      <c r="N49" s="239"/>
      <c r="O49" s="239"/>
      <c r="P49" s="239"/>
      <c r="Q49" s="239"/>
      <c r="R49" s="239"/>
      <c r="S49" s="239"/>
      <c r="T49" s="239"/>
      <c r="U49" s="239"/>
      <c r="V49" s="239"/>
      <c r="W49" s="239"/>
      <c r="X49" s="239"/>
      <c r="Y49" s="239"/>
    </row>
    <row r="50" spans="1:25" ht="15" customHeight="1" x14ac:dyDescent="0.15">
      <c r="A50" s="239"/>
      <c r="B50" s="239"/>
      <c r="C50" s="239"/>
      <c r="D50" s="239"/>
      <c r="E50" s="239"/>
      <c r="F50" s="241"/>
      <c r="G50" s="241"/>
      <c r="H50" s="241"/>
      <c r="I50" s="241"/>
      <c r="J50" s="241"/>
      <c r="K50" s="241"/>
      <c r="L50" s="241"/>
      <c r="M50" s="239"/>
      <c r="N50" s="239"/>
      <c r="O50" s="239"/>
      <c r="P50" s="239"/>
      <c r="Q50" s="239"/>
      <c r="R50" s="239"/>
      <c r="S50" s="239"/>
      <c r="T50" s="239"/>
      <c r="U50" s="239"/>
      <c r="V50" s="239"/>
      <c r="W50" s="239"/>
      <c r="X50" s="239"/>
      <c r="Y50" s="239"/>
    </row>
    <row r="51" spans="1:25" ht="15" customHeight="1" x14ac:dyDescent="0.15">
      <c r="A51" s="239"/>
      <c r="B51" s="239"/>
      <c r="C51" s="239"/>
      <c r="D51" s="239"/>
      <c r="E51" s="239"/>
      <c r="F51" s="241"/>
      <c r="G51" s="241"/>
      <c r="H51" s="241"/>
      <c r="I51" s="241"/>
      <c r="J51" s="241"/>
      <c r="K51" s="241"/>
      <c r="L51" s="241"/>
      <c r="M51" s="239"/>
      <c r="N51" s="239"/>
      <c r="O51" s="239"/>
      <c r="P51" s="239"/>
      <c r="Q51" s="239"/>
      <c r="R51" s="239"/>
      <c r="S51" s="239"/>
      <c r="T51" s="239"/>
      <c r="U51" s="239"/>
      <c r="V51" s="239"/>
      <c r="W51" s="239"/>
      <c r="X51" s="239"/>
      <c r="Y51" s="239"/>
    </row>
    <row r="52" spans="1:25" ht="15" customHeight="1" x14ac:dyDescent="0.15">
      <c r="A52" s="239"/>
      <c r="B52" s="239"/>
      <c r="C52" s="239"/>
      <c r="D52" s="239"/>
      <c r="E52" s="239"/>
      <c r="F52" s="241"/>
      <c r="G52" s="241"/>
      <c r="H52" s="241"/>
      <c r="I52" s="241"/>
      <c r="J52" s="241"/>
      <c r="K52" s="241"/>
      <c r="L52" s="241"/>
      <c r="M52" s="239"/>
      <c r="N52" s="239"/>
      <c r="O52" s="239"/>
      <c r="P52" s="239"/>
      <c r="Q52" s="239"/>
      <c r="R52" s="239"/>
      <c r="S52" s="239"/>
      <c r="T52" s="239"/>
      <c r="U52" s="239"/>
      <c r="V52" s="239"/>
      <c r="W52" s="239"/>
      <c r="X52" s="239"/>
      <c r="Y52" s="239"/>
    </row>
    <row r="53" spans="1:25" ht="15" customHeight="1" x14ac:dyDescent="0.15">
      <c r="A53" s="239"/>
      <c r="B53" s="239"/>
      <c r="C53" s="239"/>
      <c r="D53" s="239"/>
      <c r="E53" s="239"/>
      <c r="F53" s="241"/>
      <c r="G53" s="241"/>
      <c r="H53" s="241"/>
      <c r="I53" s="241"/>
      <c r="J53" s="241"/>
      <c r="K53" s="241"/>
      <c r="L53" s="241"/>
      <c r="M53" s="239"/>
      <c r="N53" s="239"/>
      <c r="O53" s="239"/>
      <c r="P53" s="239"/>
      <c r="Q53" s="239"/>
      <c r="R53" s="239"/>
      <c r="S53" s="239"/>
      <c r="T53" s="239"/>
      <c r="U53" s="239"/>
      <c r="V53" s="239"/>
      <c r="W53" s="239"/>
      <c r="X53" s="239"/>
      <c r="Y53" s="239"/>
    </row>
    <row r="54" spans="1:25" ht="15" customHeight="1" x14ac:dyDescent="0.15">
      <c r="A54" s="239"/>
      <c r="B54" s="239"/>
      <c r="C54" s="239"/>
      <c r="D54" s="239"/>
      <c r="E54" s="239"/>
      <c r="F54" s="241"/>
      <c r="G54" s="241"/>
      <c r="H54" s="241"/>
      <c r="I54" s="241"/>
      <c r="J54" s="241"/>
      <c r="K54" s="241"/>
      <c r="L54" s="241"/>
      <c r="M54" s="239"/>
      <c r="N54" s="239"/>
      <c r="O54" s="239"/>
      <c r="P54" s="239"/>
      <c r="Q54" s="239"/>
      <c r="R54" s="239"/>
      <c r="S54" s="239"/>
      <c r="T54" s="239"/>
      <c r="U54" s="239"/>
      <c r="V54" s="239"/>
      <c r="W54" s="239"/>
      <c r="X54" s="239"/>
      <c r="Y54" s="239"/>
    </row>
    <row r="55" spans="1:25" ht="15" customHeight="1" x14ac:dyDescent="0.15">
      <c r="A55" s="239"/>
      <c r="B55" s="239"/>
      <c r="C55" s="239"/>
      <c r="D55" s="239"/>
      <c r="E55" s="239"/>
      <c r="F55" s="241"/>
      <c r="G55" s="241"/>
      <c r="H55" s="241"/>
      <c r="I55" s="241"/>
      <c r="J55" s="241"/>
      <c r="K55" s="241"/>
      <c r="L55" s="241"/>
      <c r="M55" s="239"/>
      <c r="N55" s="239"/>
      <c r="O55" s="239"/>
      <c r="P55" s="239"/>
      <c r="Q55" s="239"/>
      <c r="R55" s="239"/>
      <c r="S55" s="239"/>
      <c r="T55" s="239"/>
      <c r="U55" s="239"/>
      <c r="V55" s="239"/>
      <c r="W55" s="239"/>
      <c r="X55" s="239"/>
      <c r="Y55" s="239"/>
    </row>
    <row r="56" spans="1:25" ht="15" customHeight="1" x14ac:dyDescent="0.15">
      <c r="A56" s="239"/>
      <c r="B56" s="239"/>
      <c r="C56" s="239"/>
      <c r="D56" s="239"/>
      <c r="E56" s="239"/>
      <c r="F56" s="241"/>
      <c r="G56" s="241"/>
      <c r="H56" s="241"/>
      <c r="I56" s="241"/>
      <c r="J56" s="241"/>
      <c r="K56" s="241"/>
      <c r="L56" s="241"/>
      <c r="M56" s="239"/>
      <c r="N56" s="239"/>
      <c r="O56" s="239"/>
      <c r="P56" s="239"/>
      <c r="Q56" s="239"/>
      <c r="R56" s="239"/>
      <c r="S56" s="239"/>
      <c r="T56" s="239"/>
      <c r="U56" s="239"/>
      <c r="V56" s="239"/>
      <c r="W56" s="239"/>
      <c r="X56" s="239"/>
      <c r="Y56" s="239"/>
    </row>
    <row r="57" spans="1:25" ht="15" customHeight="1" x14ac:dyDescent="0.15">
      <c r="A57" s="239"/>
      <c r="B57" s="239"/>
      <c r="C57" s="239"/>
      <c r="D57" s="239"/>
      <c r="E57" s="239"/>
      <c r="F57" s="241"/>
      <c r="G57" s="241"/>
      <c r="H57" s="241"/>
      <c r="I57" s="241"/>
      <c r="J57" s="241"/>
      <c r="K57" s="241"/>
      <c r="L57" s="241"/>
      <c r="M57" s="239"/>
      <c r="N57" s="239"/>
      <c r="O57" s="239"/>
      <c r="P57" s="239"/>
      <c r="Q57" s="239"/>
      <c r="R57" s="239"/>
      <c r="S57" s="239"/>
      <c r="T57" s="239"/>
      <c r="U57" s="239"/>
      <c r="V57" s="239"/>
      <c r="W57" s="239"/>
      <c r="X57" s="239"/>
      <c r="Y57" s="239"/>
    </row>
    <row r="58" spans="1:25" ht="15" customHeight="1" x14ac:dyDescent="0.15">
      <c r="A58" s="239"/>
      <c r="B58" s="239"/>
      <c r="C58" s="239"/>
      <c r="D58" s="239"/>
      <c r="E58" s="239"/>
      <c r="F58" s="241"/>
      <c r="G58" s="241"/>
      <c r="H58" s="241"/>
      <c r="I58" s="241"/>
      <c r="J58" s="241"/>
      <c r="K58" s="241"/>
      <c r="L58" s="241"/>
      <c r="M58" s="239"/>
      <c r="N58" s="239"/>
      <c r="O58" s="239"/>
      <c r="P58" s="239"/>
      <c r="Q58" s="239"/>
      <c r="R58" s="239"/>
      <c r="S58" s="239"/>
      <c r="T58" s="239"/>
      <c r="U58" s="239"/>
      <c r="V58" s="239"/>
      <c r="W58" s="239"/>
      <c r="X58" s="239"/>
      <c r="Y58" s="239"/>
    </row>
    <row r="59" spans="1:25" ht="15" customHeight="1" x14ac:dyDescent="0.15">
      <c r="A59" s="239"/>
      <c r="B59" s="239"/>
      <c r="C59" s="239"/>
      <c r="D59" s="239"/>
      <c r="E59" s="239"/>
      <c r="F59" s="241"/>
      <c r="G59" s="241"/>
      <c r="H59" s="241"/>
      <c r="I59" s="241"/>
      <c r="J59" s="241"/>
      <c r="K59" s="241"/>
      <c r="L59" s="241"/>
      <c r="M59" s="239"/>
      <c r="N59" s="239"/>
      <c r="O59" s="239"/>
      <c r="P59" s="239"/>
      <c r="Q59" s="239"/>
      <c r="R59" s="239"/>
      <c r="S59" s="239"/>
      <c r="T59" s="239"/>
      <c r="U59" s="239"/>
      <c r="V59" s="239"/>
      <c r="W59" s="239"/>
      <c r="X59" s="239"/>
      <c r="Y59" s="239"/>
    </row>
    <row r="60" spans="1:25" ht="15" customHeight="1" x14ac:dyDescent="0.15">
      <c r="A60" s="239"/>
      <c r="B60" s="239"/>
      <c r="C60" s="239"/>
      <c r="D60" s="239"/>
      <c r="E60" s="239"/>
      <c r="F60" s="241"/>
      <c r="G60" s="241"/>
      <c r="H60" s="241"/>
      <c r="I60" s="241"/>
      <c r="J60" s="241"/>
      <c r="K60" s="241"/>
      <c r="L60" s="241"/>
      <c r="M60" s="239"/>
      <c r="N60" s="239"/>
      <c r="O60" s="239"/>
      <c r="P60" s="239"/>
      <c r="Q60" s="239"/>
      <c r="R60" s="239"/>
      <c r="S60" s="239"/>
      <c r="T60" s="239"/>
      <c r="U60" s="239"/>
      <c r="V60" s="239"/>
      <c r="W60" s="239"/>
      <c r="X60" s="239"/>
      <c r="Y60" s="239"/>
    </row>
    <row r="61" spans="1:25" ht="15" customHeight="1" x14ac:dyDescent="0.15">
      <c r="A61" s="239"/>
      <c r="B61" s="239"/>
      <c r="C61" s="239"/>
      <c r="D61" s="239"/>
      <c r="E61" s="239"/>
      <c r="F61" s="241"/>
      <c r="G61" s="241"/>
      <c r="H61" s="241"/>
      <c r="I61" s="241"/>
      <c r="J61" s="241"/>
      <c r="K61" s="241"/>
      <c r="L61" s="241"/>
      <c r="M61" s="239"/>
      <c r="N61" s="239"/>
      <c r="O61" s="239"/>
      <c r="P61" s="239"/>
      <c r="Q61" s="239"/>
      <c r="R61" s="239"/>
      <c r="S61" s="239"/>
      <c r="T61" s="239"/>
      <c r="U61" s="239"/>
      <c r="V61" s="239"/>
      <c r="W61" s="239"/>
      <c r="X61" s="239"/>
      <c r="Y61" s="239"/>
    </row>
    <row r="62" spans="1:25" ht="15" customHeight="1" x14ac:dyDescent="0.15">
      <c r="A62" s="239"/>
      <c r="B62" s="239"/>
      <c r="C62" s="239"/>
      <c r="D62" s="239"/>
      <c r="E62" s="239"/>
      <c r="F62" s="241"/>
      <c r="G62" s="241"/>
      <c r="H62" s="241"/>
      <c r="I62" s="241"/>
      <c r="J62" s="241"/>
      <c r="K62" s="241"/>
      <c r="L62" s="241"/>
      <c r="M62" s="239"/>
      <c r="N62" s="239"/>
      <c r="O62" s="239"/>
      <c r="P62" s="239"/>
      <c r="Q62" s="239"/>
      <c r="R62" s="239"/>
      <c r="S62" s="239"/>
      <c r="T62" s="239"/>
      <c r="U62" s="239"/>
      <c r="V62" s="239"/>
      <c r="W62" s="239"/>
      <c r="X62" s="239"/>
      <c r="Y62" s="239"/>
    </row>
    <row r="63" spans="1:25" ht="15" customHeight="1" x14ac:dyDescent="0.15">
      <c r="A63" s="239"/>
      <c r="B63" s="239"/>
      <c r="C63" s="239"/>
      <c r="D63" s="239"/>
      <c r="E63" s="239"/>
      <c r="F63" s="241"/>
      <c r="G63" s="241"/>
      <c r="H63" s="241"/>
      <c r="I63" s="241"/>
      <c r="J63" s="241"/>
      <c r="K63" s="241"/>
      <c r="L63" s="241"/>
      <c r="M63" s="239"/>
      <c r="N63" s="239"/>
      <c r="O63" s="239"/>
      <c r="P63" s="239"/>
      <c r="Q63" s="239"/>
      <c r="R63" s="239"/>
      <c r="S63" s="239"/>
      <c r="T63" s="239"/>
      <c r="U63" s="239"/>
      <c r="V63" s="239"/>
      <c r="W63" s="239"/>
      <c r="X63" s="239"/>
      <c r="Y63" s="239"/>
    </row>
    <row r="64" spans="1:25" ht="15" customHeight="1" x14ac:dyDescent="0.15">
      <c r="A64" s="239"/>
      <c r="B64" s="239"/>
      <c r="C64" s="239"/>
      <c r="D64" s="239"/>
      <c r="E64" s="239"/>
      <c r="F64" s="241"/>
      <c r="G64" s="241"/>
      <c r="H64" s="241"/>
      <c r="I64" s="241"/>
      <c r="J64" s="241"/>
      <c r="K64" s="241"/>
      <c r="L64" s="241"/>
      <c r="M64" s="239"/>
      <c r="N64" s="239"/>
      <c r="O64" s="239"/>
      <c r="P64" s="239"/>
      <c r="Q64" s="239"/>
      <c r="R64" s="239"/>
      <c r="S64" s="239"/>
      <c r="T64" s="239"/>
      <c r="U64" s="239"/>
      <c r="V64" s="239"/>
      <c r="W64" s="239"/>
      <c r="X64" s="239"/>
      <c r="Y64" s="239"/>
    </row>
  </sheetData>
  <sheetProtection algorithmName="SHA-512" hashValue="3MEs3ZSj/EPZIXFlhu/Gil1J3J65Gnk01yHwQ7t94PwwxSHnDQdVt6tNruxT9ErfXK4AX7PG/Jpv6Qlv9Fmqbg==" saltValue="FljWGAIoS9IbkKVeIvmfMA==" spinCount="100000" sheet="1" objects="1" scenarios="1" selectLockedCells="1" selectUnlockedCells="1"/>
  <protectedRanges>
    <protectedRange password="C7C2" sqref="E4:L6 E8:G10 G21 I21 K21 F23:H23 G25:G26 I25:I26 K25:K26 F27 K39 F40 G37 I37 K37 F38 G39 I39 O14 G16:G19 I16:I19 K16:K19 M16:M19 M13:M14 G22:H22" name="範囲1_3"/>
    <protectedRange password="C7C2" sqref="G15" name="範囲1_1_2"/>
    <protectedRange password="C7C2" sqref="K15 M15" name="範囲1_2_2"/>
    <protectedRange password="C7C2" sqref="O15" name="範囲1_3_1"/>
    <protectedRange password="C7C2" sqref="G14" name="範囲1_3_2"/>
  </protectedRanges>
  <mergeCells count="44">
    <mergeCell ref="B14:D14"/>
    <mergeCell ref="E14:G14"/>
    <mergeCell ref="B4:D4"/>
    <mergeCell ref="E4:L4"/>
    <mergeCell ref="B5:D5"/>
    <mergeCell ref="E5:L5"/>
    <mergeCell ref="B6:D6"/>
    <mergeCell ref="E6:L6"/>
    <mergeCell ref="B7:D7"/>
    <mergeCell ref="E7:L7"/>
    <mergeCell ref="B9:D9"/>
    <mergeCell ref="B10:D10"/>
    <mergeCell ref="E10:F10"/>
    <mergeCell ref="B15:D15"/>
    <mergeCell ref="E15:G15"/>
    <mergeCell ref="I15:K15"/>
    <mergeCell ref="L15:M15"/>
    <mergeCell ref="B17:B22"/>
    <mergeCell ref="C17:D18"/>
    <mergeCell ref="M17:M18"/>
    <mergeCell ref="C19:D20"/>
    <mergeCell ref="M19:M20"/>
    <mergeCell ref="C21:D22"/>
    <mergeCell ref="B38:E38"/>
    <mergeCell ref="M21:M22"/>
    <mergeCell ref="B25:B27"/>
    <mergeCell ref="C25:E25"/>
    <mergeCell ref="C26:E26"/>
    <mergeCell ref="F26:H26"/>
    <mergeCell ref="C27:E27"/>
    <mergeCell ref="F27:H27"/>
    <mergeCell ref="B30:E30"/>
    <mergeCell ref="B31:E31"/>
    <mergeCell ref="B33:B36"/>
    <mergeCell ref="C33:D34"/>
    <mergeCell ref="C35:D36"/>
    <mergeCell ref="B40:C41"/>
    <mergeCell ref="D40:E40"/>
    <mergeCell ref="D41:E41"/>
    <mergeCell ref="F41:H41"/>
    <mergeCell ref="B42:C43"/>
    <mergeCell ref="D42:E42"/>
    <mergeCell ref="D43:E43"/>
    <mergeCell ref="F43:H43"/>
  </mergeCells>
  <phoneticPr fontId="45"/>
  <pageMargins left="0.75" right="0.75" top="1" bottom="1" header="0.51200000000000001" footer="0.51200000000000001"/>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21" r:id="rId4" name="ドロップ 3">
              <controlPr locked="0" defaultSize="0" autoLine="0" autoPict="0">
                <anchor moveWithCells="1">
                  <from>
                    <xdr:col>4</xdr:col>
                    <xdr:colOff>0</xdr:colOff>
                    <xdr:row>7</xdr:row>
                    <xdr:rowOff>76200</xdr:rowOff>
                  </from>
                  <to>
                    <xdr:col>6</xdr:col>
                    <xdr:colOff>19050</xdr:colOff>
                    <xdr:row>8</xdr:row>
                    <xdr:rowOff>180975</xdr:rowOff>
                  </to>
                </anchor>
              </controlPr>
            </control>
          </mc:Choice>
        </mc:AlternateContent>
        <mc:AlternateContent xmlns:mc="http://schemas.openxmlformats.org/markup-compatibility/2006">
          <mc:Choice Requires="x14">
            <control shapeId="133122" r:id="rId5" name="ドロップ 193">
              <controlPr locked="0" defaultSize="0" autoLine="0" autoPict="0">
                <anchor moveWithCells="1">
                  <from>
                    <xdr:col>5</xdr:col>
                    <xdr:colOff>0</xdr:colOff>
                    <xdr:row>16</xdr:row>
                    <xdr:rowOff>0</xdr:rowOff>
                  </from>
                  <to>
                    <xdr:col>6</xdr:col>
                    <xdr:colOff>19050</xdr:colOff>
                    <xdr:row>17</xdr:row>
                    <xdr:rowOff>28575</xdr:rowOff>
                  </to>
                </anchor>
              </controlPr>
            </control>
          </mc:Choice>
        </mc:AlternateContent>
        <mc:AlternateContent xmlns:mc="http://schemas.openxmlformats.org/markup-compatibility/2006">
          <mc:Choice Requires="x14">
            <control shapeId="133123" r:id="rId6" name="ドロップ 199">
              <controlPr locked="0" defaultSize="0" autoLine="0" autoPict="0">
                <anchor moveWithCells="1">
                  <from>
                    <xdr:col>5</xdr:col>
                    <xdr:colOff>0</xdr:colOff>
                    <xdr:row>17</xdr:row>
                    <xdr:rowOff>0</xdr:rowOff>
                  </from>
                  <to>
                    <xdr:col>6</xdr:col>
                    <xdr:colOff>19050</xdr:colOff>
                    <xdr:row>18</xdr:row>
                    <xdr:rowOff>28575</xdr:rowOff>
                  </to>
                </anchor>
              </controlPr>
            </control>
          </mc:Choice>
        </mc:AlternateContent>
        <mc:AlternateContent xmlns:mc="http://schemas.openxmlformats.org/markup-compatibility/2006">
          <mc:Choice Requires="x14">
            <control shapeId="133124" r:id="rId7" name="ドロップ 200">
              <controlPr locked="0" defaultSize="0" autoLine="0" autoPict="0">
                <anchor moveWithCells="1">
                  <from>
                    <xdr:col>5</xdr:col>
                    <xdr:colOff>0</xdr:colOff>
                    <xdr:row>18</xdr:row>
                    <xdr:rowOff>0</xdr:rowOff>
                  </from>
                  <to>
                    <xdr:col>6</xdr:col>
                    <xdr:colOff>19050</xdr:colOff>
                    <xdr:row>19</xdr:row>
                    <xdr:rowOff>28575</xdr:rowOff>
                  </to>
                </anchor>
              </controlPr>
            </control>
          </mc:Choice>
        </mc:AlternateContent>
        <mc:AlternateContent xmlns:mc="http://schemas.openxmlformats.org/markup-compatibility/2006">
          <mc:Choice Requires="x14">
            <control shapeId="133125" r:id="rId8" name="ドロップ 201">
              <controlPr locked="0" defaultSize="0" autoLine="0" autoPict="0">
                <anchor moveWithCells="1">
                  <from>
                    <xdr:col>5</xdr:col>
                    <xdr:colOff>0</xdr:colOff>
                    <xdr:row>19</xdr:row>
                    <xdr:rowOff>0</xdr:rowOff>
                  </from>
                  <to>
                    <xdr:col>6</xdr:col>
                    <xdr:colOff>19050</xdr:colOff>
                    <xdr:row>20</xdr:row>
                    <xdr:rowOff>28575</xdr:rowOff>
                  </to>
                </anchor>
              </controlPr>
            </control>
          </mc:Choice>
        </mc:AlternateContent>
        <mc:AlternateContent xmlns:mc="http://schemas.openxmlformats.org/markup-compatibility/2006">
          <mc:Choice Requires="x14">
            <control shapeId="133126" r:id="rId9" name="ドロップ 202">
              <controlPr locked="0" defaultSize="0" autoLine="0" autoPict="0">
                <anchor moveWithCells="1">
                  <from>
                    <xdr:col>5</xdr:col>
                    <xdr:colOff>0</xdr:colOff>
                    <xdr:row>20</xdr:row>
                    <xdr:rowOff>0</xdr:rowOff>
                  </from>
                  <to>
                    <xdr:col>6</xdr:col>
                    <xdr:colOff>19050</xdr:colOff>
                    <xdr:row>21</xdr:row>
                    <xdr:rowOff>28575</xdr:rowOff>
                  </to>
                </anchor>
              </controlPr>
            </control>
          </mc:Choice>
        </mc:AlternateContent>
        <mc:AlternateContent xmlns:mc="http://schemas.openxmlformats.org/markup-compatibility/2006">
          <mc:Choice Requires="x14">
            <control shapeId="133127" r:id="rId10" name="ドロップ 203">
              <controlPr locked="0" defaultSize="0" autoLine="0" autoPict="0">
                <anchor moveWithCells="1">
                  <from>
                    <xdr:col>5</xdr:col>
                    <xdr:colOff>0</xdr:colOff>
                    <xdr:row>21</xdr:row>
                    <xdr:rowOff>0</xdr:rowOff>
                  </from>
                  <to>
                    <xdr:col>6</xdr:col>
                    <xdr:colOff>19050</xdr:colOff>
                    <xdr:row>22</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B0F0"/>
  </sheetPr>
  <dimension ref="A1:KE153"/>
  <sheetViews>
    <sheetView view="pageBreakPreview" zoomScaleNormal="87" zoomScaleSheetLayoutView="100" workbookViewId="0">
      <selection activeCell="R34" sqref="R34"/>
    </sheetView>
  </sheetViews>
  <sheetFormatPr defaultRowHeight="13.5" x14ac:dyDescent="0.15"/>
  <cols>
    <col min="1" max="7" width="3.5" style="61" customWidth="1"/>
    <col min="8" max="8" width="4.375" style="61" customWidth="1"/>
    <col min="9" max="9" width="4.25" style="61" customWidth="1"/>
    <col min="10" max="10" width="3.5" style="61" customWidth="1"/>
    <col min="11" max="11" width="4.25" style="61" customWidth="1"/>
    <col min="12" max="32" width="3.5" style="61" customWidth="1"/>
    <col min="33" max="105" width="3.5" style="61" hidden="1" customWidth="1"/>
    <col min="106" max="106" width="2.875" style="61" hidden="1" customWidth="1"/>
    <col min="107" max="125" width="8.875" style="61" hidden="1" customWidth="1"/>
    <col min="126" max="126" width="5.25" style="61" hidden="1" customWidth="1"/>
    <col min="127" max="143" width="9.5" style="61" hidden="1" customWidth="1"/>
    <col min="144" max="146" width="5.75" style="61" hidden="1" customWidth="1"/>
    <col min="147" max="147" width="10" style="61" hidden="1" customWidth="1"/>
    <col min="148" max="156" width="5.75" style="61" hidden="1" customWidth="1"/>
    <col min="157" max="161" width="5.75" style="61" customWidth="1"/>
    <col min="162" max="162" width="9" style="61" customWidth="1"/>
    <col min="163" max="16384" width="9" style="61"/>
  </cols>
  <sheetData>
    <row r="1" spans="2:104" s="62" customFormat="1" ht="14.25" x14ac:dyDescent="0.15">
      <c r="B1" s="61" t="s">
        <v>167</v>
      </c>
      <c r="C1" s="61"/>
      <c r="D1" s="61"/>
      <c r="E1" s="61"/>
      <c r="F1" s="61"/>
      <c r="G1" s="61"/>
      <c r="H1" s="61"/>
      <c r="I1" s="61"/>
      <c r="J1" s="61"/>
      <c r="AB1" s="603" t="s">
        <v>166</v>
      </c>
    </row>
    <row r="2" spans="2:104" s="62" customFormat="1" ht="11.1" customHeight="1" x14ac:dyDescent="0.15">
      <c r="E2" s="604" t="s">
        <v>2</v>
      </c>
      <c r="F2" s="604"/>
      <c r="G2" s="604"/>
      <c r="H2" s="604"/>
      <c r="I2" s="604"/>
      <c r="J2" s="604"/>
      <c r="K2" s="604"/>
      <c r="L2" s="604"/>
      <c r="M2" s="604"/>
      <c r="N2" s="604"/>
      <c r="O2" s="134"/>
      <c r="P2" s="135"/>
      <c r="Q2" s="135"/>
      <c r="R2" s="135"/>
      <c r="S2" s="135"/>
      <c r="T2" s="135"/>
      <c r="AB2" s="603"/>
    </row>
    <row r="3" spans="2:104" s="62" customFormat="1" ht="10.5" customHeight="1" x14ac:dyDescent="0.15">
      <c r="E3" s="604"/>
      <c r="F3" s="604"/>
      <c r="G3" s="604"/>
      <c r="H3" s="604"/>
      <c r="I3" s="604"/>
      <c r="J3" s="604"/>
      <c r="K3" s="604"/>
      <c r="L3" s="604"/>
      <c r="M3" s="604"/>
      <c r="N3" s="604"/>
      <c r="O3" s="134"/>
      <c r="P3" s="605" t="s">
        <v>168</v>
      </c>
      <c r="Q3" s="605"/>
      <c r="R3" s="605"/>
      <c r="S3" s="605"/>
      <c r="T3" s="605"/>
      <c r="U3" s="605"/>
      <c r="V3" s="109"/>
      <c r="AB3" s="603"/>
    </row>
    <row r="4" spans="2:104" s="62" customFormat="1" ht="15" customHeight="1" x14ac:dyDescent="0.15">
      <c r="E4" s="604" t="s">
        <v>6</v>
      </c>
      <c r="F4" s="604"/>
      <c r="G4" s="604"/>
      <c r="H4" s="604"/>
      <c r="I4" s="604"/>
      <c r="J4" s="604"/>
      <c r="K4" s="604"/>
      <c r="L4" s="604"/>
      <c r="M4" s="604"/>
      <c r="N4" s="604"/>
      <c r="O4" s="134"/>
      <c r="P4" s="605"/>
      <c r="Q4" s="605"/>
      <c r="R4" s="605"/>
      <c r="S4" s="605"/>
      <c r="T4" s="605"/>
      <c r="U4" s="605"/>
      <c r="V4" s="114"/>
      <c r="W4" s="114"/>
      <c r="X4" s="114"/>
      <c r="Y4" s="114"/>
      <c r="Z4" s="114"/>
      <c r="AA4" s="114"/>
      <c r="AB4" s="114"/>
      <c r="AC4" s="114"/>
      <c r="AD4" s="114"/>
    </row>
    <row r="5" spans="2:104" s="62" customFormat="1" ht="15" customHeight="1" x14ac:dyDescent="0.15">
      <c r="E5" s="604"/>
      <c r="F5" s="604"/>
      <c r="G5" s="604"/>
      <c r="H5" s="604"/>
      <c r="I5" s="604"/>
      <c r="J5" s="604"/>
      <c r="K5" s="604"/>
      <c r="L5" s="604"/>
      <c r="M5" s="604"/>
      <c r="N5" s="604"/>
      <c r="O5" s="134"/>
      <c r="P5" s="135"/>
      <c r="Q5" s="135"/>
      <c r="R5" s="135"/>
      <c r="S5" s="135"/>
      <c r="T5" s="606" t="s">
        <v>169</v>
      </c>
      <c r="U5" s="608" t="s">
        <v>2</v>
      </c>
      <c r="V5" s="608"/>
      <c r="W5" s="608"/>
      <c r="X5" s="608"/>
      <c r="Y5" s="610" t="s">
        <v>17</v>
      </c>
      <c r="Z5" s="611"/>
      <c r="AA5" s="611"/>
      <c r="AB5" s="611"/>
      <c r="AC5" s="611"/>
      <c r="AD5" s="612"/>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c r="BE5" s="177"/>
      <c r="BF5" s="177"/>
      <c r="BG5" s="177"/>
      <c r="BH5" s="177"/>
      <c r="BI5" s="177"/>
      <c r="BJ5" s="177"/>
      <c r="BK5" s="177"/>
      <c r="BL5" s="177"/>
      <c r="BM5" s="177"/>
      <c r="BN5" s="177"/>
      <c r="BO5" s="177"/>
      <c r="BP5" s="177"/>
      <c r="BQ5" s="177"/>
      <c r="BR5" s="177"/>
      <c r="BS5" s="177"/>
      <c r="BT5" s="177"/>
      <c r="BU5" s="177"/>
      <c r="BV5" s="177"/>
      <c r="BW5" s="177"/>
      <c r="BX5" s="177"/>
      <c r="BY5" s="177"/>
      <c r="BZ5" s="177"/>
      <c r="CA5" s="177"/>
      <c r="CB5" s="177"/>
      <c r="CC5" s="177"/>
      <c r="CD5" s="177"/>
      <c r="CE5" s="177"/>
      <c r="CF5" s="177"/>
      <c r="CG5" s="177"/>
      <c r="CH5" s="177"/>
      <c r="CI5" s="177"/>
      <c r="CJ5" s="177"/>
      <c r="CK5" s="177"/>
      <c r="CL5" s="177"/>
      <c r="CM5" s="177"/>
      <c r="CN5" s="177"/>
      <c r="CO5" s="177"/>
      <c r="CP5" s="177"/>
      <c r="CQ5" s="177"/>
      <c r="CR5" s="177"/>
      <c r="CS5" s="177"/>
      <c r="CT5" s="177"/>
      <c r="CU5" s="177"/>
      <c r="CV5" s="177"/>
      <c r="CW5" s="177"/>
      <c r="CX5" s="177"/>
      <c r="CY5" s="177"/>
      <c r="CZ5" s="177"/>
    </row>
    <row r="6" spans="2:104" s="62" customFormat="1" ht="15" customHeight="1" x14ac:dyDescent="0.15">
      <c r="M6" s="616" t="s">
        <v>97</v>
      </c>
      <c r="N6" s="616"/>
      <c r="O6" s="616"/>
      <c r="P6" s="616"/>
      <c r="Q6" s="616"/>
      <c r="T6" s="550"/>
      <c r="U6" s="609"/>
      <c r="V6" s="609"/>
      <c r="W6" s="609"/>
      <c r="X6" s="609"/>
      <c r="Y6" s="613"/>
      <c r="Z6" s="614"/>
      <c r="AA6" s="614"/>
      <c r="AB6" s="614"/>
      <c r="AC6" s="614"/>
      <c r="AD6" s="615"/>
      <c r="AE6" s="177"/>
      <c r="AF6" s="177"/>
      <c r="AG6" s="177"/>
      <c r="AH6" s="177"/>
      <c r="AI6" s="177"/>
      <c r="AJ6" s="177"/>
      <c r="AK6" s="177"/>
      <c r="AL6" s="177"/>
      <c r="AM6" s="177"/>
      <c r="AN6" s="177"/>
      <c r="AO6" s="177"/>
      <c r="AP6" s="177"/>
      <c r="AQ6" s="177"/>
      <c r="AR6" s="177"/>
      <c r="AS6" s="177"/>
      <c r="AT6" s="177"/>
      <c r="AU6" s="177"/>
      <c r="AV6" s="177"/>
      <c r="AW6" s="177"/>
      <c r="AX6" s="177"/>
      <c r="AY6" s="177"/>
      <c r="AZ6" s="177"/>
      <c r="BA6" s="177"/>
      <c r="BB6" s="177"/>
      <c r="BC6" s="177"/>
      <c r="BD6" s="177"/>
      <c r="BE6" s="177"/>
      <c r="BF6" s="177"/>
      <c r="BG6" s="177"/>
      <c r="BH6" s="177"/>
      <c r="BI6" s="177"/>
      <c r="BJ6" s="177"/>
      <c r="BK6" s="177"/>
      <c r="BL6" s="177"/>
      <c r="BM6" s="177"/>
      <c r="BN6" s="177"/>
      <c r="BO6" s="177"/>
      <c r="BP6" s="177"/>
      <c r="BQ6" s="177"/>
      <c r="BR6" s="177"/>
      <c r="BS6" s="177"/>
      <c r="BT6" s="177"/>
      <c r="BU6" s="177"/>
      <c r="BV6" s="177"/>
      <c r="BW6" s="177"/>
      <c r="BX6" s="177"/>
      <c r="BY6" s="177"/>
      <c r="BZ6" s="177"/>
      <c r="CA6" s="177"/>
      <c r="CB6" s="177"/>
      <c r="CC6" s="177"/>
      <c r="CD6" s="177"/>
      <c r="CE6" s="177"/>
      <c r="CF6" s="177"/>
      <c r="CG6" s="177"/>
      <c r="CH6" s="177"/>
      <c r="CI6" s="177"/>
      <c r="CJ6" s="177"/>
      <c r="CK6" s="177"/>
      <c r="CL6" s="177"/>
      <c r="CM6" s="177"/>
      <c r="CN6" s="177"/>
      <c r="CO6" s="177"/>
      <c r="CP6" s="177"/>
      <c r="CQ6" s="177"/>
      <c r="CR6" s="177"/>
      <c r="CS6" s="177"/>
      <c r="CT6" s="177"/>
      <c r="CU6" s="177"/>
      <c r="CV6" s="177"/>
      <c r="CW6" s="177"/>
      <c r="CX6" s="177"/>
      <c r="CY6" s="177"/>
      <c r="CZ6" s="177"/>
    </row>
    <row r="7" spans="2:104" s="62" customFormat="1" ht="15" customHeight="1" x14ac:dyDescent="0.15">
      <c r="M7" s="616"/>
      <c r="N7" s="616"/>
      <c r="O7" s="616"/>
      <c r="P7" s="616"/>
      <c r="Q7" s="616"/>
      <c r="T7" s="550"/>
      <c r="U7" s="617" t="s">
        <v>170</v>
      </c>
      <c r="V7" s="617"/>
      <c r="W7" s="617"/>
      <c r="X7" s="617"/>
      <c r="Y7" s="619" t="s">
        <v>17</v>
      </c>
      <c r="Z7" s="620"/>
      <c r="AA7" s="620"/>
      <c r="AB7" s="620"/>
      <c r="AC7" s="620"/>
      <c r="AD7" s="621"/>
      <c r="AE7" s="177"/>
      <c r="AF7" s="177"/>
      <c r="AG7" s="177"/>
      <c r="AH7" s="177"/>
      <c r="AI7" s="177"/>
      <c r="AJ7" s="177"/>
      <c r="AK7" s="177"/>
      <c r="AL7" s="177"/>
      <c r="AM7" s="177"/>
      <c r="AN7" s="177"/>
      <c r="AO7" s="177"/>
      <c r="AP7" s="177"/>
      <c r="AQ7" s="177"/>
      <c r="AR7" s="177"/>
      <c r="AS7" s="177"/>
      <c r="AT7" s="177"/>
      <c r="AU7" s="177"/>
      <c r="AV7" s="177"/>
      <c r="AW7" s="177"/>
      <c r="AX7" s="177"/>
      <c r="AY7" s="177"/>
      <c r="AZ7" s="177"/>
      <c r="BA7" s="177"/>
      <c r="BB7" s="177"/>
      <c r="BC7" s="177"/>
      <c r="BD7" s="177"/>
      <c r="BE7" s="177"/>
      <c r="BF7" s="177"/>
      <c r="BG7" s="177"/>
      <c r="BH7" s="177"/>
      <c r="BI7" s="177"/>
      <c r="BJ7" s="177"/>
      <c r="BK7" s="177"/>
      <c r="BL7" s="177"/>
      <c r="BM7" s="177"/>
      <c r="BN7" s="177"/>
      <c r="BO7" s="177"/>
      <c r="BP7" s="177"/>
      <c r="BQ7" s="177"/>
      <c r="BR7" s="177"/>
      <c r="BS7" s="177"/>
      <c r="BT7" s="177"/>
      <c r="BU7" s="177"/>
      <c r="BV7" s="177"/>
      <c r="BW7" s="177"/>
      <c r="BX7" s="177"/>
      <c r="BY7" s="177"/>
      <c r="BZ7" s="177"/>
      <c r="CA7" s="177"/>
      <c r="CB7" s="177"/>
      <c r="CC7" s="177"/>
      <c r="CD7" s="177"/>
      <c r="CE7" s="177"/>
      <c r="CF7" s="177"/>
      <c r="CG7" s="177"/>
      <c r="CH7" s="177"/>
      <c r="CI7" s="177"/>
      <c r="CJ7" s="177"/>
      <c r="CK7" s="177"/>
      <c r="CL7" s="177"/>
      <c r="CM7" s="177"/>
      <c r="CN7" s="177"/>
      <c r="CO7" s="177"/>
      <c r="CP7" s="177"/>
      <c r="CQ7" s="177"/>
      <c r="CR7" s="177"/>
      <c r="CS7" s="177"/>
      <c r="CT7" s="177"/>
      <c r="CU7" s="177"/>
      <c r="CV7" s="177"/>
      <c r="CW7" s="177"/>
      <c r="CX7" s="177"/>
      <c r="CY7" s="177"/>
      <c r="CZ7" s="177"/>
    </row>
    <row r="8" spans="2:104" s="62" customFormat="1" ht="15" customHeight="1" x14ac:dyDescent="0.15">
      <c r="T8" s="607"/>
      <c r="U8" s="618"/>
      <c r="V8" s="618"/>
      <c r="W8" s="618"/>
      <c r="X8" s="618"/>
      <c r="Y8" s="622"/>
      <c r="Z8" s="623"/>
      <c r="AA8" s="623"/>
      <c r="AB8" s="623"/>
      <c r="AC8" s="623"/>
      <c r="AD8" s="624"/>
      <c r="AE8" s="177"/>
      <c r="AF8" s="177"/>
      <c r="AG8" s="177"/>
      <c r="AH8" s="177"/>
      <c r="AI8" s="177"/>
      <c r="AJ8" s="177"/>
      <c r="AK8" s="177"/>
      <c r="AL8" s="177"/>
      <c r="AM8" s="177"/>
      <c r="AN8" s="177"/>
      <c r="AO8" s="177"/>
      <c r="AP8" s="177"/>
      <c r="AQ8" s="177"/>
      <c r="AR8" s="177"/>
      <c r="AS8" s="177"/>
      <c r="AT8" s="177"/>
      <c r="AU8" s="177"/>
      <c r="AV8" s="177"/>
      <c r="AW8" s="177"/>
      <c r="AX8" s="177"/>
      <c r="AY8" s="177"/>
      <c r="AZ8" s="177"/>
      <c r="BA8" s="177"/>
      <c r="BB8" s="177"/>
      <c r="BC8" s="177"/>
      <c r="BD8" s="177"/>
      <c r="BE8" s="177"/>
      <c r="BF8" s="177"/>
      <c r="BG8" s="177"/>
      <c r="BH8" s="177"/>
      <c r="BI8" s="177"/>
      <c r="BJ8" s="177"/>
      <c r="BK8" s="177"/>
      <c r="BL8" s="177"/>
      <c r="BM8" s="177"/>
      <c r="BN8" s="177"/>
      <c r="BO8" s="177"/>
      <c r="BP8" s="177"/>
      <c r="BQ8" s="177"/>
      <c r="BR8" s="177"/>
      <c r="BS8" s="177"/>
      <c r="BT8" s="177"/>
      <c r="BU8" s="177"/>
      <c r="BV8" s="177"/>
      <c r="BW8" s="177"/>
      <c r="BX8" s="177"/>
      <c r="BY8" s="177"/>
      <c r="BZ8" s="177"/>
      <c r="CA8" s="177"/>
      <c r="CB8" s="177"/>
      <c r="CC8" s="177"/>
      <c r="CD8" s="177"/>
      <c r="CE8" s="177"/>
      <c r="CF8" s="177"/>
      <c r="CG8" s="177"/>
      <c r="CH8" s="177"/>
      <c r="CI8" s="177"/>
      <c r="CJ8" s="177"/>
      <c r="CK8" s="177"/>
      <c r="CL8" s="177"/>
      <c r="CM8" s="177"/>
      <c r="CN8" s="177"/>
      <c r="CO8" s="177"/>
      <c r="CP8" s="177"/>
      <c r="CQ8" s="177"/>
      <c r="CR8" s="177"/>
      <c r="CS8" s="177"/>
      <c r="CT8" s="177"/>
      <c r="CU8" s="177"/>
      <c r="CV8" s="177"/>
      <c r="CW8" s="177"/>
      <c r="CX8" s="177"/>
      <c r="CY8" s="177"/>
      <c r="CZ8" s="177"/>
    </row>
    <row r="9" spans="2:104" s="62" customFormat="1" ht="19.899999999999999" customHeight="1" x14ac:dyDescent="0.15">
      <c r="B9" s="845" t="s">
        <v>25</v>
      </c>
      <c r="C9" s="846"/>
      <c r="D9" s="846"/>
      <c r="E9" s="847"/>
      <c r="F9" s="851" t="str">
        <f>IF(入力票!E4="","",入力票!E4)</f>
        <v/>
      </c>
      <c r="G9" s="852"/>
      <c r="H9" s="852"/>
      <c r="I9" s="852"/>
      <c r="J9" s="852"/>
      <c r="K9" s="852"/>
      <c r="L9" s="853"/>
      <c r="M9" s="799" t="s">
        <v>278</v>
      </c>
      <c r="N9" s="800"/>
      <c r="O9" s="800"/>
      <c r="P9" s="857" t="str">
        <f>IF(入力票!E6="","",入力票!E6)</f>
        <v/>
      </c>
      <c r="Q9" s="858"/>
      <c r="R9" s="858"/>
      <c r="S9" s="858"/>
      <c r="T9" s="858"/>
      <c r="U9" s="858"/>
      <c r="V9" s="858"/>
      <c r="W9" s="859"/>
      <c r="X9" s="838" t="s">
        <v>65</v>
      </c>
      <c r="Y9" s="838"/>
      <c r="Z9" s="838"/>
      <c r="AA9" s="838"/>
      <c r="AB9" s="838"/>
      <c r="AC9" s="838"/>
      <c r="AD9" s="839"/>
      <c r="AE9" s="178"/>
      <c r="AF9" s="178"/>
      <c r="AG9" s="178"/>
      <c r="AH9" s="178"/>
      <c r="AI9" s="178"/>
      <c r="AJ9" s="178"/>
      <c r="AK9" s="178"/>
      <c r="AL9" s="178"/>
      <c r="AM9" s="178"/>
      <c r="AN9" s="178"/>
      <c r="AO9" s="178"/>
      <c r="AP9" s="178"/>
      <c r="AQ9" s="178"/>
      <c r="AR9" s="178"/>
      <c r="AS9" s="178"/>
      <c r="AT9" s="178"/>
      <c r="AU9" s="178"/>
      <c r="AV9" s="178"/>
      <c r="AW9" s="178"/>
      <c r="AX9" s="178"/>
      <c r="AY9" s="178"/>
      <c r="AZ9" s="178"/>
      <c r="BA9" s="178"/>
      <c r="BB9" s="178"/>
      <c r="BC9" s="178"/>
      <c r="BD9" s="178"/>
      <c r="BE9" s="178"/>
      <c r="BF9" s="178"/>
      <c r="BG9" s="178"/>
      <c r="BH9" s="178"/>
      <c r="BI9" s="178"/>
      <c r="BJ9" s="178"/>
      <c r="BK9" s="178"/>
      <c r="BL9" s="178"/>
      <c r="BM9" s="178"/>
      <c r="BN9" s="178"/>
      <c r="BO9" s="178"/>
      <c r="BP9" s="178"/>
      <c r="BQ9" s="178"/>
      <c r="BR9" s="178"/>
      <c r="BS9" s="178"/>
      <c r="BT9" s="178"/>
      <c r="BU9" s="178"/>
      <c r="BV9" s="178"/>
      <c r="BW9" s="178"/>
      <c r="BX9" s="178"/>
      <c r="BY9" s="178"/>
      <c r="BZ9" s="178"/>
      <c r="CA9" s="178"/>
      <c r="CB9" s="178"/>
      <c r="CC9" s="178"/>
      <c r="CD9" s="178"/>
      <c r="CE9" s="178"/>
      <c r="CF9" s="178"/>
      <c r="CG9" s="178"/>
      <c r="CH9" s="178"/>
      <c r="CI9" s="178"/>
      <c r="CJ9" s="178"/>
      <c r="CK9" s="178"/>
      <c r="CL9" s="178"/>
      <c r="CM9" s="178"/>
      <c r="CN9" s="178"/>
      <c r="CO9" s="178"/>
      <c r="CP9" s="178"/>
      <c r="CQ9" s="178"/>
      <c r="CR9" s="178"/>
      <c r="CS9" s="178"/>
      <c r="CT9" s="178"/>
      <c r="CU9" s="178"/>
      <c r="CV9" s="178"/>
      <c r="CW9" s="178"/>
      <c r="CX9" s="178"/>
      <c r="CY9" s="178"/>
      <c r="CZ9" s="178"/>
    </row>
    <row r="10" spans="2:104" s="62" customFormat="1" ht="26.25" customHeight="1" x14ac:dyDescent="0.15">
      <c r="B10" s="848"/>
      <c r="C10" s="849"/>
      <c r="D10" s="849"/>
      <c r="E10" s="850"/>
      <c r="F10" s="854"/>
      <c r="G10" s="855"/>
      <c r="H10" s="855"/>
      <c r="I10" s="855"/>
      <c r="J10" s="855"/>
      <c r="K10" s="855"/>
      <c r="L10" s="856"/>
      <c r="M10" s="801"/>
      <c r="N10" s="802"/>
      <c r="O10" s="802"/>
      <c r="P10" s="860"/>
      <c r="Q10" s="861"/>
      <c r="R10" s="861"/>
      <c r="S10" s="861"/>
      <c r="T10" s="861"/>
      <c r="U10" s="861"/>
      <c r="V10" s="861"/>
      <c r="W10" s="862"/>
      <c r="X10" s="157" t="str">
        <f>IF(入力票!E6="","昭和平成令和",VLOOKUP(入力票!F9,入力票!$AQ$9:$AR$11,2,FALSE))</f>
        <v>昭和平成令和</v>
      </c>
      <c r="Y10" s="227" t="str">
        <f>IF(入力票!G9="","",入力票!G9)</f>
        <v/>
      </c>
      <c r="Z10" s="162" t="s">
        <v>11</v>
      </c>
      <c r="AA10" s="227" t="str">
        <f>IF(入力票!I9="","",入力票!I9)</f>
        <v/>
      </c>
      <c r="AB10" s="162" t="s">
        <v>27</v>
      </c>
      <c r="AC10" s="227" t="str">
        <f>IF(入力票!K9="","",入力票!K9)</f>
        <v/>
      </c>
      <c r="AD10" s="163" t="s">
        <v>29</v>
      </c>
    </row>
    <row r="11" spans="2:104" s="62" customFormat="1" ht="19.899999999999999" customHeight="1" x14ac:dyDescent="0.15">
      <c r="B11" s="863" t="s">
        <v>48</v>
      </c>
      <c r="C11" s="864"/>
      <c r="D11" s="864"/>
      <c r="E11" s="865"/>
      <c r="F11" s="866" t="str">
        <f>IF(入力票!E5="","",入力票!E5)</f>
        <v/>
      </c>
      <c r="G11" s="867"/>
      <c r="H11" s="867"/>
      <c r="I11" s="867"/>
      <c r="J11" s="867"/>
      <c r="K11" s="867"/>
      <c r="L11" s="868"/>
      <c r="M11" s="872" t="s">
        <v>279</v>
      </c>
      <c r="N11" s="873"/>
      <c r="O11" s="874"/>
      <c r="P11" s="876" t="str">
        <f>IF(入力票!$E$7="","",入力票!E7)</f>
        <v/>
      </c>
      <c r="Q11" s="877"/>
      <c r="R11" s="877"/>
      <c r="S11" s="877"/>
      <c r="T11" s="877"/>
      <c r="U11" s="877"/>
      <c r="V11" s="877"/>
      <c r="W11" s="878"/>
      <c r="X11" s="840" t="s">
        <v>171</v>
      </c>
      <c r="Y11" s="841"/>
      <c r="Z11" s="841"/>
      <c r="AA11" s="841"/>
      <c r="AB11" s="841"/>
      <c r="AC11" s="841"/>
      <c r="AD11" s="842"/>
      <c r="AE11" s="178"/>
      <c r="AF11" s="178"/>
      <c r="AG11" s="178"/>
      <c r="AH11" s="178"/>
      <c r="AI11" s="178"/>
      <c r="AJ11" s="178"/>
      <c r="AK11" s="178"/>
      <c r="AL11" s="178"/>
      <c r="AM11" s="178"/>
      <c r="AN11" s="178"/>
      <c r="AO11" s="178"/>
      <c r="AP11" s="178"/>
      <c r="AQ11" s="178"/>
      <c r="AR11" s="178"/>
      <c r="AS11" s="178"/>
      <c r="AT11" s="178"/>
      <c r="AU11" s="178"/>
      <c r="AV11" s="178"/>
      <c r="AW11" s="178"/>
      <c r="AX11" s="178"/>
      <c r="AY11" s="178"/>
      <c r="AZ11" s="178"/>
      <c r="BA11" s="178"/>
      <c r="BB11" s="178"/>
      <c r="BC11" s="178"/>
      <c r="BD11" s="178"/>
      <c r="BE11" s="178"/>
      <c r="BF11" s="178"/>
      <c r="BG11" s="178"/>
      <c r="BH11" s="178"/>
      <c r="BI11" s="178"/>
      <c r="BJ11" s="178"/>
      <c r="BK11" s="178"/>
      <c r="BL11" s="178"/>
      <c r="BM11" s="178"/>
      <c r="BN11" s="178"/>
      <c r="BO11" s="178"/>
      <c r="BP11" s="178"/>
      <c r="BQ11" s="178"/>
      <c r="BR11" s="178"/>
      <c r="BS11" s="178"/>
      <c r="BT11" s="178"/>
      <c r="BU11" s="178"/>
      <c r="BV11" s="178"/>
      <c r="BW11" s="178"/>
      <c r="BX11" s="178"/>
      <c r="BY11" s="178"/>
      <c r="BZ11" s="178"/>
      <c r="CA11" s="178"/>
      <c r="CB11" s="178"/>
      <c r="CC11" s="178"/>
      <c r="CD11" s="178"/>
      <c r="CE11" s="178"/>
      <c r="CF11" s="178"/>
      <c r="CG11" s="178"/>
      <c r="CH11" s="178"/>
      <c r="CI11" s="178"/>
      <c r="CJ11" s="178"/>
      <c r="CK11" s="178"/>
      <c r="CL11" s="178"/>
      <c r="CM11" s="178"/>
      <c r="CN11" s="178"/>
      <c r="CO11" s="178"/>
      <c r="CP11" s="178"/>
      <c r="CQ11" s="178"/>
      <c r="CR11" s="178"/>
      <c r="CS11" s="178"/>
      <c r="CT11" s="178"/>
      <c r="CU11" s="178"/>
      <c r="CV11" s="178"/>
      <c r="CW11" s="178"/>
      <c r="CX11" s="178"/>
      <c r="CY11" s="178"/>
      <c r="CZ11" s="178"/>
    </row>
    <row r="12" spans="2:104" s="62" customFormat="1" ht="26.25" customHeight="1" x14ac:dyDescent="0.15">
      <c r="B12" s="794"/>
      <c r="C12" s="593"/>
      <c r="D12" s="593"/>
      <c r="E12" s="795"/>
      <c r="F12" s="869"/>
      <c r="G12" s="870"/>
      <c r="H12" s="870"/>
      <c r="I12" s="870"/>
      <c r="J12" s="870"/>
      <c r="K12" s="870"/>
      <c r="L12" s="871"/>
      <c r="M12" s="801"/>
      <c r="N12" s="802"/>
      <c r="O12" s="875"/>
      <c r="P12" s="879"/>
      <c r="Q12" s="880"/>
      <c r="R12" s="880"/>
      <c r="S12" s="880"/>
      <c r="T12" s="880"/>
      <c r="U12" s="880"/>
      <c r="V12" s="880"/>
      <c r="W12" s="881"/>
      <c r="X12" s="158" t="s">
        <v>174</v>
      </c>
      <c r="Y12" s="227" t="str">
        <f>IF(入力票!G10="","",入力票!G10)</f>
        <v/>
      </c>
      <c r="Z12" s="162" t="s">
        <v>11</v>
      </c>
      <c r="AA12" s="227" t="str">
        <f>IF(入力票!I10="","",入力票!I10)</f>
        <v/>
      </c>
      <c r="AB12" s="162" t="s">
        <v>27</v>
      </c>
      <c r="AC12" s="227" t="str">
        <f>IF(入力票!K10="","",入力票!K10)</f>
        <v/>
      </c>
      <c r="AD12" s="163" t="s">
        <v>29</v>
      </c>
    </row>
    <row r="13" spans="2:104" s="62" customFormat="1" ht="9.9499999999999993" customHeight="1" x14ac:dyDescent="0.15">
      <c r="B13" s="882" t="s">
        <v>217</v>
      </c>
      <c r="C13" s="628"/>
      <c r="D13" s="628"/>
      <c r="E13" s="628"/>
      <c r="F13" s="628"/>
      <c r="G13" s="885" t="s">
        <v>236</v>
      </c>
      <c r="H13" s="590" t="str">
        <f>IF(入力票!E14=0,"",入力票!E14)</f>
        <v/>
      </c>
      <c r="I13" s="887" t="s">
        <v>16</v>
      </c>
      <c r="J13" s="627" t="s">
        <v>218</v>
      </c>
      <c r="K13" s="628"/>
      <c r="L13" s="628"/>
      <c r="M13" s="628"/>
      <c r="N13" s="625"/>
      <c r="O13" s="634" t="str">
        <f>IF(入力票!E15=0,"",入力票!E15)</f>
        <v/>
      </c>
      <c r="P13" s="635"/>
      <c r="Q13" s="635"/>
      <c r="R13" s="635"/>
      <c r="S13" s="635"/>
      <c r="T13" s="625" t="s">
        <v>21</v>
      </c>
      <c r="U13" s="627" t="s">
        <v>219</v>
      </c>
      <c r="V13" s="628"/>
      <c r="W13" s="628"/>
      <c r="X13" s="628"/>
      <c r="Y13" s="625"/>
      <c r="Z13" s="634" t="str">
        <f>IF(入力票!L15=0,"",入力票!L15)</f>
        <v/>
      </c>
      <c r="AA13" s="635"/>
      <c r="AB13" s="635"/>
      <c r="AC13" s="635"/>
      <c r="AD13" s="638" t="s">
        <v>21</v>
      </c>
      <c r="AH13" s="197"/>
    </row>
    <row r="14" spans="2:104" s="62" customFormat="1" ht="9.9499999999999993" customHeight="1" x14ac:dyDescent="0.15">
      <c r="B14" s="883"/>
      <c r="C14" s="630"/>
      <c r="D14" s="630"/>
      <c r="E14" s="630"/>
      <c r="F14" s="630"/>
      <c r="G14" s="886"/>
      <c r="H14" s="729"/>
      <c r="I14" s="888"/>
      <c r="J14" s="629"/>
      <c r="K14" s="630"/>
      <c r="L14" s="630"/>
      <c r="M14" s="630"/>
      <c r="N14" s="626"/>
      <c r="O14" s="636"/>
      <c r="P14" s="637"/>
      <c r="Q14" s="637"/>
      <c r="R14" s="637"/>
      <c r="S14" s="637"/>
      <c r="T14" s="626"/>
      <c r="U14" s="629"/>
      <c r="V14" s="630"/>
      <c r="W14" s="630"/>
      <c r="X14" s="630"/>
      <c r="Y14" s="626"/>
      <c r="Z14" s="636"/>
      <c r="AA14" s="637"/>
      <c r="AB14" s="637"/>
      <c r="AC14" s="637"/>
      <c r="AD14" s="639"/>
      <c r="AH14" s="197"/>
    </row>
    <row r="15" spans="2:104" s="62" customFormat="1" ht="9.9499999999999993" customHeight="1" x14ac:dyDescent="0.15">
      <c r="B15" s="883"/>
      <c r="C15" s="630"/>
      <c r="D15" s="630"/>
      <c r="E15" s="630"/>
      <c r="F15" s="630"/>
      <c r="G15" s="886"/>
      <c r="H15" s="729"/>
      <c r="I15" s="888"/>
      <c r="J15" s="629"/>
      <c r="K15" s="630"/>
      <c r="L15" s="630"/>
      <c r="M15" s="630"/>
      <c r="N15" s="626"/>
      <c r="O15" s="636"/>
      <c r="P15" s="637"/>
      <c r="Q15" s="637"/>
      <c r="R15" s="637"/>
      <c r="S15" s="637"/>
      <c r="T15" s="626"/>
      <c r="U15" s="629"/>
      <c r="V15" s="630"/>
      <c r="W15" s="630"/>
      <c r="X15" s="630"/>
      <c r="Y15" s="626"/>
      <c r="Z15" s="636"/>
      <c r="AA15" s="637"/>
      <c r="AB15" s="637"/>
      <c r="AC15" s="637"/>
      <c r="AD15" s="639"/>
    </row>
    <row r="16" spans="2:104" s="62" customFormat="1" ht="9.9499999999999993" customHeight="1" x14ac:dyDescent="0.15">
      <c r="B16" s="883"/>
      <c r="C16" s="630"/>
      <c r="D16" s="630"/>
      <c r="E16" s="630"/>
      <c r="F16" s="630"/>
      <c r="G16" s="886"/>
      <c r="H16" s="729"/>
      <c r="I16" s="888"/>
      <c r="J16" s="629"/>
      <c r="K16" s="630"/>
      <c r="L16" s="630"/>
      <c r="M16" s="630"/>
      <c r="N16" s="626"/>
      <c r="O16" s="636"/>
      <c r="P16" s="637"/>
      <c r="Q16" s="637"/>
      <c r="R16" s="637"/>
      <c r="S16" s="637"/>
      <c r="T16" s="626"/>
      <c r="U16" s="629"/>
      <c r="V16" s="630"/>
      <c r="W16" s="630"/>
      <c r="X16" s="630"/>
      <c r="Y16" s="626"/>
      <c r="Z16" s="636"/>
      <c r="AA16" s="637"/>
      <c r="AB16" s="637"/>
      <c r="AC16" s="637"/>
      <c r="AD16" s="639"/>
    </row>
    <row r="17" spans="2:106" s="62" customFormat="1" ht="24" hidden="1" customHeight="1" x14ac:dyDescent="0.15">
      <c r="B17" s="884"/>
      <c r="C17" s="632"/>
      <c r="D17" s="632"/>
      <c r="E17" s="632"/>
      <c r="F17" s="632"/>
      <c r="G17" s="86"/>
      <c r="H17" s="102"/>
      <c r="I17" s="122"/>
      <c r="J17" s="631"/>
      <c r="K17" s="632"/>
      <c r="L17" s="632"/>
      <c r="M17" s="632"/>
      <c r="N17" s="633"/>
      <c r="O17" s="86"/>
      <c r="P17" s="102"/>
      <c r="Q17" s="102"/>
      <c r="R17" s="102"/>
      <c r="S17" s="102"/>
      <c r="T17" s="122"/>
      <c r="U17" s="631"/>
      <c r="V17" s="632"/>
      <c r="W17" s="632"/>
      <c r="X17" s="632"/>
      <c r="Y17" s="633"/>
      <c r="Z17" s="86"/>
      <c r="AA17" s="102"/>
      <c r="AB17" s="102"/>
      <c r="AC17" s="102"/>
      <c r="AD17" s="164"/>
    </row>
    <row r="18" spans="2:106" ht="23.25" customHeight="1" x14ac:dyDescent="0.15">
      <c r="B18" s="843" t="s">
        <v>197</v>
      </c>
      <c r="C18" s="662"/>
      <c r="D18" s="662"/>
      <c r="E18" s="662"/>
      <c r="F18" s="662"/>
      <c r="G18" s="662"/>
      <c r="H18" s="662"/>
      <c r="I18" s="662"/>
      <c r="J18" s="662"/>
      <c r="K18" s="806"/>
      <c r="L18" s="627" t="s">
        <v>220</v>
      </c>
      <c r="M18" s="628"/>
      <c r="N18" s="628"/>
      <c r="O18" s="628"/>
      <c r="P18" s="625"/>
      <c r="Q18" s="844" t="s">
        <v>172</v>
      </c>
      <c r="R18" s="844"/>
      <c r="S18" s="844"/>
      <c r="T18" s="825" t="str">
        <f>IF(入力票!G40="","",VLOOKUP(入力票!F40,入力票!$AQ$9:$AR$11,2,FALSE))</f>
        <v/>
      </c>
      <c r="U18" s="662"/>
      <c r="V18" s="662" t="str">
        <f>IF(入力票!G40="","",入力票!G40)</f>
        <v/>
      </c>
      <c r="W18" s="662"/>
      <c r="X18" s="96" t="s">
        <v>173</v>
      </c>
      <c r="Y18" s="662" t="str">
        <f>IF(入力票!I40="","",入力票!I40)</f>
        <v/>
      </c>
      <c r="Z18" s="662"/>
      <c r="AA18" s="96" t="s">
        <v>175</v>
      </c>
      <c r="AB18" s="96"/>
      <c r="AC18" s="96"/>
      <c r="AD18" s="165"/>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79"/>
      <c r="BR18" s="179"/>
      <c r="BS18" s="179"/>
      <c r="BT18" s="179"/>
      <c r="BU18" s="179"/>
      <c r="BV18" s="179"/>
      <c r="BW18" s="179"/>
      <c r="BX18" s="179"/>
      <c r="BY18" s="179"/>
      <c r="BZ18" s="179"/>
      <c r="CA18" s="179"/>
      <c r="CB18" s="179"/>
      <c r="CC18" s="179"/>
      <c r="CD18" s="179"/>
      <c r="CE18" s="179"/>
      <c r="CF18" s="179"/>
      <c r="CG18" s="179"/>
      <c r="CH18" s="179"/>
      <c r="CI18" s="179"/>
      <c r="CJ18" s="179"/>
      <c r="CK18" s="179"/>
      <c r="CL18" s="179"/>
      <c r="CM18" s="179"/>
      <c r="CN18" s="179"/>
      <c r="CO18" s="179"/>
      <c r="CP18" s="179"/>
      <c r="CQ18" s="179"/>
      <c r="CR18" s="179"/>
      <c r="CS18" s="179"/>
      <c r="CT18" s="179"/>
      <c r="CU18" s="179"/>
      <c r="CV18" s="179"/>
      <c r="CW18" s="179"/>
      <c r="CX18" s="179"/>
      <c r="CY18" s="179"/>
      <c r="CZ18" s="179"/>
    </row>
    <row r="19" spans="2:106" ht="23.25" customHeight="1" x14ac:dyDescent="0.15">
      <c r="B19" s="663" t="s">
        <v>200</v>
      </c>
      <c r="C19" s="664"/>
      <c r="D19" s="664"/>
      <c r="E19" s="665"/>
      <c r="F19" s="821"/>
      <c r="G19" s="822"/>
      <c r="H19" s="822"/>
      <c r="I19" s="822"/>
      <c r="J19" s="822"/>
      <c r="K19" s="823"/>
      <c r="L19" s="631"/>
      <c r="M19" s="632"/>
      <c r="N19" s="632"/>
      <c r="O19" s="632"/>
      <c r="P19" s="633"/>
      <c r="Q19" s="844" t="s">
        <v>176</v>
      </c>
      <c r="R19" s="844"/>
      <c r="S19" s="844"/>
      <c r="T19" s="829" t="str">
        <f>IF(入力票!F41="","",入力票!F41)</f>
        <v/>
      </c>
      <c r="U19" s="830"/>
      <c r="V19" s="830"/>
      <c r="W19" s="830"/>
      <c r="X19" s="830"/>
      <c r="Y19" s="830"/>
      <c r="Z19" s="830"/>
      <c r="AA19" s="830"/>
      <c r="AB19" s="830"/>
      <c r="AC19" s="830"/>
      <c r="AD19" s="166" t="s">
        <v>17</v>
      </c>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0"/>
      <c r="BR19" s="180"/>
      <c r="BS19" s="180"/>
      <c r="BT19" s="180"/>
      <c r="BU19" s="180"/>
      <c r="BV19" s="180"/>
      <c r="BW19" s="180"/>
      <c r="BX19" s="180"/>
      <c r="BY19" s="180"/>
      <c r="BZ19" s="180"/>
      <c r="CA19" s="180"/>
      <c r="CB19" s="180"/>
      <c r="CC19" s="180"/>
      <c r="CD19" s="180"/>
      <c r="CE19" s="180"/>
      <c r="CF19" s="180"/>
      <c r="CG19" s="180"/>
      <c r="CH19" s="180"/>
      <c r="CI19" s="180"/>
      <c r="CJ19" s="180"/>
      <c r="CK19" s="180"/>
      <c r="CL19" s="180"/>
      <c r="CM19" s="180"/>
      <c r="CN19" s="180"/>
      <c r="CO19" s="180"/>
      <c r="CP19" s="180"/>
      <c r="CQ19" s="180"/>
      <c r="CR19" s="180"/>
      <c r="CS19" s="180"/>
      <c r="CT19" s="180"/>
      <c r="CU19" s="180"/>
      <c r="CV19" s="180"/>
      <c r="CW19" s="180"/>
      <c r="CX19" s="180"/>
      <c r="CY19" s="180"/>
      <c r="CZ19" s="180"/>
    </row>
    <row r="20" spans="2:106" ht="23.25" customHeight="1" x14ac:dyDescent="0.15">
      <c r="B20" s="663" t="s">
        <v>201</v>
      </c>
      <c r="C20" s="666"/>
      <c r="D20" s="666"/>
      <c r="E20" s="667"/>
      <c r="F20" s="821"/>
      <c r="G20" s="822"/>
      <c r="H20" s="822"/>
      <c r="I20" s="822"/>
      <c r="J20" s="822"/>
      <c r="K20" s="823"/>
      <c r="L20" s="627" t="s">
        <v>126</v>
      </c>
      <c r="M20" s="628"/>
      <c r="N20" s="628"/>
      <c r="O20" s="628"/>
      <c r="P20" s="625"/>
      <c r="Q20" s="824" t="s">
        <v>177</v>
      </c>
      <c r="R20" s="824"/>
      <c r="S20" s="824"/>
      <c r="T20" s="825" t="str">
        <f>IF(入力票!G42="","",VLOOKUP(入力票!F42,入力票!$AQ$9:$AR$11,2,FALSE))</f>
        <v/>
      </c>
      <c r="U20" s="662"/>
      <c r="V20" s="662" t="str">
        <f>IF(入力票!G42="","",入力票!G42)</f>
        <v/>
      </c>
      <c r="W20" s="662"/>
      <c r="X20" s="118" t="s">
        <v>173</v>
      </c>
      <c r="Y20" s="662" t="str">
        <f>IF(入力票!I42="","",入力票!I42)</f>
        <v/>
      </c>
      <c r="Z20" s="662"/>
      <c r="AA20" s="118" t="s">
        <v>175</v>
      </c>
      <c r="AB20" s="662" t="str">
        <f>IF(入力票!K42="","",入力票!K42)</f>
        <v/>
      </c>
      <c r="AC20" s="662"/>
      <c r="AD20" s="165" t="s">
        <v>131</v>
      </c>
      <c r="AE20" s="179"/>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c r="BB20" s="179"/>
      <c r="BC20" s="179"/>
      <c r="BD20" s="179"/>
      <c r="BE20" s="179"/>
      <c r="BF20" s="179"/>
      <c r="BG20" s="179"/>
      <c r="BH20" s="179"/>
      <c r="BI20" s="179"/>
      <c r="BJ20" s="179"/>
      <c r="BK20" s="179"/>
      <c r="BL20" s="179"/>
      <c r="BM20" s="179"/>
      <c r="BN20" s="179"/>
      <c r="BO20" s="179"/>
      <c r="BP20" s="179"/>
      <c r="BQ20" s="179"/>
      <c r="BR20" s="179"/>
      <c r="BS20" s="179"/>
      <c r="BT20" s="179"/>
      <c r="BU20" s="179"/>
      <c r="BV20" s="179"/>
      <c r="BW20" s="179"/>
      <c r="BX20" s="179"/>
      <c r="BY20" s="179"/>
      <c r="BZ20" s="179"/>
      <c r="CA20" s="179"/>
      <c r="CB20" s="179"/>
      <c r="CC20" s="179"/>
      <c r="CD20" s="179"/>
      <c r="CE20" s="179"/>
      <c r="CF20" s="179"/>
      <c r="CG20" s="179"/>
      <c r="CH20" s="179"/>
      <c r="CI20" s="179"/>
      <c r="CJ20" s="179"/>
      <c r="CK20" s="179"/>
      <c r="CL20" s="179"/>
      <c r="CM20" s="179"/>
      <c r="CN20" s="179"/>
      <c r="CO20" s="179"/>
      <c r="CP20" s="179"/>
      <c r="CQ20" s="179"/>
      <c r="CR20" s="179"/>
      <c r="CS20" s="179"/>
      <c r="CT20" s="179"/>
      <c r="CU20" s="179"/>
      <c r="CV20" s="179"/>
      <c r="CW20" s="179"/>
      <c r="CX20" s="179"/>
      <c r="CY20" s="179"/>
      <c r="CZ20" s="179"/>
    </row>
    <row r="21" spans="2:106" ht="23.25" customHeight="1" x14ac:dyDescent="0.15">
      <c r="B21" s="663" t="s">
        <v>202</v>
      </c>
      <c r="C21" s="664"/>
      <c r="D21" s="664"/>
      <c r="E21" s="665"/>
      <c r="F21" s="821"/>
      <c r="G21" s="822"/>
      <c r="H21" s="822"/>
      <c r="I21" s="822"/>
      <c r="J21" s="822"/>
      <c r="K21" s="823"/>
      <c r="L21" s="631"/>
      <c r="M21" s="632"/>
      <c r="N21" s="632"/>
      <c r="O21" s="632"/>
      <c r="P21" s="633"/>
      <c r="Q21" s="826" t="s">
        <v>113</v>
      </c>
      <c r="R21" s="827"/>
      <c r="S21" s="828"/>
      <c r="T21" s="829" t="str">
        <f>IF(入力票!F43="","",入力票!F43)</f>
        <v/>
      </c>
      <c r="U21" s="830"/>
      <c r="V21" s="830"/>
      <c r="W21" s="830"/>
      <c r="X21" s="830"/>
      <c r="Y21" s="830"/>
      <c r="Z21" s="830"/>
      <c r="AA21" s="830"/>
      <c r="AB21" s="830"/>
      <c r="AC21" s="830"/>
      <c r="AD21" s="165" t="s">
        <v>17</v>
      </c>
    </row>
    <row r="22" spans="2:106" ht="23.25" customHeight="1" x14ac:dyDescent="0.15">
      <c r="B22" s="640" t="s">
        <v>231</v>
      </c>
      <c r="C22" s="641"/>
      <c r="D22" s="641"/>
      <c r="E22" s="642"/>
      <c r="F22" s="659" t="s">
        <v>30</v>
      </c>
      <c r="G22" s="660"/>
      <c r="H22" s="660"/>
      <c r="I22" s="660"/>
      <c r="J22" s="660"/>
      <c r="K22" s="660"/>
      <c r="L22" s="660"/>
      <c r="M22" s="660"/>
      <c r="N22" s="660"/>
      <c r="O22" s="660"/>
      <c r="P22" s="660"/>
      <c r="Q22" s="660"/>
      <c r="R22" s="660"/>
      <c r="S22" s="660"/>
      <c r="T22" s="660"/>
      <c r="U22" s="660"/>
      <c r="V22" s="660"/>
      <c r="W22" s="660"/>
      <c r="X22" s="660"/>
      <c r="Y22" s="660"/>
      <c r="Z22" s="661"/>
      <c r="AA22" s="655" t="s">
        <v>229</v>
      </c>
      <c r="AB22" s="656"/>
      <c r="AC22" s="657" t="s">
        <v>230</v>
      </c>
      <c r="AD22" s="658"/>
      <c r="DB22" s="93"/>
    </row>
    <row r="23" spans="2:106" ht="23.25" customHeight="1" x14ac:dyDescent="0.15">
      <c r="B23" s="643"/>
      <c r="C23" s="644"/>
      <c r="D23" s="644"/>
      <c r="E23" s="645"/>
      <c r="F23" s="652" t="s">
        <v>257</v>
      </c>
      <c r="G23" s="653"/>
      <c r="H23" s="653"/>
      <c r="I23" s="653"/>
      <c r="J23" s="653"/>
      <c r="K23" s="653"/>
      <c r="L23" s="653"/>
      <c r="M23" s="653"/>
      <c r="N23" s="653"/>
      <c r="O23" s="653"/>
      <c r="P23" s="653"/>
      <c r="Q23" s="653"/>
      <c r="R23" s="653"/>
      <c r="S23" s="653"/>
      <c r="T23" s="653"/>
      <c r="U23" s="653"/>
      <c r="V23" s="653"/>
      <c r="W23" s="653"/>
      <c r="X23" s="653"/>
      <c r="Y23" s="653"/>
      <c r="Z23" s="654"/>
      <c r="AA23" s="655" t="s">
        <v>229</v>
      </c>
      <c r="AB23" s="656"/>
      <c r="AC23" s="657" t="s">
        <v>230</v>
      </c>
      <c r="AD23" s="658"/>
      <c r="DB23" s="93"/>
    </row>
    <row r="24" spans="2:106" ht="23.25" customHeight="1" x14ac:dyDescent="0.15">
      <c r="B24" s="646" t="s">
        <v>264</v>
      </c>
      <c r="C24" s="647"/>
      <c r="D24" s="647"/>
      <c r="E24" s="648"/>
      <c r="F24" s="659" t="s">
        <v>262</v>
      </c>
      <c r="G24" s="660"/>
      <c r="H24" s="660"/>
      <c r="I24" s="660"/>
      <c r="J24" s="660"/>
      <c r="K24" s="660"/>
      <c r="L24" s="660"/>
      <c r="M24" s="660"/>
      <c r="N24" s="660"/>
      <c r="O24" s="660"/>
      <c r="P24" s="660"/>
      <c r="Q24" s="660"/>
      <c r="R24" s="660"/>
      <c r="S24" s="660"/>
      <c r="T24" s="660"/>
      <c r="U24" s="660"/>
      <c r="V24" s="660"/>
      <c r="W24" s="660"/>
      <c r="X24" s="660"/>
      <c r="Y24" s="660"/>
      <c r="Z24" s="661"/>
      <c r="AA24" s="655" t="s">
        <v>229</v>
      </c>
      <c r="AB24" s="656"/>
      <c r="AC24" s="657" t="s">
        <v>230</v>
      </c>
      <c r="AD24" s="658"/>
      <c r="DB24" s="93"/>
    </row>
    <row r="25" spans="2:106" ht="23.25" customHeight="1" x14ac:dyDescent="0.15">
      <c r="B25" s="649"/>
      <c r="C25" s="650"/>
      <c r="D25" s="650"/>
      <c r="E25" s="651"/>
      <c r="F25" s="652" t="s">
        <v>263</v>
      </c>
      <c r="G25" s="653"/>
      <c r="H25" s="653"/>
      <c r="I25" s="653"/>
      <c r="J25" s="653"/>
      <c r="K25" s="653"/>
      <c r="L25" s="653"/>
      <c r="M25" s="653"/>
      <c r="N25" s="653"/>
      <c r="O25" s="653"/>
      <c r="P25" s="653"/>
      <c r="Q25" s="653"/>
      <c r="R25" s="653"/>
      <c r="S25" s="653"/>
      <c r="T25" s="653"/>
      <c r="U25" s="653"/>
      <c r="V25" s="653"/>
      <c r="W25" s="653"/>
      <c r="X25" s="653"/>
      <c r="Y25" s="653"/>
      <c r="Z25" s="654"/>
      <c r="AA25" s="655" t="s">
        <v>229</v>
      </c>
      <c r="AB25" s="656"/>
      <c r="AC25" s="657" t="s">
        <v>230</v>
      </c>
      <c r="AD25" s="658"/>
      <c r="DB25" s="93"/>
    </row>
    <row r="26" spans="2:106" ht="20.45" customHeight="1" x14ac:dyDescent="0.15">
      <c r="B26" s="819" t="s">
        <v>153</v>
      </c>
      <c r="C26" s="804"/>
      <c r="D26" s="804"/>
      <c r="E26" s="804"/>
      <c r="F26" s="804"/>
      <c r="G26" s="804"/>
      <c r="H26" s="804"/>
      <c r="I26" s="831"/>
      <c r="J26" s="817" t="s">
        <v>178</v>
      </c>
      <c r="K26" s="818"/>
      <c r="L26" s="818"/>
      <c r="M26" s="818"/>
      <c r="N26" s="818"/>
      <c r="O26" s="818"/>
      <c r="P26" s="818"/>
      <c r="Q26" s="818"/>
      <c r="R26" s="818"/>
      <c r="S26" s="818"/>
      <c r="T26" s="818"/>
      <c r="U26" s="818"/>
      <c r="V26" s="803" t="s">
        <v>180</v>
      </c>
      <c r="W26" s="804"/>
      <c r="X26" s="804"/>
      <c r="Y26" s="804"/>
      <c r="Z26" s="804"/>
      <c r="AA26" s="804"/>
      <c r="AB26" s="804"/>
      <c r="AC26" s="804"/>
      <c r="AD26" s="805"/>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c r="CZ26" s="114"/>
    </row>
    <row r="27" spans="2:106" ht="16.5" customHeight="1" x14ac:dyDescent="0.15">
      <c r="B27" s="543" t="str">
        <f>IF(入力票!F38="","令和",入力票!F38)</f>
        <v>令和</v>
      </c>
      <c r="C27" s="544"/>
      <c r="D27" s="592" t="str">
        <f>IF(入力票!G22="","",入力票!G22)</f>
        <v/>
      </c>
      <c r="E27" s="592"/>
      <c r="F27" s="592" t="s">
        <v>173</v>
      </c>
      <c r="G27" s="592" t="str">
        <f>IF(入力票!I22="","",入力票!I22)</f>
        <v/>
      </c>
      <c r="H27" s="592"/>
      <c r="I27" s="742" t="s">
        <v>175</v>
      </c>
      <c r="J27" s="834" t="str">
        <f>IF(入力票!AG17="","",入力票!AG17)</f>
        <v>令和</v>
      </c>
      <c r="K27" s="835"/>
      <c r="L27" s="592" t="str">
        <f>IF(入力票!G17="","",入力票!G17)</f>
        <v/>
      </c>
      <c r="M27" s="592"/>
      <c r="N27" s="600" t="s">
        <v>182</v>
      </c>
      <c r="O27" s="592" t="str">
        <f>IF(入力票!I17="","",入力票!I17)</f>
        <v/>
      </c>
      <c r="P27" s="592"/>
      <c r="Q27" s="600" t="s">
        <v>27</v>
      </c>
      <c r="R27" s="592" t="str">
        <f>IF(入力票!K17="","",入力票!K17)</f>
        <v/>
      </c>
      <c r="S27" s="592"/>
      <c r="T27" s="600" t="s">
        <v>29</v>
      </c>
      <c r="U27" s="592"/>
      <c r="V27" s="594"/>
      <c r="W27" s="595"/>
      <c r="X27" s="595"/>
      <c r="Y27" s="595"/>
      <c r="Z27" s="595"/>
      <c r="AA27" s="595"/>
      <c r="AB27" s="595"/>
      <c r="AC27" s="595"/>
      <c r="AD27" s="815" t="s">
        <v>17</v>
      </c>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14"/>
      <c r="CX27" s="114"/>
      <c r="CY27" s="114"/>
      <c r="CZ27" s="114"/>
    </row>
    <row r="28" spans="2:106" ht="16.5" customHeight="1" x14ac:dyDescent="0.15">
      <c r="B28" s="832"/>
      <c r="C28" s="833"/>
      <c r="D28" s="593"/>
      <c r="E28" s="593"/>
      <c r="F28" s="593"/>
      <c r="G28" s="593"/>
      <c r="H28" s="593"/>
      <c r="I28" s="795"/>
      <c r="J28" s="836"/>
      <c r="K28" s="837"/>
      <c r="L28" s="593"/>
      <c r="M28" s="593"/>
      <c r="N28" s="601"/>
      <c r="O28" s="593"/>
      <c r="P28" s="593"/>
      <c r="Q28" s="601"/>
      <c r="R28" s="593"/>
      <c r="S28" s="593"/>
      <c r="T28" s="601"/>
      <c r="U28" s="593"/>
      <c r="V28" s="596"/>
      <c r="W28" s="597"/>
      <c r="X28" s="597"/>
      <c r="Y28" s="597"/>
      <c r="Z28" s="597"/>
      <c r="AA28" s="597"/>
      <c r="AB28" s="597"/>
      <c r="AC28" s="597"/>
      <c r="AD28" s="816"/>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c r="CA28" s="114"/>
      <c r="CB28" s="114"/>
      <c r="CC28" s="114"/>
      <c r="CD28" s="114"/>
      <c r="CE28" s="114"/>
      <c r="CF28" s="114"/>
      <c r="CG28" s="114"/>
      <c r="CH28" s="114"/>
      <c r="CI28" s="114"/>
      <c r="CJ28" s="114"/>
      <c r="CK28" s="114"/>
      <c r="CL28" s="114"/>
      <c r="CM28" s="114"/>
      <c r="CN28" s="114"/>
      <c r="CO28" s="114"/>
      <c r="CP28" s="114"/>
      <c r="CQ28" s="114"/>
      <c r="CR28" s="114"/>
      <c r="CS28" s="114"/>
      <c r="CT28" s="114"/>
      <c r="CU28" s="114"/>
      <c r="CV28" s="114"/>
      <c r="CW28" s="114"/>
      <c r="CX28" s="114"/>
      <c r="CY28" s="114"/>
      <c r="CZ28" s="114"/>
    </row>
    <row r="29" spans="2:106" s="62" customFormat="1" ht="19.899999999999999" customHeight="1" x14ac:dyDescent="0.15">
      <c r="B29" s="819" t="s">
        <v>18</v>
      </c>
      <c r="C29" s="804"/>
      <c r="D29" s="804"/>
      <c r="E29" s="804"/>
      <c r="F29" s="804"/>
      <c r="G29" s="804"/>
      <c r="H29" s="804"/>
      <c r="I29" s="804"/>
      <c r="J29" s="804"/>
      <c r="K29" s="804"/>
      <c r="L29" s="804"/>
      <c r="M29" s="804"/>
      <c r="N29" s="804"/>
      <c r="O29" s="804"/>
      <c r="P29" s="804"/>
      <c r="Q29" s="804"/>
      <c r="R29" s="804"/>
      <c r="S29" s="804"/>
      <c r="T29" s="820"/>
      <c r="U29" s="804"/>
      <c r="V29" s="804"/>
      <c r="W29" s="804"/>
      <c r="X29" s="804"/>
      <c r="Y29" s="804"/>
      <c r="Z29" s="804"/>
      <c r="AA29" s="804"/>
      <c r="AB29" s="804"/>
      <c r="AC29" s="804"/>
      <c r="AD29" s="805"/>
    </row>
    <row r="30" spans="2:106" ht="36.75" customHeight="1" x14ac:dyDescent="0.15">
      <c r="B30" s="73"/>
      <c r="C30" s="97"/>
      <c r="D30" s="814" t="str">
        <f>IF($P$11="","令和",EE76)</f>
        <v>令和</v>
      </c>
      <c r="E30" s="814"/>
      <c r="F30" s="814" t="str">
        <f>IF($P$11="","",EF76)</f>
        <v/>
      </c>
      <c r="G30" s="814"/>
      <c r="H30" s="97" t="s">
        <v>11</v>
      </c>
      <c r="I30" s="814" t="str">
        <f>IF($P$11="","",EG76)</f>
        <v/>
      </c>
      <c r="J30" s="814"/>
      <c r="K30" s="97" t="s">
        <v>27</v>
      </c>
      <c r="L30" s="814" t="str">
        <f>IF($P$11="","",EH76)</f>
        <v/>
      </c>
      <c r="M30" s="814"/>
      <c r="N30" s="97" t="s">
        <v>29</v>
      </c>
      <c r="O30" s="662" t="s">
        <v>33</v>
      </c>
      <c r="P30" s="662"/>
      <c r="Q30" s="662" t="str">
        <f>IF($P$11="","令和",EE76)</f>
        <v>令和</v>
      </c>
      <c r="R30" s="662"/>
      <c r="S30" s="814" t="str">
        <f>IF($P$11="","",EJ76)</f>
        <v/>
      </c>
      <c r="T30" s="814"/>
      <c r="U30" s="97" t="s">
        <v>11</v>
      </c>
      <c r="V30" s="814" t="str">
        <f>IF($P$11="","",EK76)</f>
        <v/>
      </c>
      <c r="W30" s="814"/>
      <c r="X30" s="97" t="s">
        <v>27</v>
      </c>
      <c r="Y30" s="814" t="str">
        <f>IF($P$11="","",EL76)</f>
        <v/>
      </c>
      <c r="Z30" s="814"/>
      <c r="AA30" s="97" t="s">
        <v>29</v>
      </c>
      <c r="AB30" s="97" t="s">
        <v>34</v>
      </c>
      <c r="AC30" s="97"/>
      <c r="AD30" s="168"/>
    </row>
    <row r="31" spans="2:106" s="62" customFormat="1" ht="34.5" customHeight="1" x14ac:dyDescent="0.15">
      <c r="B31" s="543" t="s">
        <v>69</v>
      </c>
      <c r="C31" s="544"/>
      <c r="D31" s="544"/>
      <c r="E31" s="545"/>
      <c r="F31" s="662" t="s">
        <v>184</v>
      </c>
      <c r="G31" s="662"/>
      <c r="H31" s="806"/>
      <c r="I31" s="807"/>
      <c r="J31" s="808"/>
      <c r="K31" s="808"/>
      <c r="L31" s="808"/>
      <c r="M31" s="808"/>
      <c r="N31" s="808"/>
      <c r="O31" s="808"/>
      <c r="P31" s="809"/>
      <c r="Q31" s="810" t="s">
        <v>73</v>
      </c>
      <c r="R31" s="811"/>
      <c r="S31" s="811"/>
      <c r="T31" s="812" t="s">
        <v>260</v>
      </c>
      <c r="U31" s="662"/>
      <c r="V31" s="813"/>
      <c r="W31" s="813"/>
      <c r="X31" s="97" t="s">
        <v>11</v>
      </c>
      <c r="Y31" s="813"/>
      <c r="Z31" s="813"/>
      <c r="AA31" s="97" t="s">
        <v>27</v>
      </c>
      <c r="AB31" s="813"/>
      <c r="AC31" s="813"/>
      <c r="AD31" s="168" t="s">
        <v>29</v>
      </c>
    </row>
    <row r="32" spans="2:106" s="62" customFormat="1" ht="15.75" customHeight="1" x14ac:dyDescent="0.15">
      <c r="B32" s="546"/>
      <c r="C32" s="547"/>
      <c r="D32" s="547"/>
      <c r="E32" s="548"/>
      <c r="F32" s="628" t="s">
        <v>28</v>
      </c>
      <c r="G32" s="628"/>
      <c r="H32" s="625"/>
      <c r="I32" s="598" t="s">
        <v>292</v>
      </c>
      <c r="J32" s="590"/>
      <c r="K32" s="588"/>
      <c r="L32" s="590" t="s">
        <v>11</v>
      </c>
      <c r="M32" s="588"/>
      <c r="N32" s="590" t="s">
        <v>27</v>
      </c>
      <c r="O32" s="588"/>
      <c r="P32" s="590" t="s">
        <v>29</v>
      </c>
      <c r="Q32" s="590" t="s">
        <v>33</v>
      </c>
      <c r="R32" s="590"/>
      <c r="S32" s="590"/>
      <c r="T32" s="547" t="s">
        <v>292</v>
      </c>
      <c r="U32" s="600"/>
      <c r="V32" s="588"/>
      <c r="W32" s="590" t="s">
        <v>11</v>
      </c>
      <c r="X32" s="588"/>
      <c r="Y32" s="590" t="s">
        <v>27</v>
      </c>
      <c r="Z32" s="588"/>
      <c r="AA32" s="590" t="s">
        <v>29</v>
      </c>
      <c r="AB32" s="590" t="s">
        <v>34</v>
      </c>
      <c r="AC32" s="590"/>
      <c r="AD32" s="169"/>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1"/>
      <c r="BD32" s="181"/>
      <c r="BE32" s="181"/>
      <c r="BF32" s="181"/>
      <c r="BG32" s="181"/>
      <c r="BH32" s="181"/>
      <c r="BI32" s="181"/>
      <c r="BJ32" s="181"/>
      <c r="BK32" s="181"/>
      <c r="BL32" s="181"/>
      <c r="BM32" s="181"/>
      <c r="BN32" s="181"/>
      <c r="BO32" s="181"/>
      <c r="BP32" s="181"/>
      <c r="BQ32" s="181"/>
      <c r="BR32" s="181"/>
      <c r="BS32" s="181"/>
      <c r="BT32" s="181"/>
      <c r="BU32" s="181"/>
      <c r="BV32" s="181"/>
      <c r="BW32" s="181"/>
      <c r="BX32" s="181"/>
      <c r="BY32" s="181"/>
      <c r="BZ32" s="181"/>
      <c r="CA32" s="181"/>
      <c r="CB32" s="181"/>
      <c r="CC32" s="181"/>
      <c r="CD32" s="181"/>
      <c r="CE32" s="181"/>
      <c r="CF32" s="181"/>
      <c r="CG32" s="181"/>
      <c r="CH32" s="181"/>
      <c r="CI32" s="181"/>
      <c r="CJ32" s="181"/>
      <c r="CK32" s="181"/>
      <c r="CL32" s="181"/>
      <c r="CM32" s="181"/>
      <c r="CN32" s="181"/>
      <c r="CO32" s="181"/>
      <c r="CP32" s="181"/>
      <c r="CQ32" s="181"/>
      <c r="CR32" s="181"/>
      <c r="CS32" s="181"/>
      <c r="CT32" s="181"/>
      <c r="CU32" s="181"/>
      <c r="CV32" s="181"/>
      <c r="CW32" s="181"/>
      <c r="CX32" s="181"/>
      <c r="CY32" s="181"/>
      <c r="CZ32" s="181"/>
      <c r="DA32" s="181"/>
    </row>
    <row r="33" spans="2:158" s="62" customFormat="1" ht="15.75" customHeight="1" x14ac:dyDescent="0.15">
      <c r="B33" s="546"/>
      <c r="C33" s="547"/>
      <c r="D33" s="547"/>
      <c r="E33" s="548"/>
      <c r="F33" s="632" t="s">
        <v>186</v>
      </c>
      <c r="G33" s="632"/>
      <c r="H33" s="633"/>
      <c r="I33" s="599"/>
      <c r="J33" s="591"/>
      <c r="K33" s="589"/>
      <c r="L33" s="591"/>
      <c r="M33" s="589"/>
      <c r="N33" s="591"/>
      <c r="O33" s="589"/>
      <c r="P33" s="591"/>
      <c r="Q33" s="591"/>
      <c r="R33" s="591"/>
      <c r="S33" s="591"/>
      <c r="T33" s="601"/>
      <c r="U33" s="601"/>
      <c r="V33" s="589"/>
      <c r="W33" s="591"/>
      <c r="X33" s="589"/>
      <c r="Y33" s="591"/>
      <c r="Z33" s="589"/>
      <c r="AA33" s="591"/>
      <c r="AB33" s="591"/>
      <c r="AC33" s="591"/>
      <c r="AD33" s="170"/>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181"/>
      <c r="BO33" s="181"/>
      <c r="BP33" s="181"/>
      <c r="BQ33" s="181"/>
      <c r="BR33" s="181"/>
      <c r="BS33" s="181"/>
      <c r="BT33" s="181"/>
      <c r="BU33" s="181"/>
      <c r="BV33" s="181"/>
      <c r="BW33" s="181"/>
      <c r="BX33" s="181"/>
      <c r="BY33" s="181"/>
      <c r="BZ33" s="181"/>
      <c r="CA33" s="181"/>
      <c r="CB33" s="181"/>
      <c r="CC33" s="181"/>
      <c r="CD33" s="181"/>
      <c r="CE33" s="181"/>
      <c r="CF33" s="181"/>
      <c r="CG33" s="181"/>
      <c r="CH33" s="181"/>
      <c r="CI33" s="181"/>
      <c r="CJ33" s="181"/>
      <c r="CK33" s="181"/>
      <c r="CL33" s="181"/>
      <c r="CM33" s="181"/>
      <c r="CN33" s="181"/>
      <c r="CO33" s="181"/>
      <c r="CP33" s="181"/>
      <c r="CQ33" s="181"/>
      <c r="CR33" s="181"/>
      <c r="CS33" s="181"/>
      <c r="CT33" s="181"/>
      <c r="CU33" s="181"/>
      <c r="CV33" s="181"/>
      <c r="CW33" s="181"/>
      <c r="CX33" s="181"/>
      <c r="CY33" s="181"/>
      <c r="CZ33" s="181"/>
      <c r="DA33" s="181"/>
    </row>
    <row r="34" spans="2:158" s="62" customFormat="1" ht="20.25" customHeight="1" x14ac:dyDescent="0.15">
      <c r="B34" s="546"/>
      <c r="C34" s="547"/>
      <c r="D34" s="547"/>
      <c r="E34" s="548"/>
      <c r="F34" s="781" t="s">
        <v>187</v>
      </c>
      <c r="G34" s="782"/>
      <c r="H34" s="783"/>
      <c r="I34" s="229"/>
      <c r="J34" s="229"/>
      <c r="K34" s="229"/>
      <c r="L34" s="229"/>
      <c r="M34" s="229"/>
      <c r="N34" s="229"/>
      <c r="O34" s="229"/>
      <c r="P34" s="229"/>
      <c r="Q34" s="229"/>
      <c r="R34" s="229"/>
      <c r="S34" s="229"/>
      <c r="T34" s="229"/>
      <c r="U34" s="229"/>
      <c r="V34" s="229"/>
      <c r="W34" s="229"/>
      <c r="X34" s="229"/>
      <c r="Y34" s="229"/>
      <c r="Z34" s="229"/>
      <c r="AA34" s="229"/>
      <c r="AB34" s="229"/>
      <c r="AC34" s="229"/>
      <c r="AD34" s="232"/>
    </row>
    <row r="35" spans="2:158" s="62" customFormat="1" ht="20.25" customHeight="1" x14ac:dyDescent="0.15">
      <c r="B35" s="546"/>
      <c r="C35" s="547"/>
      <c r="D35" s="547"/>
      <c r="E35" s="548"/>
      <c r="F35" s="784"/>
      <c r="G35" s="785"/>
      <c r="H35" s="786"/>
      <c r="I35" s="230"/>
      <c r="J35" s="230"/>
      <c r="K35" s="230"/>
      <c r="L35" s="230"/>
      <c r="M35" s="230"/>
      <c r="N35" s="230"/>
      <c r="O35" s="230"/>
      <c r="P35" s="230"/>
      <c r="Q35" s="230"/>
      <c r="R35" s="230"/>
      <c r="S35" s="230"/>
      <c r="T35" s="230"/>
      <c r="U35" s="230"/>
      <c r="V35" s="230"/>
      <c r="W35" s="230"/>
      <c r="X35" s="230"/>
      <c r="Y35" s="230"/>
      <c r="Z35" s="230"/>
      <c r="AA35" s="230"/>
      <c r="AB35" s="230"/>
      <c r="AC35" s="230"/>
      <c r="AD35" s="233"/>
    </row>
    <row r="36" spans="2:158" s="62" customFormat="1" ht="20.25" customHeight="1" x14ac:dyDescent="0.15">
      <c r="B36" s="546"/>
      <c r="C36" s="547"/>
      <c r="D36" s="547"/>
      <c r="E36" s="548"/>
      <c r="F36" s="787"/>
      <c r="G36" s="788"/>
      <c r="H36" s="789"/>
      <c r="I36" s="231"/>
      <c r="J36" s="231"/>
      <c r="K36" s="231"/>
      <c r="L36" s="231"/>
      <c r="M36" s="231"/>
      <c r="N36" s="231"/>
      <c r="O36" s="231"/>
      <c r="P36" s="231"/>
      <c r="Q36" s="231"/>
      <c r="R36" s="231"/>
      <c r="S36" s="231"/>
      <c r="T36" s="231"/>
      <c r="U36" s="231"/>
      <c r="V36" s="231"/>
      <c r="W36" s="231"/>
      <c r="X36" s="231"/>
      <c r="Y36" s="231"/>
      <c r="Z36" s="231"/>
      <c r="AA36" s="231"/>
      <c r="AB36" s="231"/>
      <c r="AC36" s="231"/>
      <c r="AD36" s="234"/>
      <c r="AE36" s="182"/>
      <c r="AF36" s="182"/>
      <c r="AG36" s="182"/>
      <c r="AH36" s="182"/>
      <c r="AI36" s="182"/>
      <c r="AJ36" s="182"/>
      <c r="AK36" s="182"/>
      <c r="AL36" s="182"/>
      <c r="AM36" s="182"/>
      <c r="AN36" s="182"/>
      <c r="AO36" s="182"/>
      <c r="AP36" s="182"/>
      <c r="AQ36" s="182"/>
      <c r="AR36" s="182"/>
      <c r="AS36" s="182"/>
      <c r="AT36" s="182"/>
      <c r="AU36" s="182"/>
      <c r="AV36" s="182"/>
      <c r="AW36" s="182"/>
      <c r="AX36" s="182"/>
      <c r="AY36" s="182"/>
      <c r="AZ36" s="182"/>
      <c r="BA36" s="182"/>
      <c r="BB36" s="182"/>
      <c r="BC36" s="182"/>
      <c r="BD36" s="182"/>
      <c r="BE36" s="182"/>
      <c r="BF36" s="182"/>
      <c r="BG36" s="182"/>
      <c r="BH36" s="182"/>
      <c r="BI36" s="182"/>
      <c r="BJ36" s="182"/>
      <c r="BK36" s="182"/>
      <c r="BL36" s="182"/>
      <c r="BM36" s="182"/>
      <c r="BN36" s="182"/>
      <c r="BO36" s="182"/>
      <c r="BP36" s="182"/>
      <c r="BQ36" s="182"/>
      <c r="BR36" s="182"/>
      <c r="BS36" s="182"/>
      <c r="BT36" s="182"/>
      <c r="BU36" s="182"/>
      <c r="BV36" s="182"/>
      <c r="BW36" s="182"/>
      <c r="BX36" s="182"/>
      <c r="BY36" s="182"/>
      <c r="BZ36" s="182"/>
      <c r="CA36" s="182"/>
      <c r="CB36" s="182"/>
      <c r="CC36" s="182"/>
      <c r="CD36" s="182"/>
      <c r="CE36" s="182"/>
      <c r="CF36" s="182"/>
      <c r="CG36" s="182"/>
      <c r="CH36" s="182"/>
      <c r="CI36" s="182"/>
      <c r="CJ36" s="182"/>
      <c r="CK36" s="182"/>
      <c r="CL36" s="182"/>
      <c r="CM36" s="182"/>
      <c r="CN36" s="182"/>
      <c r="CO36" s="182"/>
      <c r="CP36" s="182"/>
      <c r="CQ36" s="182"/>
      <c r="CR36" s="182"/>
      <c r="CS36" s="182"/>
      <c r="CT36" s="182"/>
      <c r="CU36" s="182"/>
      <c r="CV36" s="182"/>
      <c r="CW36" s="182"/>
      <c r="CX36" s="182"/>
      <c r="CY36" s="182"/>
      <c r="CZ36" s="182"/>
      <c r="DA36" s="182"/>
    </row>
    <row r="37" spans="2:158" s="62" customFormat="1" ht="5.0999999999999996" customHeight="1" x14ac:dyDescent="0.15">
      <c r="B37" s="546"/>
      <c r="C37" s="547"/>
      <c r="D37" s="547"/>
      <c r="E37" s="548"/>
      <c r="F37" s="88"/>
      <c r="G37" s="88"/>
      <c r="H37" s="88"/>
      <c r="I37" s="114"/>
      <c r="J37" s="114"/>
      <c r="K37" s="114"/>
      <c r="L37" s="114"/>
      <c r="M37" s="114"/>
      <c r="N37" s="114"/>
      <c r="O37" s="114"/>
      <c r="P37" s="114"/>
      <c r="Q37" s="114"/>
      <c r="R37" s="114"/>
      <c r="S37" s="114"/>
      <c r="T37" s="114"/>
      <c r="U37" s="114"/>
      <c r="V37" s="114"/>
      <c r="W37" s="114"/>
      <c r="X37" s="114"/>
      <c r="Y37" s="114"/>
      <c r="Z37" s="114"/>
      <c r="AA37" s="114"/>
      <c r="AB37" s="114"/>
      <c r="AC37" s="114"/>
      <c r="AD37" s="171"/>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c r="BI37" s="182"/>
      <c r="BJ37" s="182"/>
      <c r="BK37" s="182"/>
      <c r="BL37" s="182"/>
      <c r="BM37" s="182"/>
      <c r="BN37" s="182"/>
      <c r="BO37" s="182"/>
      <c r="BP37" s="182"/>
      <c r="BQ37" s="182"/>
      <c r="BR37" s="182"/>
      <c r="BS37" s="182"/>
      <c r="BT37" s="182"/>
      <c r="BU37" s="182"/>
      <c r="BV37" s="182"/>
      <c r="BW37" s="182"/>
      <c r="BX37" s="182"/>
      <c r="BY37" s="182"/>
      <c r="BZ37" s="182"/>
      <c r="CA37" s="182"/>
      <c r="CB37" s="182"/>
      <c r="CC37" s="182"/>
      <c r="CD37" s="182"/>
      <c r="CE37" s="182"/>
      <c r="CF37" s="182"/>
      <c r="CG37" s="182"/>
      <c r="CH37" s="182"/>
      <c r="CI37" s="182"/>
      <c r="CJ37" s="182"/>
      <c r="CK37" s="182"/>
      <c r="CL37" s="182"/>
      <c r="CM37" s="182"/>
      <c r="CN37" s="182"/>
      <c r="CO37" s="182"/>
      <c r="CP37" s="182"/>
      <c r="CQ37" s="182"/>
      <c r="CR37" s="182"/>
      <c r="CS37" s="182"/>
      <c r="CT37" s="182"/>
      <c r="CU37" s="182"/>
      <c r="CV37" s="182"/>
      <c r="CW37" s="182"/>
      <c r="CX37" s="182"/>
      <c r="CY37" s="182"/>
      <c r="CZ37" s="182"/>
      <c r="DA37" s="182"/>
    </row>
    <row r="38" spans="2:158" s="62" customFormat="1" ht="20.25" customHeight="1" x14ac:dyDescent="0.15">
      <c r="B38" s="546"/>
      <c r="C38" s="547"/>
      <c r="D38" s="547"/>
      <c r="E38" s="548"/>
      <c r="F38" s="600" t="s">
        <v>174</v>
      </c>
      <c r="G38" s="600"/>
      <c r="H38" s="583"/>
      <c r="I38" s="583"/>
      <c r="J38" s="61" t="s">
        <v>11</v>
      </c>
      <c r="K38" s="583"/>
      <c r="L38" s="583"/>
      <c r="M38" s="61" t="s">
        <v>27</v>
      </c>
      <c r="N38" s="583"/>
      <c r="O38" s="583"/>
      <c r="P38" s="61" t="s">
        <v>29</v>
      </c>
      <c r="Q38" s="61"/>
      <c r="R38" s="61"/>
      <c r="S38" s="600" t="s">
        <v>203</v>
      </c>
      <c r="T38" s="600"/>
      <c r="U38" s="600"/>
      <c r="V38" s="61"/>
      <c r="W38" s="61"/>
      <c r="X38" s="61"/>
      <c r="Y38" s="61"/>
      <c r="Z38" s="61"/>
      <c r="AA38" s="61"/>
      <c r="AB38" s="61"/>
      <c r="AC38" s="61"/>
      <c r="AD38" s="172"/>
    </row>
    <row r="39" spans="2:158" s="62" customFormat="1" ht="20.25" customHeight="1" x14ac:dyDescent="0.15">
      <c r="B39" s="546"/>
      <c r="C39" s="547"/>
      <c r="D39" s="547"/>
      <c r="E39" s="548"/>
      <c r="F39" s="110"/>
      <c r="G39" s="110"/>
      <c r="H39" s="110"/>
      <c r="I39" s="110"/>
      <c r="J39" s="61"/>
      <c r="K39" s="110"/>
      <c r="L39" s="110"/>
      <c r="M39" s="61"/>
      <c r="N39" s="110"/>
      <c r="O39" s="110"/>
      <c r="P39" s="61"/>
      <c r="Q39" s="61"/>
      <c r="R39" s="61"/>
      <c r="S39" s="110"/>
      <c r="T39" s="110"/>
      <c r="U39" s="110"/>
      <c r="V39" s="61"/>
      <c r="W39" s="61"/>
      <c r="X39" s="61"/>
      <c r="Y39" s="61"/>
      <c r="Z39" s="61"/>
      <c r="AA39" s="61"/>
      <c r="AB39" s="61"/>
      <c r="AC39" s="61"/>
      <c r="AD39" s="172"/>
    </row>
    <row r="40" spans="2:158" s="62" customFormat="1" ht="20.25" customHeight="1" x14ac:dyDescent="0.15">
      <c r="B40" s="546"/>
      <c r="C40" s="547"/>
      <c r="D40" s="547"/>
      <c r="E40" s="548"/>
      <c r="F40" s="114"/>
      <c r="G40" s="114"/>
      <c r="H40" s="61"/>
      <c r="I40" s="61"/>
      <c r="J40" s="61"/>
      <c r="K40" s="61"/>
      <c r="L40" s="61"/>
      <c r="M40" s="61"/>
      <c r="N40" s="130"/>
      <c r="O40" s="131"/>
      <c r="P40" s="61"/>
      <c r="Q40" s="61"/>
      <c r="R40" s="61"/>
      <c r="S40" s="768" t="s">
        <v>204</v>
      </c>
      <c r="T40" s="768"/>
      <c r="U40" s="768"/>
      <c r="V40" s="131"/>
      <c r="W40" s="61"/>
      <c r="X40" s="61"/>
      <c r="Y40" s="61"/>
      <c r="Z40" s="61"/>
      <c r="AA40" s="61"/>
      <c r="AB40" s="61"/>
      <c r="AC40" s="61"/>
      <c r="AD40" s="172"/>
    </row>
    <row r="41" spans="2:158" s="62" customFormat="1" ht="20.25" customHeight="1" x14ac:dyDescent="0.15">
      <c r="B41" s="546"/>
      <c r="C41" s="547"/>
      <c r="D41" s="547"/>
      <c r="E41" s="548"/>
      <c r="F41" s="114"/>
      <c r="G41" s="114"/>
      <c r="H41" s="61"/>
      <c r="I41" s="61"/>
      <c r="J41" s="61"/>
      <c r="K41" s="61"/>
      <c r="L41" s="61"/>
      <c r="M41" s="61"/>
      <c r="N41" s="130"/>
      <c r="O41" s="131"/>
      <c r="P41" s="61"/>
      <c r="Q41" s="61"/>
      <c r="R41" s="61"/>
      <c r="S41" s="140"/>
      <c r="T41" s="140"/>
      <c r="U41" s="140"/>
      <c r="V41" s="131"/>
      <c r="W41" s="61"/>
      <c r="X41" s="235"/>
      <c r="Y41" s="61"/>
      <c r="Z41" s="61"/>
      <c r="AA41" s="61"/>
      <c r="AB41" s="61"/>
      <c r="AC41" s="61"/>
      <c r="AD41" s="172"/>
    </row>
    <row r="42" spans="2:158" s="62" customFormat="1" ht="20.25" customHeight="1" x14ac:dyDescent="0.15">
      <c r="B42" s="546"/>
      <c r="C42" s="547"/>
      <c r="D42" s="547"/>
      <c r="E42" s="548"/>
      <c r="F42" s="61"/>
      <c r="G42" s="114"/>
      <c r="H42" s="600" t="s">
        <v>189</v>
      </c>
      <c r="I42" s="600"/>
      <c r="J42" s="600"/>
      <c r="K42" s="235"/>
      <c r="L42" s="235"/>
      <c r="M42" s="235"/>
      <c r="N42" s="236"/>
      <c r="O42" s="236"/>
      <c r="P42" s="236"/>
      <c r="Q42" s="236"/>
      <c r="R42" s="131"/>
      <c r="S42" s="584" t="s">
        <v>205</v>
      </c>
      <c r="T42" s="584"/>
      <c r="U42" s="584"/>
      <c r="V42" s="131"/>
      <c r="W42" s="61"/>
      <c r="X42" s="61"/>
      <c r="Y42" s="61"/>
      <c r="Z42" s="61"/>
      <c r="AA42" s="61"/>
      <c r="AB42" s="61"/>
      <c r="AC42" s="61"/>
      <c r="AD42" s="172"/>
    </row>
    <row r="43" spans="2:158" s="62" customFormat="1" ht="15" customHeight="1" x14ac:dyDescent="0.15">
      <c r="B43" s="546"/>
      <c r="C43" s="547"/>
      <c r="D43" s="547"/>
      <c r="E43" s="548"/>
      <c r="F43" s="61"/>
      <c r="G43" s="116"/>
      <c r="H43" s="118"/>
      <c r="I43" s="118"/>
      <c r="J43" s="118"/>
      <c r="K43" s="79"/>
      <c r="L43" s="79"/>
      <c r="M43" s="79"/>
      <c r="N43" s="132"/>
      <c r="O43" s="132"/>
      <c r="P43" s="132"/>
      <c r="Q43" s="132"/>
      <c r="R43" s="132"/>
      <c r="S43" s="77"/>
      <c r="T43" s="77"/>
      <c r="U43" s="77"/>
      <c r="V43" s="132"/>
      <c r="W43" s="79"/>
      <c r="X43" s="79"/>
      <c r="Y43" s="79"/>
      <c r="Z43" s="79"/>
      <c r="AA43" s="79"/>
      <c r="AB43" s="79"/>
      <c r="AC43" s="79"/>
      <c r="AD43" s="173"/>
    </row>
    <row r="44" spans="2:158" s="62" customFormat="1" ht="20.25" customHeight="1" x14ac:dyDescent="0.15">
      <c r="B44" s="769" t="s">
        <v>265</v>
      </c>
      <c r="C44" s="770"/>
      <c r="D44" s="770"/>
      <c r="E44" s="771"/>
      <c r="F44" s="775"/>
      <c r="G44" s="777" t="s">
        <v>266</v>
      </c>
      <c r="H44" s="777"/>
      <c r="I44" s="777"/>
      <c r="J44" s="777"/>
      <c r="K44" s="777"/>
      <c r="L44" s="777"/>
      <c r="M44" s="777"/>
      <c r="N44" s="777"/>
      <c r="O44" s="777"/>
      <c r="P44" s="777"/>
      <c r="Q44" s="777"/>
      <c r="R44" s="777"/>
      <c r="S44" s="777"/>
      <c r="T44" s="777"/>
      <c r="U44" s="777"/>
      <c r="V44" s="777"/>
      <c r="W44" s="777"/>
      <c r="X44" s="777"/>
      <c r="Y44" s="777"/>
      <c r="Z44" s="777"/>
      <c r="AA44" s="777"/>
      <c r="AB44" s="777"/>
      <c r="AC44" s="777"/>
      <c r="AD44" s="778"/>
    </row>
    <row r="45" spans="2:158" s="62" customFormat="1" ht="20.25" customHeight="1" x14ac:dyDescent="0.15">
      <c r="B45" s="772"/>
      <c r="C45" s="773"/>
      <c r="D45" s="773"/>
      <c r="E45" s="774"/>
      <c r="F45" s="776"/>
      <c r="G45" s="779"/>
      <c r="H45" s="779"/>
      <c r="I45" s="779"/>
      <c r="J45" s="779"/>
      <c r="K45" s="779"/>
      <c r="L45" s="779"/>
      <c r="M45" s="779"/>
      <c r="N45" s="779"/>
      <c r="O45" s="779"/>
      <c r="P45" s="779"/>
      <c r="Q45" s="779"/>
      <c r="R45" s="779"/>
      <c r="S45" s="779"/>
      <c r="T45" s="779"/>
      <c r="U45" s="779"/>
      <c r="V45" s="779"/>
      <c r="W45" s="779"/>
      <c r="X45" s="779"/>
      <c r="Y45" s="779"/>
      <c r="Z45" s="779"/>
      <c r="AA45" s="779"/>
      <c r="AB45" s="779"/>
      <c r="AC45" s="779"/>
      <c r="AD45" s="780"/>
    </row>
    <row r="46" spans="2:158" ht="20.25" customHeight="1" x14ac:dyDescent="0.15">
      <c r="B46" s="70"/>
      <c r="C46" s="61" t="s">
        <v>192</v>
      </c>
      <c r="AD46" s="172"/>
    </row>
    <row r="47" spans="2:158" ht="20.25" customHeight="1" x14ac:dyDescent="0.15">
      <c r="B47" s="70"/>
      <c r="C47" s="61" t="s">
        <v>159</v>
      </c>
      <c r="S47" s="584" t="s">
        <v>188</v>
      </c>
      <c r="T47" s="584"/>
      <c r="U47" s="584"/>
      <c r="V47" s="235"/>
      <c r="W47" s="235"/>
      <c r="X47" s="235"/>
      <c r="Y47" s="235"/>
      <c r="Z47" s="235"/>
      <c r="AA47" s="235"/>
      <c r="AB47" s="235"/>
      <c r="AC47" s="235"/>
      <c r="AD47" s="238"/>
    </row>
    <row r="48" spans="2:158" ht="20.25" customHeight="1" x14ac:dyDescent="0.15">
      <c r="B48" s="70"/>
      <c r="C48" s="61" t="s">
        <v>248</v>
      </c>
      <c r="E48" s="583"/>
      <c r="F48" s="583"/>
      <c r="G48" s="61" t="s">
        <v>11</v>
      </c>
      <c r="H48" s="583"/>
      <c r="I48" s="583"/>
      <c r="J48" s="61" t="s">
        <v>193</v>
      </c>
      <c r="K48" s="583"/>
      <c r="L48" s="583"/>
      <c r="M48" s="61" t="s">
        <v>29</v>
      </c>
      <c r="P48" s="61" t="s">
        <v>194</v>
      </c>
      <c r="S48" s="141"/>
      <c r="T48" s="141"/>
      <c r="U48" s="141"/>
      <c r="V48" s="236" t="s">
        <v>88</v>
      </c>
      <c r="W48" s="236"/>
      <c r="X48" s="236"/>
      <c r="Y48" s="236"/>
      <c r="Z48" s="236"/>
      <c r="AA48" s="236"/>
      <c r="AB48" s="236"/>
      <c r="AC48" s="236"/>
      <c r="AD48" s="237"/>
      <c r="FB48" s="235"/>
    </row>
    <row r="49" spans="1:291" ht="20.25" customHeight="1" x14ac:dyDescent="0.15">
      <c r="B49" s="70"/>
      <c r="E49" s="110"/>
      <c r="F49" s="110"/>
      <c r="H49" s="110"/>
      <c r="I49" s="110"/>
      <c r="K49" s="110"/>
      <c r="L49" s="110"/>
      <c r="S49" s="584" t="s">
        <v>191</v>
      </c>
      <c r="T49" s="584"/>
      <c r="U49" s="584"/>
      <c r="V49" s="236"/>
      <c r="W49" s="236"/>
      <c r="X49" s="236"/>
      <c r="Y49" s="236"/>
      <c r="Z49" s="236"/>
      <c r="AA49" s="236"/>
      <c r="AB49" s="236"/>
      <c r="AC49" s="236"/>
      <c r="AD49" s="237"/>
    </row>
    <row r="50" spans="1:291" ht="5.0999999999999996" customHeight="1" x14ac:dyDescent="0.15">
      <c r="B50" s="74"/>
      <c r="C50" s="94"/>
      <c r="D50" s="94"/>
      <c r="E50" s="94"/>
      <c r="F50" s="94"/>
      <c r="G50" s="94"/>
      <c r="H50" s="94"/>
      <c r="I50" s="94"/>
      <c r="J50" s="94"/>
      <c r="K50" s="94"/>
      <c r="L50" s="94"/>
      <c r="M50" s="94"/>
      <c r="N50" s="94"/>
      <c r="O50" s="94"/>
      <c r="P50" s="94"/>
      <c r="Q50" s="94"/>
      <c r="R50" s="94"/>
      <c r="S50" s="585"/>
      <c r="T50" s="585"/>
      <c r="U50" s="585"/>
      <c r="V50" s="154"/>
      <c r="W50" s="154"/>
      <c r="X50" s="154"/>
      <c r="Y50" s="154"/>
      <c r="Z50" s="154"/>
      <c r="AA50" s="154"/>
      <c r="AB50" s="154"/>
      <c r="AC50" s="154"/>
      <c r="AD50" s="174"/>
    </row>
    <row r="51" spans="1:291" ht="20.25" customHeight="1" x14ac:dyDescent="0.15">
      <c r="B51" s="75" t="s">
        <v>228</v>
      </c>
      <c r="S51" s="141"/>
      <c r="T51" s="141"/>
      <c r="U51" s="141"/>
      <c r="V51" s="131"/>
      <c r="W51" s="131"/>
      <c r="X51" s="131"/>
      <c r="Y51" s="131"/>
      <c r="Z51" s="131"/>
      <c r="AA51" s="131"/>
      <c r="AB51" s="131"/>
      <c r="AC51" s="131"/>
      <c r="AD51" s="131"/>
    </row>
    <row r="52" spans="1:291" s="63" customFormat="1" ht="27" customHeight="1" x14ac:dyDescent="0.15">
      <c r="B52" s="790" t="s">
        <v>242</v>
      </c>
      <c r="C52" s="790"/>
      <c r="D52" s="790"/>
      <c r="E52" s="790"/>
      <c r="F52" s="790"/>
      <c r="G52" s="790"/>
      <c r="H52" s="790"/>
      <c r="I52" s="790"/>
      <c r="J52" s="790"/>
      <c r="K52" s="790"/>
      <c r="L52" s="790"/>
      <c r="M52" s="790"/>
      <c r="N52" s="790"/>
      <c r="O52" s="790"/>
      <c r="P52" s="790"/>
      <c r="Q52" s="790"/>
      <c r="R52" s="790"/>
      <c r="S52" s="790"/>
      <c r="T52" s="790"/>
      <c r="U52" s="790"/>
      <c r="V52" s="790"/>
      <c r="W52" s="790"/>
      <c r="X52" s="790"/>
      <c r="Y52" s="790"/>
      <c r="Z52" s="790"/>
      <c r="AA52" s="790"/>
      <c r="AB52" s="790"/>
      <c r="AC52" s="790"/>
      <c r="AD52" s="790"/>
    </row>
    <row r="53" spans="1:291" s="63" customFormat="1" ht="27" customHeight="1" x14ac:dyDescent="0.15">
      <c r="B53" s="790"/>
      <c r="C53" s="790"/>
      <c r="D53" s="790"/>
      <c r="E53" s="790"/>
      <c r="F53" s="790"/>
      <c r="G53" s="790"/>
      <c r="H53" s="790"/>
      <c r="I53" s="790"/>
      <c r="J53" s="790"/>
      <c r="K53" s="790"/>
      <c r="L53" s="790"/>
      <c r="M53" s="790"/>
      <c r="N53" s="790"/>
      <c r="O53" s="790"/>
      <c r="P53" s="790"/>
      <c r="Q53" s="790"/>
      <c r="R53" s="790"/>
      <c r="S53" s="790"/>
      <c r="T53" s="790"/>
      <c r="U53" s="790"/>
      <c r="V53" s="790"/>
      <c r="W53" s="790"/>
      <c r="X53" s="790"/>
      <c r="Y53" s="790"/>
      <c r="Z53" s="790"/>
      <c r="AA53" s="790"/>
      <c r="AB53" s="790"/>
      <c r="AC53" s="790"/>
      <c r="AD53" s="790"/>
    </row>
    <row r="54" spans="1:291" s="63" customFormat="1" ht="27" customHeight="1" x14ac:dyDescent="0.15">
      <c r="B54" s="790"/>
      <c r="C54" s="790"/>
      <c r="D54" s="790"/>
      <c r="E54" s="790"/>
      <c r="F54" s="790"/>
      <c r="G54" s="790"/>
      <c r="H54" s="790"/>
      <c r="I54" s="790"/>
      <c r="J54" s="790"/>
      <c r="K54" s="790"/>
      <c r="L54" s="790"/>
      <c r="M54" s="790"/>
      <c r="N54" s="790"/>
      <c r="O54" s="790"/>
      <c r="P54" s="790"/>
      <c r="Q54" s="790"/>
      <c r="R54" s="790"/>
      <c r="S54" s="790"/>
      <c r="T54" s="790"/>
      <c r="U54" s="790"/>
      <c r="V54" s="790"/>
      <c r="W54" s="790"/>
      <c r="X54" s="790"/>
      <c r="Y54" s="790"/>
      <c r="Z54" s="790"/>
      <c r="AA54" s="790"/>
      <c r="AB54" s="790"/>
      <c r="AC54" s="790"/>
      <c r="AD54" s="790"/>
    </row>
    <row r="55" spans="1:291" ht="18" customHeight="1" x14ac:dyDescent="0.15">
      <c r="A55" s="66" t="s">
        <v>167</v>
      </c>
      <c r="KE55" s="221"/>
    </row>
    <row r="56" spans="1:291" ht="18" customHeight="1" x14ac:dyDescent="0.15">
      <c r="E56" s="111"/>
      <c r="F56" s="111"/>
      <c r="G56" s="111"/>
      <c r="H56" s="119"/>
      <c r="I56" s="586" t="s">
        <v>2</v>
      </c>
      <c r="J56" s="586"/>
      <c r="K56" s="586"/>
      <c r="L56" s="586"/>
      <c r="M56" s="586"/>
      <c r="N56" s="586"/>
      <c r="O56" s="586"/>
      <c r="P56" s="586"/>
      <c r="Q56" s="586"/>
      <c r="R56" s="586"/>
      <c r="S56" s="586"/>
      <c r="T56" s="135"/>
      <c r="U56" s="603" t="s">
        <v>4</v>
      </c>
      <c r="V56" s="603"/>
      <c r="W56" s="603"/>
      <c r="X56" s="603"/>
      <c r="Y56" s="603"/>
      <c r="Z56" s="603"/>
    </row>
    <row r="57" spans="1:291" ht="18" customHeight="1" x14ac:dyDescent="0.15">
      <c r="B57" s="76"/>
      <c r="E57" s="111"/>
      <c r="F57" s="111"/>
      <c r="G57" s="111"/>
      <c r="H57" s="119"/>
      <c r="I57" s="586" t="s">
        <v>6</v>
      </c>
      <c r="J57" s="586"/>
      <c r="K57" s="586"/>
      <c r="L57" s="586"/>
      <c r="M57" s="586"/>
      <c r="N57" s="586"/>
      <c r="O57" s="586"/>
      <c r="P57" s="586"/>
      <c r="Q57" s="586"/>
      <c r="R57" s="586"/>
      <c r="S57" s="586"/>
      <c r="T57" s="135"/>
      <c r="U57" s="603"/>
      <c r="V57" s="603"/>
      <c r="W57" s="603"/>
      <c r="X57" s="603"/>
      <c r="Y57" s="603"/>
      <c r="Z57" s="603"/>
    </row>
    <row r="58" spans="1:291" ht="18" customHeight="1" x14ac:dyDescent="0.15">
      <c r="A58" s="587" t="s">
        <v>44</v>
      </c>
      <c r="B58" s="587"/>
      <c r="C58" s="587"/>
      <c r="D58" s="587"/>
      <c r="E58" s="587"/>
      <c r="F58" s="587"/>
      <c r="G58" s="587"/>
      <c r="H58" s="587"/>
      <c r="I58" s="587"/>
      <c r="J58" s="587"/>
      <c r="K58" s="587"/>
      <c r="L58" s="587"/>
      <c r="M58" s="587"/>
      <c r="N58" s="587"/>
      <c r="O58" s="587"/>
      <c r="P58" s="587"/>
      <c r="Q58" s="587"/>
      <c r="R58" s="587"/>
      <c r="S58" s="587"/>
      <c r="T58" s="587"/>
      <c r="U58" s="587"/>
      <c r="V58" s="587"/>
      <c r="W58" s="587"/>
      <c r="X58" s="587"/>
      <c r="Y58" s="587"/>
      <c r="Z58" s="587"/>
      <c r="AA58" s="587"/>
      <c r="AB58" s="587"/>
      <c r="AC58" s="587"/>
      <c r="AD58" s="587"/>
      <c r="AE58" s="587"/>
      <c r="AF58" s="193"/>
      <c r="AG58" s="193"/>
      <c r="AH58" s="193"/>
      <c r="AI58" s="193"/>
      <c r="AJ58" s="193"/>
      <c r="AK58" s="193"/>
      <c r="AL58" s="193"/>
      <c r="AM58" s="193"/>
      <c r="AN58" s="193"/>
      <c r="AO58" s="193"/>
      <c r="AP58" s="193"/>
      <c r="AQ58" s="193"/>
      <c r="AR58" s="193"/>
      <c r="AS58" s="193"/>
      <c r="AT58" s="193"/>
      <c r="AU58" s="193"/>
      <c r="AV58" s="193"/>
      <c r="AW58" s="193"/>
      <c r="AX58" s="193"/>
      <c r="AY58" s="193"/>
      <c r="AZ58" s="193"/>
      <c r="BA58" s="193"/>
      <c r="BB58" s="193"/>
      <c r="BC58" s="193"/>
      <c r="BD58" s="193"/>
      <c r="BE58" s="193"/>
      <c r="BF58" s="193"/>
      <c r="BG58" s="193"/>
      <c r="BH58" s="193"/>
      <c r="BI58" s="193"/>
      <c r="BJ58" s="193"/>
      <c r="BK58" s="193"/>
      <c r="BL58" s="193"/>
      <c r="BM58" s="193"/>
      <c r="BN58" s="193"/>
      <c r="BO58" s="193"/>
      <c r="BP58" s="193"/>
      <c r="BQ58" s="193"/>
      <c r="BR58" s="193"/>
      <c r="BS58" s="193"/>
      <c r="BT58" s="193"/>
      <c r="BU58" s="193"/>
      <c r="BV58" s="193"/>
      <c r="BW58" s="193"/>
      <c r="BX58" s="193"/>
      <c r="BY58" s="193"/>
      <c r="BZ58" s="193"/>
      <c r="CA58" s="193"/>
      <c r="CB58" s="193"/>
      <c r="CC58" s="193"/>
      <c r="CD58" s="193"/>
      <c r="CE58" s="193"/>
      <c r="CF58" s="193"/>
      <c r="CG58" s="193"/>
      <c r="CH58" s="193"/>
      <c r="CI58" s="193"/>
      <c r="CJ58" s="193"/>
      <c r="CK58" s="193"/>
      <c r="CL58" s="193"/>
      <c r="CM58" s="193"/>
      <c r="CN58" s="193"/>
      <c r="CO58" s="193"/>
      <c r="CP58" s="193"/>
      <c r="CQ58" s="193"/>
      <c r="CR58" s="193"/>
      <c r="CS58" s="193"/>
      <c r="CT58" s="193"/>
      <c r="CU58" s="193"/>
      <c r="CV58" s="193"/>
      <c r="CW58" s="193"/>
      <c r="CX58" s="193"/>
      <c r="CY58" s="193"/>
      <c r="CZ58" s="193"/>
    </row>
    <row r="59" spans="1:291" s="62" customFormat="1" ht="17.25" customHeight="1" x14ac:dyDescent="0.15">
      <c r="A59" s="791" t="s">
        <v>48</v>
      </c>
      <c r="B59" s="792"/>
      <c r="C59" s="792"/>
      <c r="D59" s="793"/>
      <c r="E59" s="796" t="str">
        <f>IF(入力票!E$5="","",入力票!E$5)</f>
        <v/>
      </c>
      <c r="F59" s="797"/>
      <c r="G59" s="797"/>
      <c r="H59" s="797"/>
      <c r="I59" s="797"/>
      <c r="J59" s="797"/>
      <c r="K59" s="798"/>
      <c r="L59" s="799" t="s">
        <v>278</v>
      </c>
      <c r="M59" s="800"/>
      <c r="N59" s="800"/>
      <c r="O59" s="567" t="str">
        <f>IF(入力票!E6="","",入力票!E6)</f>
        <v/>
      </c>
      <c r="P59" s="568"/>
      <c r="Q59" s="568"/>
      <c r="R59" s="568"/>
      <c r="S59" s="568"/>
      <c r="T59" s="568"/>
      <c r="U59" s="568"/>
      <c r="V59" s="569"/>
      <c r="W59" s="573" t="s">
        <v>280</v>
      </c>
      <c r="X59" s="574"/>
      <c r="Y59" s="574"/>
      <c r="Z59" s="577" t="str">
        <f>IF(入力票!$E$7="","",入力票!$E$7)</f>
        <v/>
      </c>
      <c r="AA59" s="578"/>
      <c r="AB59" s="578"/>
      <c r="AC59" s="578"/>
      <c r="AD59" s="578"/>
      <c r="AE59" s="579"/>
      <c r="AF59" s="194"/>
      <c r="AG59" s="194"/>
      <c r="AH59" s="194"/>
      <c r="AI59" s="194"/>
      <c r="AJ59" s="194"/>
      <c r="AK59" s="194"/>
      <c r="AL59" s="194"/>
      <c r="AM59" s="194"/>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194"/>
      <c r="BJ59" s="194"/>
      <c r="BK59" s="194"/>
      <c r="BL59" s="194"/>
      <c r="BM59" s="194"/>
      <c r="BN59" s="194"/>
      <c r="BO59" s="194"/>
      <c r="BP59" s="194"/>
      <c r="BQ59" s="194"/>
      <c r="BR59" s="194"/>
      <c r="BS59" s="194"/>
      <c r="BT59" s="194"/>
      <c r="BU59" s="194"/>
      <c r="BV59" s="194"/>
      <c r="BW59" s="194"/>
      <c r="BX59" s="194"/>
      <c r="BY59" s="194"/>
      <c r="BZ59" s="194"/>
      <c r="CA59" s="194"/>
      <c r="CB59" s="194"/>
      <c r="CC59" s="194"/>
      <c r="CD59" s="194"/>
      <c r="CE59" s="194"/>
      <c r="CF59" s="194"/>
      <c r="CG59" s="194"/>
      <c r="CH59" s="194"/>
      <c r="CI59" s="194"/>
      <c r="CJ59" s="194"/>
      <c r="CK59" s="194"/>
      <c r="CL59" s="194"/>
      <c r="CM59" s="194"/>
      <c r="CN59" s="194"/>
      <c r="CO59" s="194"/>
      <c r="CP59" s="194"/>
      <c r="CQ59" s="194"/>
      <c r="CR59" s="194"/>
      <c r="CS59" s="194"/>
      <c r="CT59" s="194"/>
      <c r="CU59" s="194"/>
      <c r="CV59" s="194"/>
      <c r="CW59" s="194"/>
      <c r="CX59" s="194"/>
      <c r="CY59" s="194"/>
      <c r="CZ59" s="194"/>
    </row>
    <row r="60" spans="1:291" s="62" customFormat="1" ht="22.5" customHeight="1" x14ac:dyDescent="0.15">
      <c r="A60" s="794"/>
      <c r="B60" s="593"/>
      <c r="C60" s="593"/>
      <c r="D60" s="795"/>
      <c r="E60" s="599"/>
      <c r="F60" s="591"/>
      <c r="G60" s="591"/>
      <c r="H60" s="591"/>
      <c r="I60" s="591"/>
      <c r="J60" s="591"/>
      <c r="K60" s="759"/>
      <c r="L60" s="801"/>
      <c r="M60" s="802"/>
      <c r="N60" s="802"/>
      <c r="O60" s="570"/>
      <c r="P60" s="571"/>
      <c r="Q60" s="571"/>
      <c r="R60" s="571"/>
      <c r="S60" s="571"/>
      <c r="T60" s="571"/>
      <c r="U60" s="571"/>
      <c r="V60" s="572"/>
      <c r="W60" s="575"/>
      <c r="X60" s="576"/>
      <c r="Y60" s="576"/>
      <c r="Z60" s="580"/>
      <c r="AA60" s="581"/>
      <c r="AB60" s="581"/>
      <c r="AC60" s="581"/>
      <c r="AD60" s="581"/>
      <c r="AE60" s="582"/>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4"/>
      <c r="BB60" s="194"/>
      <c r="BC60" s="194"/>
      <c r="BD60" s="194"/>
      <c r="BE60" s="194"/>
      <c r="BF60" s="194"/>
      <c r="BG60" s="194"/>
      <c r="BH60" s="194"/>
      <c r="BI60" s="194"/>
      <c r="BJ60" s="194"/>
      <c r="BK60" s="194"/>
      <c r="BL60" s="194"/>
      <c r="BM60" s="194"/>
      <c r="BN60" s="194"/>
      <c r="BO60" s="194"/>
      <c r="BP60" s="194"/>
      <c r="BQ60" s="194"/>
      <c r="BR60" s="194"/>
      <c r="BS60" s="194"/>
      <c r="BT60" s="194"/>
      <c r="BU60" s="194"/>
      <c r="BV60" s="194"/>
      <c r="BW60" s="194"/>
      <c r="BX60" s="194"/>
      <c r="BY60" s="194"/>
      <c r="BZ60" s="194"/>
      <c r="CA60" s="194"/>
      <c r="CB60" s="194"/>
      <c r="CC60" s="194"/>
      <c r="CD60" s="194"/>
      <c r="CE60" s="194"/>
      <c r="CF60" s="194"/>
      <c r="CG60" s="194"/>
      <c r="CH60" s="194"/>
      <c r="CI60" s="194"/>
      <c r="CJ60" s="194"/>
      <c r="CK60" s="194"/>
      <c r="CL60" s="194"/>
      <c r="CM60" s="194"/>
      <c r="CN60" s="194"/>
      <c r="CO60" s="194"/>
      <c r="CP60" s="194"/>
      <c r="CQ60" s="194"/>
      <c r="CR60" s="194"/>
      <c r="CS60" s="194"/>
      <c r="CT60" s="194"/>
      <c r="CU60" s="194"/>
      <c r="CV60" s="194"/>
      <c r="CW60" s="194"/>
      <c r="CX60" s="194"/>
      <c r="CY60" s="194"/>
      <c r="CZ60" s="194"/>
    </row>
    <row r="61" spans="1:291" s="64" customFormat="1" ht="20.45" customHeight="1" x14ac:dyDescent="0.15">
      <c r="A61" s="67"/>
      <c r="B61" s="78"/>
      <c r="C61" s="729" t="str">
        <f>入力票!AG17</f>
        <v>令和</v>
      </c>
      <c r="D61" s="729"/>
      <c r="E61" s="78" t="str">
        <f>IF(入力票!G17="","",入力票!G17)</f>
        <v/>
      </c>
      <c r="F61" s="78" t="s">
        <v>11</v>
      </c>
      <c r="G61" s="78" t="str">
        <f>IF(入力票!I17="","",入力票!I17)</f>
        <v/>
      </c>
      <c r="H61" s="78" t="s">
        <v>27</v>
      </c>
      <c r="I61" s="78" t="str">
        <f>IF(入力票!K17="","",入力票!K17)</f>
        <v/>
      </c>
      <c r="J61" s="78" t="s">
        <v>29</v>
      </c>
      <c r="K61" s="729" t="s">
        <v>33</v>
      </c>
      <c r="L61" s="729"/>
      <c r="M61" s="729" t="str">
        <f>入力票!AG22</f>
        <v>令和</v>
      </c>
      <c r="N61" s="729"/>
      <c r="O61" s="78" t="str">
        <f>IF(入力票!G22="","",入力票!G22)</f>
        <v/>
      </c>
      <c r="P61" s="78" t="s">
        <v>11</v>
      </c>
      <c r="Q61" s="78" t="str">
        <f>IF(入力票!I22="","",入力票!I22)</f>
        <v/>
      </c>
      <c r="R61" s="78" t="s">
        <v>27</v>
      </c>
      <c r="S61" s="78" t="str">
        <f>IF(入力票!K22="","",入力票!K22)</f>
        <v/>
      </c>
      <c r="T61" s="78" t="s">
        <v>29</v>
      </c>
      <c r="U61" s="728" t="s">
        <v>45</v>
      </c>
      <c r="V61" s="728"/>
      <c r="W61" s="728"/>
      <c r="X61" s="728"/>
      <c r="Y61" s="728"/>
      <c r="Z61" s="728"/>
      <c r="AA61" s="728"/>
      <c r="AB61" s="728"/>
      <c r="AC61" s="78"/>
      <c r="AD61" s="78"/>
      <c r="AE61" s="183"/>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S61" s="78"/>
      <c r="BT61" s="78"/>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row>
    <row r="62" spans="1:291" s="65" customFormat="1" ht="21" customHeight="1" x14ac:dyDescent="0.15">
      <c r="A62" s="68"/>
      <c r="B62" s="79"/>
      <c r="C62" s="79" t="s">
        <v>47</v>
      </c>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173"/>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row>
    <row r="63" spans="1:291" ht="17.25" customHeight="1" x14ac:dyDescent="0.15">
      <c r="A63" s="754" t="str">
        <f>IF(入力票!AG17="","",入力票!AG17)</f>
        <v>令和</v>
      </c>
      <c r="B63" s="729"/>
      <c r="C63" s="590" t="str">
        <f>IF(入力票!G17="","",入力票!G17)</f>
        <v/>
      </c>
      <c r="D63" s="590"/>
      <c r="E63" s="112" t="s">
        <v>11</v>
      </c>
      <c r="F63" s="590" t="str">
        <f>IF(入力票!I17="","",入力票!I17)</f>
        <v/>
      </c>
      <c r="G63" s="590"/>
      <c r="H63" s="112" t="s">
        <v>27</v>
      </c>
      <c r="I63" s="590" t="str">
        <f>IF(入力票!K17="","",入力票!K17)</f>
        <v/>
      </c>
      <c r="J63" s="590"/>
      <c r="K63" s="112" t="s">
        <v>29</v>
      </c>
      <c r="L63" s="590" t="s">
        <v>33</v>
      </c>
      <c r="M63" s="590"/>
      <c r="N63" s="755"/>
      <c r="O63" s="81"/>
      <c r="P63" s="81"/>
      <c r="Q63" s="81"/>
      <c r="R63" s="81"/>
      <c r="S63" s="81"/>
      <c r="T63" s="81"/>
      <c r="U63" s="81"/>
      <c r="V63" s="81"/>
      <c r="W63" s="81"/>
      <c r="X63" s="81"/>
      <c r="Y63" s="81"/>
      <c r="Z63" s="81"/>
      <c r="AA63" s="81"/>
      <c r="AB63" s="81"/>
      <c r="AC63" s="81"/>
      <c r="AD63" s="81"/>
      <c r="AE63" s="184"/>
      <c r="DX63" s="763" t="s">
        <v>52</v>
      </c>
      <c r="DY63" s="756" t="str">
        <f>入力票!AF17</f>
        <v/>
      </c>
      <c r="DZ63" s="757"/>
    </row>
    <row r="64" spans="1:291" ht="17.25" customHeight="1" x14ac:dyDescent="0.15">
      <c r="A64" s="765" t="str">
        <f>IF(入力票!AG18="","",入力票!AG18)</f>
        <v>令和</v>
      </c>
      <c r="B64" s="729"/>
      <c r="C64" s="591" t="str">
        <f>IF(入力票!G18="","",入力票!G18)</f>
        <v/>
      </c>
      <c r="D64" s="591"/>
      <c r="E64" s="113" t="s">
        <v>11</v>
      </c>
      <c r="F64" s="591" t="str">
        <f>IF(入力票!I18="","",入力票!I18)</f>
        <v/>
      </c>
      <c r="G64" s="591"/>
      <c r="H64" s="113" t="s">
        <v>27</v>
      </c>
      <c r="I64" s="591" t="str">
        <f>IF(入力票!K18="","",入力票!K18)</f>
        <v/>
      </c>
      <c r="J64" s="591"/>
      <c r="K64" s="78" t="s">
        <v>29</v>
      </c>
      <c r="L64" s="729" t="s">
        <v>34</v>
      </c>
      <c r="M64" s="729"/>
      <c r="N64" s="766"/>
      <c r="O64" s="760" t="s">
        <v>209</v>
      </c>
      <c r="P64" s="601"/>
      <c r="Q64" s="601"/>
      <c r="R64" s="601"/>
      <c r="S64" s="79"/>
      <c r="T64" s="79"/>
      <c r="U64" s="601" t="s">
        <v>52</v>
      </c>
      <c r="V64" s="601"/>
      <c r="W64" s="79"/>
      <c r="X64" s="767" t="str">
        <f>IF(入力票!M17="","",入力票!M17)</f>
        <v/>
      </c>
      <c r="Y64" s="767"/>
      <c r="Z64" s="767"/>
      <c r="AA64" s="767"/>
      <c r="AB64" s="767"/>
      <c r="AC64" s="767"/>
      <c r="AD64" s="79" t="s">
        <v>21</v>
      </c>
      <c r="AE64" s="173"/>
      <c r="DX64" s="764"/>
      <c r="DY64" s="756" t="str">
        <f>入力票!AF18</f>
        <v/>
      </c>
      <c r="DZ64" s="757"/>
    </row>
    <row r="65" spans="1:147" ht="17.25" customHeight="1" x14ac:dyDescent="0.15">
      <c r="A65" s="754" t="str">
        <f>IF(入力票!AG19="","",入力票!AG19)</f>
        <v>令和</v>
      </c>
      <c r="B65" s="590"/>
      <c r="C65" s="590" t="str">
        <f>IF(入力票!G19="","",入力票!G19)</f>
        <v/>
      </c>
      <c r="D65" s="590"/>
      <c r="E65" s="112" t="s">
        <v>11</v>
      </c>
      <c r="F65" s="590" t="str">
        <f>IF(入力票!I19="","",入力票!I19)</f>
        <v/>
      </c>
      <c r="G65" s="590"/>
      <c r="H65" s="112" t="s">
        <v>36</v>
      </c>
      <c r="I65" s="590" t="str">
        <f>IF(入力票!K19="","",入力票!K19)</f>
        <v/>
      </c>
      <c r="J65" s="590"/>
      <c r="K65" s="112" t="s">
        <v>9</v>
      </c>
      <c r="L65" s="590" t="s">
        <v>33</v>
      </c>
      <c r="M65" s="590"/>
      <c r="N65" s="755"/>
      <c r="O65" s="81"/>
      <c r="P65" s="81"/>
      <c r="Q65" s="81"/>
      <c r="R65" s="81"/>
      <c r="S65" s="81"/>
      <c r="T65" s="81"/>
      <c r="U65" s="81"/>
      <c r="V65" s="81"/>
      <c r="W65" s="81"/>
      <c r="X65" s="159"/>
      <c r="Y65" s="159"/>
      <c r="Z65" s="159"/>
      <c r="AA65" s="159"/>
      <c r="AB65" s="159"/>
      <c r="AC65" s="159"/>
      <c r="AD65" s="81"/>
      <c r="AE65" s="184"/>
      <c r="DX65" s="763" t="s">
        <v>55</v>
      </c>
      <c r="DY65" s="756" t="str">
        <f>入力票!AF19</f>
        <v/>
      </c>
      <c r="DZ65" s="757"/>
    </row>
    <row r="66" spans="1:147" ht="17.25" customHeight="1" x14ac:dyDescent="0.15">
      <c r="A66" s="765" t="str">
        <f>IF(入力票!AG20="","",入力票!AG20)</f>
        <v>令和</v>
      </c>
      <c r="B66" s="729"/>
      <c r="C66" s="591" t="str">
        <f>IF(入力票!G20="","",入力票!G20)</f>
        <v/>
      </c>
      <c r="D66" s="591"/>
      <c r="E66" s="113" t="s">
        <v>11</v>
      </c>
      <c r="F66" s="591" t="str">
        <f>IF(入力票!I20="","",入力票!I20)</f>
        <v/>
      </c>
      <c r="G66" s="591"/>
      <c r="H66" s="113" t="s">
        <v>36</v>
      </c>
      <c r="I66" s="591" t="str">
        <f>IF(入力票!K20="","",入力票!K20)</f>
        <v/>
      </c>
      <c r="J66" s="591"/>
      <c r="K66" s="78" t="s">
        <v>9</v>
      </c>
      <c r="L66" s="729" t="s">
        <v>34</v>
      </c>
      <c r="M66" s="729"/>
      <c r="N66" s="766"/>
      <c r="O66" s="760" t="s">
        <v>209</v>
      </c>
      <c r="P66" s="601"/>
      <c r="Q66" s="601"/>
      <c r="R66" s="601"/>
      <c r="S66" s="142"/>
      <c r="T66" s="142"/>
      <c r="U66" s="601" t="s">
        <v>55</v>
      </c>
      <c r="V66" s="601"/>
      <c r="W66" s="142"/>
      <c r="X66" s="767" t="str">
        <f>IF(入力票!M19="","",入力票!M19)</f>
        <v/>
      </c>
      <c r="Y66" s="767"/>
      <c r="Z66" s="767"/>
      <c r="AA66" s="767"/>
      <c r="AB66" s="767"/>
      <c r="AC66" s="767"/>
      <c r="AD66" s="79" t="s">
        <v>21</v>
      </c>
      <c r="AE66" s="185"/>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X66" s="764"/>
      <c r="DY66" s="756" t="str">
        <f>入力票!AF20</f>
        <v/>
      </c>
      <c r="DZ66" s="757"/>
    </row>
    <row r="67" spans="1:147" ht="17.25" customHeight="1" x14ac:dyDescent="0.15">
      <c r="A67" s="754" t="str">
        <f>IF(入力票!AG21="","",入力票!AG21)</f>
        <v>令和</v>
      </c>
      <c r="B67" s="590"/>
      <c r="C67" s="590" t="str">
        <f>IF(入力票!G21="","",入力票!G21)</f>
        <v/>
      </c>
      <c r="D67" s="590"/>
      <c r="E67" s="112" t="s">
        <v>11</v>
      </c>
      <c r="F67" s="590" t="str">
        <f>IF(入力票!I21="","",入力票!I21)</f>
        <v/>
      </c>
      <c r="G67" s="590"/>
      <c r="H67" s="112" t="s">
        <v>36</v>
      </c>
      <c r="I67" s="590" t="str">
        <f>IF(入力票!K21="","",入力票!K21)</f>
        <v/>
      </c>
      <c r="J67" s="590"/>
      <c r="K67" s="112" t="s">
        <v>9</v>
      </c>
      <c r="L67" s="590" t="s">
        <v>33</v>
      </c>
      <c r="M67" s="590"/>
      <c r="N67" s="755"/>
      <c r="O67" s="81"/>
      <c r="P67" s="81"/>
      <c r="Q67" s="81"/>
      <c r="R67" s="81"/>
      <c r="S67" s="81"/>
      <c r="T67" s="81"/>
      <c r="U67" s="81"/>
      <c r="V67" s="81"/>
      <c r="W67" s="81"/>
      <c r="X67" s="81"/>
      <c r="Y67" s="81"/>
      <c r="Z67" s="81"/>
      <c r="AA67" s="81"/>
      <c r="AB67" s="81"/>
      <c r="AC67" s="81"/>
      <c r="AD67" s="81"/>
      <c r="AE67" s="184"/>
      <c r="DX67" s="763" t="s">
        <v>60</v>
      </c>
      <c r="DY67" s="756" t="str">
        <f>入力票!AF21</f>
        <v/>
      </c>
      <c r="DZ67" s="757"/>
    </row>
    <row r="68" spans="1:147" ht="17.25" customHeight="1" x14ac:dyDescent="0.15">
      <c r="A68" s="758" t="str">
        <f>IF(入力票!AG22="","",入力票!AG22)</f>
        <v>令和</v>
      </c>
      <c r="B68" s="591"/>
      <c r="C68" s="591" t="str">
        <f>IF(入力票!G22="","",入力票!G22)</f>
        <v/>
      </c>
      <c r="D68" s="591"/>
      <c r="E68" s="113" t="s">
        <v>11</v>
      </c>
      <c r="F68" s="591" t="str">
        <f>IF(入力票!I22="","",入力票!I22)</f>
        <v/>
      </c>
      <c r="G68" s="591"/>
      <c r="H68" s="113" t="s">
        <v>36</v>
      </c>
      <c r="I68" s="591" t="str">
        <f>IF(入力票!K22="","",入力票!K22)</f>
        <v/>
      </c>
      <c r="J68" s="591"/>
      <c r="K68" s="113" t="s">
        <v>9</v>
      </c>
      <c r="L68" s="591" t="s">
        <v>34</v>
      </c>
      <c r="M68" s="591"/>
      <c r="N68" s="759"/>
      <c r="O68" s="760" t="s">
        <v>209</v>
      </c>
      <c r="P68" s="601"/>
      <c r="Q68" s="601"/>
      <c r="R68" s="601"/>
      <c r="S68" s="79"/>
      <c r="T68" s="79"/>
      <c r="U68" s="601" t="s">
        <v>60</v>
      </c>
      <c r="V68" s="601"/>
      <c r="W68" s="79"/>
      <c r="X68" s="761" t="str">
        <f>IF(入力票!M21="","",入力票!M21)</f>
        <v/>
      </c>
      <c r="Y68" s="762"/>
      <c r="Z68" s="762"/>
      <c r="AA68" s="762"/>
      <c r="AB68" s="762"/>
      <c r="AC68" s="762"/>
      <c r="AD68" s="79" t="s">
        <v>21</v>
      </c>
      <c r="AE68" s="173"/>
      <c r="DX68" s="764"/>
      <c r="DY68" s="756" t="str">
        <f>入力票!AF22</f>
        <v/>
      </c>
      <c r="DZ68" s="757"/>
    </row>
    <row r="69" spans="1:147" ht="14.25" customHeight="1" x14ac:dyDescent="0.15">
      <c r="A69" s="69"/>
      <c r="B69" s="81"/>
      <c r="C69" s="590" t="str">
        <f>入力票!AG25</f>
        <v>令和</v>
      </c>
      <c r="D69" s="590"/>
      <c r="E69" s="590" t="str">
        <f>IF(入力票!G25="","",入力票!G25)</f>
        <v/>
      </c>
      <c r="F69" s="590"/>
      <c r="G69" s="112" t="s">
        <v>11</v>
      </c>
      <c r="H69" s="590" t="str">
        <f>IF(入力票!I25="","",入力票!I25)</f>
        <v/>
      </c>
      <c r="I69" s="590"/>
      <c r="J69" s="112" t="s">
        <v>36</v>
      </c>
      <c r="K69" s="590" t="str">
        <f>IF(入力票!K25="","",入力票!K25)</f>
        <v/>
      </c>
      <c r="L69" s="590"/>
      <c r="M69" s="125" t="s">
        <v>9</v>
      </c>
      <c r="N69" s="81"/>
      <c r="AE69" s="172"/>
      <c r="DG69" s="110"/>
      <c r="DH69" s="110"/>
      <c r="DI69" s="110"/>
      <c r="DJ69" s="110"/>
      <c r="DK69" s="110"/>
      <c r="DL69" s="110"/>
    </row>
    <row r="70" spans="1:147" ht="9.75" customHeight="1" x14ac:dyDescent="0.15">
      <c r="A70" s="70"/>
      <c r="C70" s="80"/>
      <c r="D70" s="80"/>
      <c r="E70" s="80"/>
      <c r="F70" s="80"/>
      <c r="G70" s="78"/>
      <c r="H70" s="80"/>
      <c r="I70" s="80"/>
      <c r="J70" s="78"/>
      <c r="K70" s="80"/>
      <c r="L70" s="80"/>
      <c r="M70" s="78"/>
      <c r="AE70" s="172"/>
      <c r="DG70" s="110"/>
      <c r="DH70" s="110"/>
      <c r="DI70" s="110"/>
      <c r="DJ70" s="110"/>
      <c r="DK70" s="110"/>
      <c r="DL70" s="110"/>
    </row>
    <row r="71" spans="1:147" ht="15.75" customHeight="1" x14ac:dyDescent="0.15">
      <c r="A71" s="751" t="s">
        <v>237</v>
      </c>
      <c r="B71" s="752"/>
      <c r="C71" s="752"/>
      <c r="D71" s="752"/>
      <c r="E71" s="752"/>
      <c r="F71" s="752"/>
      <c r="G71" s="752"/>
      <c r="H71" s="752"/>
      <c r="I71" s="752"/>
      <c r="J71" s="752"/>
      <c r="K71" s="752"/>
      <c r="L71" s="752"/>
      <c r="M71" s="600" t="s">
        <v>5</v>
      </c>
      <c r="N71" s="600"/>
      <c r="O71" s="600"/>
      <c r="P71" s="749" t="str">
        <f>IF(入力票!F26="","",入力票!F26)</f>
        <v/>
      </c>
      <c r="Q71" s="749"/>
      <c r="R71" s="749"/>
      <c r="S71" s="749"/>
      <c r="T71" s="749"/>
      <c r="U71" s="749"/>
      <c r="V71" s="749"/>
      <c r="W71" s="749"/>
      <c r="X71" s="749"/>
      <c r="AE71" s="172"/>
      <c r="DG71" s="110"/>
      <c r="DH71" s="110"/>
      <c r="DI71" s="110"/>
      <c r="DJ71" s="110"/>
      <c r="DK71" s="110"/>
      <c r="DL71" s="110"/>
    </row>
    <row r="72" spans="1:147" ht="8.25" customHeight="1" x14ac:dyDescent="0.15">
      <c r="A72" s="753"/>
      <c r="B72" s="752"/>
      <c r="C72" s="752"/>
      <c r="D72" s="752"/>
      <c r="E72" s="752"/>
      <c r="F72" s="752"/>
      <c r="G72" s="752"/>
      <c r="H72" s="752"/>
      <c r="I72" s="752"/>
      <c r="J72" s="752"/>
      <c r="K72" s="752"/>
      <c r="L72" s="752"/>
      <c r="M72" s="110"/>
      <c r="N72" s="110"/>
      <c r="O72" s="110"/>
      <c r="AE72" s="172"/>
      <c r="DG72" s="110"/>
      <c r="DH72" s="110"/>
      <c r="DI72" s="110"/>
      <c r="DJ72" s="110"/>
      <c r="DK72" s="110"/>
      <c r="DL72" s="110"/>
    </row>
    <row r="73" spans="1:147" ht="14.25" customHeight="1" x14ac:dyDescent="0.15">
      <c r="A73" s="753"/>
      <c r="B73" s="752"/>
      <c r="C73" s="752"/>
      <c r="D73" s="752"/>
      <c r="E73" s="752"/>
      <c r="F73" s="752"/>
      <c r="G73" s="752"/>
      <c r="H73" s="752"/>
      <c r="I73" s="752"/>
      <c r="J73" s="752"/>
      <c r="K73" s="752"/>
      <c r="L73" s="752"/>
      <c r="M73" s="600" t="s">
        <v>12</v>
      </c>
      <c r="N73" s="600"/>
      <c r="O73" s="600"/>
      <c r="P73" s="749" t="str">
        <f>IF(入力票!F27="","",入力票!F27)</f>
        <v/>
      </c>
      <c r="Q73" s="749"/>
      <c r="R73" s="749"/>
      <c r="S73" s="749"/>
      <c r="T73" s="749"/>
      <c r="U73" s="749"/>
      <c r="V73" s="749"/>
      <c r="W73" s="749"/>
      <c r="X73" s="749"/>
      <c r="Y73" s="600" t="s">
        <v>15</v>
      </c>
      <c r="Z73" s="600"/>
      <c r="AA73" s="600"/>
      <c r="AB73" s="600"/>
      <c r="AC73" s="600"/>
      <c r="AD73" s="600"/>
      <c r="AE73" s="750"/>
      <c r="AF73" s="110"/>
      <c r="AG73" s="110"/>
      <c r="AH73" s="110"/>
      <c r="AI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c r="BH73" s="110"/>
      <c r="BI73" s="110"/>
      <c r="BJ73" s="110"/>
      <c r="BK73" s="110"/>
      <c r="BL73" s="110"/>
      <c r="BM73" s="110"/>
      <c r="BN73" s="110"/>
      <c r="BO73" s="110"/>
      <c r="BP73" s="110"/>
      <c r="BQ73" s="110"/>
      <c r="BR73" s="110"/>
      <c r="BS73" s="110"/>
      <c r="BT73" s="110"/>
      <c r="BU73" s="110"/>
      <c r="BV73" s="110"/>
      <c r="BW73" s="110"/>
      <c r="BX73" s="110"/>
      <c r="BY73" s="110"/>
      <c r="BZ73" s="110"/>
      <c r="CA73" s="110"/>
      <c r="CB73" s="110"/>
      <c r="CC73" s="110"/>
      <c r="CD73" s="110"/>
      <c r="CE73" s="110"/>
      <c r="CF73" s="110"/>
      <c r="CG73" s="110"/>
      <c r="CH73" s="110"/>
      <c r="CI73" s="110"/>
      <c r="CJ73" s="110"/>
      <c r="CK73" s="110"/>
      <c r="CL73" s="110"/>
      <c r="CM73" s="110"/>
      <c r="CN73" s="110"/>
      <c r="CO73" s="110"/>
      <c r="CP73" s="110"/>
      <c r="CQ73" s="110"/>
      <c r="CR73" s="110"/>
      <c r="CS73" s="110"/>
      <c r="CT73" s="110"/>
      <c r="CU73" s="110"/>
      <c r="CV73" s="110"/>
      <c r="CW73" s="110"/>
      <c r="CX73" s="110"/>
      <c r="CY73" s="110"/>
      <c r="CZ73" s="110"/>
      <c r="DP73" s="198"/>
      <c r="DQ73" s="198"/>
      <c r="DR73" s="198"/>
      <c r="DS73" s="198"/>
      <c r="DT73" s="198"/>
      <c r="DU73" s="198"/>
      <c r="DV73" s="198"/>
      <c r="DW73" s="198"/>
      <c r="DX73" s="198"/>
      <c r="DY73" s="198"/>
      <c r="DZ73" s="198"/>
      <c r="EA73" s="198"/>
      <c r="EB73" s="198"/>
      <c r="EC73" s="198"/>
      <c r="EE73" s="114" t="s">
        <v>18</v>
      </c>
    </row>
    <row r="74" spans="1:147" ht="15" customHeight="1" x14ac:dyDescent="0.15">
      <c r="A74" s="71"/>
      <c r="B74" s="82"/>
      <c r="C74" s="82"/>
      <c r="D74" s="82"/>
      <c r="E74" s="82"/>
      <c r="F74" s="82"/>
      <c r="G74" s="82"/>
      <c r="H74" s="82"/>
      <c r="I74" s="82"/>
      <c r="J74" s="82"/>
      <c r="K74" s="82"/>
      <c r="L74" s="82"/>
      <c r="M74" s="110"/>
      <c r="N74" s="110"/>
      <c r="O74" s="110"/>
      <c r="Y74" s="110"/>
      <c r="Z74" s="224"/>
      <c r="AA74" s="225" t="s">
        <v>281</v>
      </c>
      <c r="AB74" s="110"/>
      <c r="AC74" s="110"/>
      <c r="AD74" s="110"/>
      <c r="AE74" s="166"/>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c r="BH74" s="110"/>
      <c r="BI74" s="110"/>
      <c r="BJ74" s="110"/>
      <c r="BK74" s="110"/>
      <c r="BL74" s="110"/>
      <c r="BM74" s="110"/>
      <c r="BN74" s="110"/>
      <c r="BO74" s="110"/>
      <c r="BP74" s="110"/>
      <c r="BQ74" s="110"/>
      <c r="BR74" s="110"/>
      <c r="BS74" s="110"/>
      <c r="BT74" s="110"/>
      <c r="BU74" s="110"/>
      <c r="BV74" s="110"/>
      <c r="BW74" s="110"/>
      <c r="BX74" s="110"/>
      <c r="BY74" s="110"/>
      <c r="BZ74" s="110"/>
      <c r="CA74" s="110"/>
      <c r="CB74" s="110"/>
      <c r="CC74" s="110"/>
      <c r="CD74" s="110"/>
      <c r="CE74" s="110"/>
      <c r="CF74" s="110"/>
      <c r="CG74" s="110"/>
      <c r="CH74" s="110"/>
      <c r="CI74" s="110"/>
      <c r="CJ74" s="110"/>
      <c r="CK74" s="110"/>
      <c r="CL74" s="110"/>
      <c r="CM74" s="110"/>
      <c r="CN74" s="110"/>
      <c r="CO74" s="110"/>
      <c r="CP74" s="110"/>
      <c r="CQ74" s="110"/>
      <c r="CR74" s="110"/>
      <c r="CS74" s="110"/>
      <c r="CT74" s="110"/>
      <c r="CU74" s="110"/>
      <c r="CV74" s="110"/>
      <c r="CW74" s="110"/>
      <c r="CX74" s="110"/>
      <c r="CY74" s="110"/>
      <c r="CZ74" s="110"/>
      <c r="DP74" s="198"/>
      <c r="DQ74" s="198"/>
      <c r="DR74" s="198"/>
      <c r="DS74" s="198"/>
      <c r="DT74" s="198"/>
      <c r="DU74" s="198"/>
      <c r="DV74" s="198"/>
      <c r="DW74" s="198"/>
      <c r="DX74" s="198"/>
      <c r="DY74" s="198"/>
      <c r="DZ74" s="198"/>
      <c r="EA74" s="198"/>
      <c r="EB74" s="198"/>
      <c r="EC74" s="198"/>
    </row>
    <row r="75" spans="1:147" ht="19.5" customHeight="1" thickBot="1" x14ac:dyDescent="0.2">
      <c r="A75" s="741" t="s">
        <v>156</v>
      </c>
      <c r="B75" s="592"/>
      <c r="C75" s="592"/>
      <c r="D75" s="592"/>
      <c r="E75" s="592"/>
      <c r="F75" s="592"/>
      <c r="G75" s="592"/>
      <c r="H75" s="592"/>
      <c r="I75" s="592"/>
      <c r="J75" s="742"/>
      <c r="K75" s="743" t="s">
        <v>51</v>
      </c>
      <c r="L75" s="592"/>
      <c r="M75" s="592"/>
      <c r="N75" s="592"/>
      <c r="O75" s="592"/>
      <c r="P75" s="592"/>
      <c r="Q75" s="592"/>
      <c r="R75" s="592"/>
      <c r="S75" s="592"/>
      <c r="T75" s="742"/>
      <c r="U75" s="743" t="s">
        <v>66</v>
      </c>
      <c r="V75" s="592"/>
      <c r="W75" s="592"/>
      <c r="X75" s="592"/>
      <c r="Y75" s="592"/>
      <c r="Z75" s="592"/>
      <c r="AA75" s="592"/>
      <c r="AB75" s="592"/>
      <c r="AC75" s="592"/>
      <c r="AD75" s="592"/>
      <c r="AE75" s="744"/>
      <c r="AF75" s="195"/>
      <c r="AG75" s="195"/>
      <c r="AH75" s="195"/>
      <c r="AI75" s="195"/>
      <c r="AJ75" s="195"/>
      <c r="AK75" s="195"/>
      <c r="AL75" s="195"/>
      <c r="AM75" s="195"/>
      <c r="AN75" s="195"/>
      <c r="AO75" s="195"/>
      <c r="AP75" s="195"/>
      <c r="AQ75" s="195"/>
      <c r="AR75" s="195"/>
      <c r="AS75" s="195"/>
      <c r="AT75" s="195"/>
      <c r="AU75" s="195"/>
      <c r="AV75" s="195"/>
      <c r="AW75" s="195"/>
      <c r="AX75" s="195"/>
      <c r="AY75" s="195"/>
      <c r="AZ75" s="195"/>
      <c r="BA75" s="195"/>
      <c r="BB75" s="195"/>
      <c r="BC75" s="195"/>
      <c r="BD75" s="195"/>
      <c r="BE75" s="195"/>
      <c r="BF75" s="195"/>
      <c r="BG75" s="195"/>
      <c r="BH75" s="195"/>
      <c r="BI75" s="195"/>
      <c r="BJ75" s="195"/>
      <c r="BK75" s="195"/>
      <c r="BL75" s="195"/>
      <c r="BM75" s="195"/>
      <c r="BN75" s="195"/>
      <c r="BO75" s="195"/>
      <c r="BP75" s="195"/>
      <c r="BQ75" s="195"/>
      <c r="BR75" s="195"/>
      <c r="BS75" s="195"/>
      <c r="BT75" s="195"/>
      <c r="BU75" s="195"/>
      <c r="BV75" s="195"/>
      <c r="BW75" s="195"/>
      <c r="BX75" s="195"/>
      <c r="BY75" s="195"/>
      <c r="BZ75" s="195"/>
      <c r="CA75" s="195"/>
      <c r="CB75" s="195"/>
      <c r="CC75" s="195"/>
      <c r="CD75" s="195"/>
      <c r="CE75" s="195"/>
      <c r="CF75" s="195"/>
      <c r="CG75" s="195"/>
      <c r="CH75" s="195"/>
      <c r="CI75" s="195"/>
      <c r="CJ75" s="195"/>
      <c r="CK75" s="195"/>
      <c r="CL75" s="195"/>
      <c r="CM75" s="195"/>
      <c r="CN75" s="195"/>
      <c r="CO75" s="195"/>
      <c r="CP75" s="195"/>
      <c r="CQ75" s="195"/>
      <c r="CR75" s="195"/>
      <c r="CS75" s="195"/>
      <c r="CT75" s="195"/>
      <c r="CU75" s="195"/>
      <c r="CV75" s="195"/>
      <c r="CW75" s="195"/>
      <c r="CX75" s="195"/>
      <c r="CY75" s="195"/>
      <c r="CZ75" s="195"/>
      <c r="DV75" s="114" t="s">
        <v>18</v>
      </c>
      <c r="DW75" s="114"/>
      <c r="DX75" s="114"/>
      <c r="DY75" s="114"/>
      <c r="DZ75" s="114"/>
      <c r="EA75" s="114"/>
      <c r="EB75" s="114"/>
      <c r="EC75" s="114"/>
      <c r="ED75" s="114"/>
      <c r="EE75" s="212" t="s">
        <v>246</v>
      </c>
      <c r="EF75" s="212" t="s">
        <v>11</v>
      </c>
      <c r="EG75" s="212" t="s">
        <v>27</v>
      </c>
      <c r="EH75" s="212" t="s">
        <v>32</v>
      </c>
      <c r="EI75" s="212" t="s">
        <v>246</v>
      </c>
      <c r="EJ75" s="212" t="s">
        <v>11</v>
      </c>
      <c r="EK75" s="212" t="s">
        <v>27</v>
      </c>
      <c r="EL75" s="220" t="s">
        <v>32</v>
      </c>
    </row>
    <row r="76" spans="1:147" s="62" customFormat="1" ht="28.9" customHeight="1" x14ac:dyDescent="0.15">
      <c r="A76" s="745" t="str">
        <f>入力票!AG33</f>
        <v>令和</v>
      </c>
      <c r="B76" s="746"/>
      <c r="C76" s="99" t="str">
        <f>IF(入力票!G33="","",入力票!G33)</f>
        <v/>
      </c>
      <c r="D76" s="99" t="s">
        <v>11</v>
      </c>
      <c r="E76" s="99" t="str">
        <f>IF(入力票!I33="","",入力票!I33)</f>
        <v/>
      </c>
      <c r="F76" s="99" t="s">
        <v>27</v>
      </c>
      <c r="G76" s="99" t="str">
        <f>IF(入力票!K33="","",入力票!K33)</f>
        <v/>
      </c>
      <c r="H76" s="99" t="s">
        <v>29</v>
      </c>
      <c r="I76" s="746" t="s">
        <v>33</v>
      </c>
      <c r="J76" s="746"/>
      <c r="K76" s="747" t="str">
        <f>IF(ISERROR(EA80),"令和",EA80)</f>
        <v>令和</v>
      </c>
      <c r="L76" s="746"/>
      <c r="M76" s="126" t="str">
        <f>IF(ISERROR(EB80),"",EB80)</f>
        <v/>
      </c>
      <c r="N76" s="99" t="s">
        <v>11</v>
      </c>
      <c r="O76" s="99" t="str">
        <f>IF(ISERROR(EC80),"",EC80)</f>
        <v/>
      </c>
      <c r="P76" s="99" t="s">
        <v>27</v>
      </c>
      <c r="Q76" s="99" t="str">
        <f>IF(ISERROR(ED80),"",ED80)</f>
        <v/>
      </c>
      <c r="R76" s="99" t="s">
        <v>29</v>
      </c>
      <c r="S76" s="746" t="s">
        <v>34</v>
      </c>
      <c r="T76" s="748"/>
      <c r="U76" s="746" t="str">
        <f>IF(ISERROR(EA85),"令和",EA85)</f>
        <v>令和</v>
      </c>
      <c r="V76" s="746"/>
      <c r="W76" s="99" t="str">
        <f>IF(C76="","",EB85)</f>
        <v/>
      </c>
      <c r="X76" s="99" t="s">
        <v>11</v>
      </c>
      <c r="Y76" s="99" t="str">
        <f>IF(C76="","",EC85)</f>
        <v/>
      </c>
      <c r="Z76" s="99" t="s">
        <v>27</v>
      </c>
      <c r="AA76" s="99" t="str">
        <f>IF(G76="","",ED85)</f>
        <v/>
      </c>
      <c r="AB76" s="99" t="s">
        <v>29</v>
      </c>
      <c r="AC76" s="746" t="s">
        <v>34</v>
      </c>
      <c r="AD76" s="746"/>
      <c r="AE76" s="186"/>
      <c r="DV76" s="730" t="str">
        <f>入力票!AF38</f>
        <v/>
      </c>
      <c r="DW76" s="731"/>
      <c r="DX76" s="731"/>
      <c r="DY76" s="207" t="s">
        <v>33</v>
      </c>
      <c r="DZ76" s="732" t="str">
        <f>入力票!AR40</f>
        <v/>
      </c>
      <c r="EA76" s="732"/>
      <c r="EB76" s="732"/>
      <c r="EC76" s="215" t="s">
        <v>34</v>
      </c>
      <c r="ED76" s="109" t="s">
        <v>179</v>
      </c>
      <c r="EE76" s="155" t="e">
        <f>IF(DV76&gt;=43586,VLOOKUP(YEAR(DV76),入力票!$CI$105:$CK$174,3,FALSE),VLOOKUP(YEAR(DV76),入力票!$CI$10:$CK$104,3,FALSE))</f>
        <v>#VALUE!</v>
      </c>
      <c r="EF76" s="155" t="e">
        <f>IF(DV76&gt;=43586,VLOOKUP(YEAR(DV76),入力票!$CI$105:$CK$174,2,FALSE),VLOOKUP(YEAR(DV76),入力票!$CI$10:$CK$104,2,FALSE))</f>
        <v>#VALUE!</v>
      </c>
      <c r="EG76" s="155" t="e">
        <f>MONTH(DV76)</f>
        <v>#VALUE!</v>
      </c>
      <c r="EH76" s="155" t="e">
        <f>DAY(DV76)</f>
        <v>#VALUE!</v>
      </c>
      <c r="EI76" s="155" t="e">
        <f>IF(DZ76&gt;=43586,VLOOKUP(YEAR(DZ76),入力票!$CI$105:$CK$174,3,FALSE),VLOOKUP(YEAR(DZ76),入力票!$CI$10:$CK$104,3,FALSE))</f>
        <v>#VALUE!</v>
      </c>
      <c r="EJ76" s="155" t="e">
        <f>IF(DZ76&gt;=43586,VLOOKUP(YEAR(DZ76),入力票!$CI$105:$CK$174,2,FALSE),VLOOKUP(YEAR(DZ76),入力票!$CI$10:$CK$104,2,FALSE))</f>
        <v>#VALUE!</v>
      </c>
      <c r="EK76" s="155" t="e">
        <f>MONTH(DZ76)</f>
        <v>#VALUE!</v>
      </c>
      <c r="EL76" s="155" t="e">
        <f>DAY(DZ76)</f>
        <v>#VALUE!</v>
      </c>
    </row>
    <row r="77" spans="1:147" ht="13.9" customHeight="1" x14ac:dyDescent="0.15">
      <c r="A77" s="549" t="s">
        <v>232</v>
      </c>
      <c r="B77" s="83"/>
      <c r="C77" s="100"/>
      <c r="D77" s="100"/>
      <c r="E77" s="100"/>
      <c r="F77" s="100"/>
      <c r="G77" s="100"/>
      <c r="H77" s="100"/>
      <c r="I77" s="95"/>
      <c r="J77" s="95"/>
      <c r="K77" s="95"/>
      <c r="L77" s="95"/>
      <c r="M77" s="100"/>
      <c r="N77" s="100"/>
      <c r="O77" s="100"/>
      <c r="P77" s="100"/>
      <c r="Q77" s="100"/>
      <c r="R77" s="100"/>
      <c r="S77" s="95"/>
      <c r="T77" s="95"/>
      <c r="U77" s="95"/>
      <c r="V77" s="95"/>
      <c r="W77" s="100"/>
      <c r="X77" s="100"/>
      <c r="Y77" s="100"/>
      <c r="Z77" s="100"/>
      <c r="AA77" s="100"/>
      <c r="AB77" s="100"/>
      <c r="AC77" s="95"/>
      <c r="AD77" s="95"/>
      <c r="AE77" s="187"/>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V77" s="199"/>
      <c r="DW77" s="203"/>
      <c r="DX77" s="62"/>
      <c r="DY77" s="208"/>
      <c r="DZ77" s="62"/>
      <c r="EA77" s="208"/>
      <c r="EB77" s="62"/>
      <c r="EC77" s="62"/>
      <c r="ED77" s="62"/>
      <c r="EE77" s="203"/>
      <c r="EF77" s="62"/>
      <c r="EG77" s="208"/>
      <c r="EH77" s="62"/>
      <c r="EI77" s="208"/>
      <c r="EJ77" s="62"/>
      <c r="EK77" s="62"/>
    </row>
    <row r="78" spans="1:147" ht="13.9" customHeight="1" x14ac:dyDescent="0.15">
      <c r="A78" s="550"/>
      <c r="B78" s="84"/>
      <c r="C78" s="733" t="s">
        <v>226</v>
      </c>
      <c r="D78" s="734"/>
      <c r="E78" s="734"/>
      <c r="F78" s="734"/>
      <c r="G78" s="117"/>
      <c r="H78" s="117"/>
      <c r="I78" s="117"/>
      <c r="J78" s="117"/>
      <c r="K78" s="117"/>
      <c r="L78" s="117"/>
      <c r="M78" s="127" t="s">
        <v>227</v>
      </c>
      <c r="N78" s="117"/>
      <c r="O78" s="127"/>
      <c r="P78" s="127"/>
      <c r="Q78" s="127"/>
      <c r="R78" s="127"/>
      <c r="S78" s="127"/>
      <c r="T78" s="146"/>
      <c r="W78" s="128"/>
      <c r="X78" s="128"/>
      <c r="Y78" s="128"/>
      <c r="Z78" s="87"/>
      <c r="AA78" s="87"/>
      <c r="AB78" s="87"/>
      <c r="AC78" s="87"/>
      <c r="AD78" s="87"/>
      <c r="AE78" s="188"/>
      <c r="AF78" s="87"/>
      <c r="AG78" s="87"/>
      <c r="AH78" s="87"/>
      <c r="AI78" s="87"/>
      <c r="AJ78" s="87"/>
      <c r="AK78" s="87"/>
      <c r="AL78" s="87"/>
      <c r="AM78" s="87"/>
      <c r="AN78" s="87"/>
      <c r="AO78" s="87"/>
      <c r="AP78" s="87"/>
      <c r="AQ78" s="87"/>
      <c r="AR78" s="87"/>
      <c r="AS78" s="87"/>
      <c r="AT78" s="87"/>
      <c r="AU78" s="87"/>
      <c r="AV78" s="87"/>
      <c r="AW78" s="87"/>
      <c r="AX78" s="87"/>
      <c r="AY78" s="87"/>
      <c r="AZ78" s="87"/>
      <c r="BA78" s="87"/>
      <c r="BB78" s="87"/>
      <c r="BC78" s="87"/>
      <c r="BD78" s="87"/>
      <c r="BE78" s="87"/>
      <c r="BF78" s="87"/>
      <c r="BG78" s="87"/>
      <c r="BH78" s="87"/>
      <c r="BI78" s="87"/>
      <c r="BJ78" s="87"/>
      <c r="BK78" s="87"/>
      <c r="BL78" s="87"/>
      <c r="BM78" s="87"/>
      <c r="BN78" s="87"/>
      <c r="BO78" s="87"/>
      <c r="BP78" s="87"/>
      <c r="BQ78" s="87"/>
      <c r="BR78" s="87"/>
      <c r="BS78" s="87"/>
      <c r="BT78" s="87"/>
      <c r="BU78" s="87"/>
      <c r="BV78" s="87"/>
      <c r="BW78" s="87"/>
      <c r="BX78" s="87"/>
      <c r="BY78" s="87"/>
      <c r="BZ78" s="87"/>
      <c r="CA78" s="87"/>
      <c r="CB78" s="87"/>
      <c r="CC78" s="87"/>
      <c r="CD78" s="87"/>
      <c r="CE78" s="87"/>
      <c r="CF78" s="87"/>
      <c r="CG78" s="87"/>
      <c r="CH78" s="87"/>
      <c r="CI78" s="87"/>
      <c r="CJ78" s="87"/>
      <c r="CK78" s="87"/>
      <c r="CL78" s="87"/>
      <c r="CM78" s="87"/>
      <c r="CN78" s="87"/>
      <c r="CO78" s="87"/>
      <c r="CP78" s="87"/>
      <c r="CQ78" s="87"/>
      <c r="CR78" s="87"/>
      <c r="CS78" s="87"/>
      <c r="CT78" s="87"/>
      <c r="CU78" s="87"/>
      <c r="CV78" s="87"/>
      <c r="CW78" s="87"/>
      <c r="CX78" s="87"/>
      <c r="CY78" s="87"/>
      <c r="CZ78" s="87"/>
      <c r="DA78" s="137"/>
      <c r="DV78" s="199"/>
      <c r="DW78" s="203"/>
      <c r="DX78" s="62"/>
      <c r="DY78" s="208"/>
      <c r="DZ78" s="62"/>
      <c r="EA78" s="212" t="s">
        <v>246</v>
      </c>
      <c r="EB78" s="212" t="s">
        <v>11</v>
      </c>
      <c r="EC78" s="212" t="s">
        <v>27</v>
      </c>
      <c r="ED78" s="212" t="s">
        <v>32</v>
      </c>
      <c r="EE78" s="203"/>
      <c r="EF78" s="62"/>
      <c r="EG78" s="208"/>
      <c r="EH78" s="62"/>
      <c r="EI78" s="62"/>
      <c r="EJ78" s="212" t="s">
        <v>246</v>
      </c>
      <c r="EK78" s="212" t="s">
        <v>11</v>
      </c>
      <c r="EL78" s="212" t="s">
        <v>27</v>
      </c>
      <c r="EM78" s="212" t="s">
        <v>32</v>
      </c>
    </row>
    <row r="79" spans="1:147" ht="13.9" customHeight="1" x14ac:dyDescent="0.15">
      <c r="A79" s="550"/>
      <c r="B79" s="85"/>
      <c r="C79" s="735" t="str">
        <f>IF(入力票!E15=0,"",入力票!E15)</f>
        <v/>
      </c>
      <c r="D79" s="736"/>
      <c r="E79" s="736"/>
      <c r="F79" s="66" t="s">
        <v>158</v>
      </c>
      <c r="G79" s="66" t="s">
        <v>74</v>
      </c>
      <c r="H79" s="737">
        <v>4.5454545454545456E-2</v>
      </c>
      <c r="I79" s="737"/>
      <c r="J79" s="737"/>
      <c r="K79" s="737"/>
      <c r="L79" s="66" t="s">
        <v>40</v>
      </c>
      <c r="M79" s="723" t="str">
        <f>IF(C79="","",ROUND(C79/22,-1))</f>
        <v/>
      </c>
      <c r="N79" s="723"/>
      <c r="O79" s="723"/>
      <c r="P79" s="723"/>
      <c r="Q79" s="66" t="s">
        <v>17</v>
      </c>
      <c r="R79" s="137"/>
      <c r="S79" s="137"/>
      <c r="T79" s="147"/>
      <c r="W79" s="128"/>
      <c r="X79" s="137"/>
      <c r="Y79" s="137"/>
      <c r="Z79" s="137"/>
      <c r="AA79" s="137"/>
      <c r="AB79" s="137"/>
      <c r="AC79" s="137"/>
      <c r="AD79" s="137"/>
      <c r="AE79" s="189"/>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c r="CN79" s="137"/>
      <c r="CO79" s="137"/>
      <c r="CP79" s="137"/>
      <c r="CQ79" s="137"/>
      <c r="CR79" s="137"/>
      <c r="CS79" s="137"/>
      <c r="CT79" s="137"/>
      <c r="CU79" s="137"/>
      <c r="CV79" s="137"/>
      <c r="CW79" s="137"/>
      <c r="CX79" s="137"/>
      <c r="CY79" s="137"/>
      <c r="CZ79" s="137"/>
      <c r="DA79" s="137"/>
      <c r="DV79" s="61" t="s">
        <v>108</v>
      </c>
      <c r="DX79" s="668" t="str">
        <f>入力票!AF33</f>
        <v/>
      </c>
      <c r="DY79" s="670"/>
      <c r="DZ79" s="110" t="s">
        <v>179</v>
      </c>
      <c r="EA79" s="155" t="e">
        <f>IF(DX79&gt;=43586,VLOOKUP(YEAR(DX79),入力票!$CI$105:$CK$174,3,FALSE),VLOOKUP(YEAR(DX79),入力票!$CI$10:$CK$104,3,FALSE))</f>
        <v>#VALUE!</v>
      </c>
      <c r="EB79" s="155" t="e">
        <f>IF(DX79&gt;=43586,VLOOKUP(YEAR(DX79),入力票!$CI$105:$CK$174,2,FALSE),VLOOKUP(YEAR(DX79),入力票!$CI$10:$CK$104,2,FALSE))</f>
        <v>#VALUE!</v>
      </c>
      <c r="EC79" s="155" t="e">
        <f>MONTH(DX79)</f>
        <v>#VALUE!</v>
      </c>
      <c r="ED79" s="155" t="e">
        <f>DAY(DX79)</f>
        <v>#VALUE!</v>
      </c>
      <c r="EF79" s="61" t="s">
        <v>128</v>
      </c>
      <c r="EG79" s="738">
        <f>入力票!AO46</f>
        <v>39173</v>
      </c>
      <c r="EH79" s="739"/>
      <c r="EI79" s="110" t="s">
        <v>179</v>
      </c>
      <c r="EJ79" s="155" t="str">
        <f>IF(EG79&gt;=43586,VLOOKUP(YEAR(EG79),入力票!$CI$105:$CK$174,3,FALSE),VLOOKUP(YEAR(EG79),入力票!$CI$10:$CK$104,3,FALSE))</f>
        <v>平成</v>
      </c>
      <c r="EK79" s="155">
        <f>IF(EG79&gt;=43586,VLOOKUP(YEAR(EG79),入力票!$CI$105:$CK$174,2,FALSE),VLOOKUP(YEAR(EG79),入力票!$CI$10:$CK$104,2,FALSE))</f>
        <v>19</v>
      </c>
      <c r="EL79" s="155">
        <f>MONTH(EG79)</f>
        <v>4</v>
      </c>
      <c r="EM79" s="155">
        <f>DAY(EG79)</f>
        <v>1</v>
      </c>
      <c r="EP79" s="28">
        <v>1</v>
      </c>
      <c r="EQ79" s="28" t="s">
        <v>150</v>
      </c>
    </row>
    <row r="80" spans="1:147" ht="13.9" customHeight="1" x14ac:dyDescent="0.15">
      <c r="A80" s="550"/>
      <c r="B80" s="84"/>
      <c r="C80" s="740" t="s">
        <v>223</v>
      </c>
      <c r="D80" s="689"/>
      <c r="E80" s="689"/>
      <c r="F80" s="689"/>
      <c r="G80" s="87"/>
      <c r="H80" s="87"/>
      <c r="I80" s="87"/>
      <c r="J80" s="87"/>
      <c r="K80" s="87"/>
      <c r="L80" s="87"/>
      <c r="M80" s="128" t="s">
        <v>58</v>
      </c>
      <c r="N80" s="128"/>
      <c r="O80" s="128"/>
      <c r="P80" s="128"/>
      <c r="Q80" s="128"/>
      <c r="R80" s="128"/>
      <c r="S80" s="128"/>
      <c r="T80" s="148"/>
      <c r="W80" s="128"/>
      <c r="X80" s="128"/>
      <c r="Y80" s="87"/>
      <c r="Z80" s="87"/>
      <c r="AA80" s="87"/>
      <c r="AB80" s="87"/>
      <c r="AC80" s="87"/>
      <c r="AD80" s="87"/>
      <c r="AE80" s="188"/>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c r="BQ80" s="87"/>
      <c r="BR80" s="87"/>
      <c r="BS80" s="87"/>
      <c r="BT80" s="87"/>
      <c r="BU80" s="87"/>
      <c r="BV80" s="87"/>
      <c r="BW80" s="87"/>
      <c r="BX80" s="87"/>
      <c r="BY80" s="87"/>
      <c r="BZ80" s="87"/>
      <c r="CA80" s="87"/>
      <c r="CB80" s="87"/>
      <c r="CC80" s="87"/>
      <c r="CD80" s="87"/>
      <c r="CE80" s="87"/>
      <c r="CF80" s="87"/>
      <c r="CG80" s="87"/>
      <c r="CH80" s="87"/>
      <c r="CI80" s="87"/>
      <c r="CJ80" s="87"/>
      <c r="CK80" s="87"/>
      <c r="CL80" s="87"/>
      <c r="CM80" s="87"/>
      <c r="CN80" s="87"/>
      <c r="CO80" s="87"/>
      <c r="CP80" s="87"/>
      <c r="CQ80" s="87"/>
      <c r="CR80" s="87"/>
      <c r="CS80" s="87"/>
      <c r="CT80" s="87"/>
      <c r="CU80" s="87"/>
      <c r="CV80" s="87"/>
      <c r="CW80" s="87"/>
      <c r="CX80" s="87"/>
      <c r="CY80" s="87"/>
      <c r="CZ80" s="87"/>
      <c r="DA80" s="137"/>
      <c r="DV80" s="61" t="s">
        <v>109</v>
      </c>
      <c r="DX80" s="668" t="e">
        <f>IF(DX83-1&gt;=DX79,DX83-1,DX79)</f>
        <v>#VALUE!</v>
      </c>
      <c r="DY80" s="670"/>
      <c r="DZ80" s="110" t="s">
        <v>179</v>
      </c>
      <c r="EA80" s="155" t="e">
        <f>IF(DX80&gt;=43586,VLOOKUP(YEAR(DX80),入力票!$CI$105:$CK$174,3,FALSE),VLOOKUP(YEAR(DX80),入力票!$CI$10:$CK$104,3,FALSE))</f>
        <v>#VALUE!</v>
      </c>
      <c r="EB80" s="155" t="e">
        <f>IF(DX80&gt;=43586,VLOOKUP(YEAR(DX80),入力票!$CI$105:$CK$174,2,FALSE),VLOOKUP(YEAR(DX80),入力票!$CI$10:$CK$104,2,FALSE))</f>
        <v>#VALUE!</v>
      </c>
      <c r="EC80" s="155" t="e">
        <f>MONTH(DX80)</f>
        <v>#VALUE!</v>
      </c>
      <c r="ED80" s="155" t="e">
        <f>DAY(DX80)</f>
        <v>#VALUE!</v>
      </c>
      <c r="EP80" s="28">
        <v>2</v>
      </c>
      <c r="EQ80" s="28" t="str">
        <f>"2/3"</f>
        <v>2/3</v>
      </c>
    </row>
    <row r="81" spans="1:147" ht="13.9" customHeight="1" x14ac:dyDescent="0.15">
      <c r="A81" s="550"/>
      <c r="C81" s="724" t="str">
        <f>M79</f>
        <v/>
      </c>
      <c r="D81" s="725"/>
      <c r="E81" s="725"/>
      <c r="F81" s="115" t="s">
        <v>17</v>
      </c>
      <c r="G81" s="115" t="s">
        <v>74</v>
      </c>
      <c r="H81" s="726" t="str">
        <f>EG85</f>
        <v>2/3</v>
      </c>
      <c r="I81" s="726"/>
      <c r="J81" s="726"/>
      <c r="K81" s="726"/>
      <c r="L81" s="115" t="s">
        <v>40</v>
      </c>
      <c r="M81" s="727" t="str">
        <f>IF(C81="","",IF(EF85=1,ROUND(C81*80/100,0),ROUND(C81*2/3,0)))</f>
        <v/>
      </c>
      <c r="N81" s="727"/>
      <c r="O81" s="727"/>
      <c r="P81" s="727"/>
      <c r="Q81" s="115" t="s">
        <v>17</v>
      </c>
      <c r="R81" s="138"/>
      <c r="S81" s="138"/>
      <c r="T81" s="149"/>
      <c r="W81" s="137"/>
      <c r="X81" s="137"/>
      <c r="Y81" s="137"/>
      <c r="Z81" s="137"/>
      <c r="AA81" s="137"/>
      <c r="AB81" s="137"/>
      <c r="AC81" s="137"/>
      <c r="AD81" s="137"/>
      <c r="AE81" s="189"/>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c r="CN81" s="137"/>
      <c r="CO81" s="137"/>
      <c r="CP81" s="137"/>
      <c r="CQ81" s="137"/>
      <c r="CR81" s="137"/>
      <c r="CS81" s="137"/>
      <c r="CT81" s="137"/>
      <c r="CU81" s="137"/>
      <c r="CV81" s="137"/>
      <c r="CW81" s="137"/>
      <c r="CX81" s="137"/>
      <c r="CY81" s="137"/>
      <c r="CZ81" s="137"/>
      <c r="DA81" s="137"/>
      <c r="DX81" s="205"/>
      <c r="DY81" s="205"/>
      <c r="DZ81" s="110"/>
      <c r="EA81" s="109"/>
      <c r="EB81" s="109"/>
      <c r="EC81" s="109"/>
      <c r="ED81" s="109"/>
      <c r="EP81" s="28">
        <v>3</v>
      </c>
      <c r="EQ81" s="28">
        <v>0</v>
      </c>
    </row>
    <row r="82" spans="1:147" ht="13.9" customHeight="1" x14ac:dyDescent="0.15">
      <c r="A82" s="550"/>
      <c r="E82" s="108"/>
      <c r="F82" s="66"/>
      <c r="G82" s="66"/>
      <c r="H82" s="66"/>
      <c r="I82" s="66"/>
      <c r="J82" s="124"/>
      <c r="K82" s="124"/>
      <c r="L82" s="124"/>
      <c r="M82" s="124"/>
      <c r="N82" s="66"/>
      <c r="O82" s="108"/>
      <c r="P82" s="108"/>
      <c r="Q82" s="108"/>
      <c r="R82" s="108"/>
      <c r="S82" s="66"/>
      <c r="T82" s="137"/>
      <c r="U82" s="137"/>
      <c r="V82" s="137"/>
      <c r="W82" s="137"/>
      <c r="X82" s="137"/>
      <c r="Y82" s="137"/>
      <c r="Z82" s="137"/>
      <c r="AA82" s="137"/>
      <c r="AB82" s="137"/>
      <c r="AC82" s="137"/>
      <c r="AD82" s="137"/>
      <c r="AE82" s="189"/>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c r="CN82" s="137"/>
      <c r="CO82" s="137"/>
      <c r="CP82" s="137"/>
      <c r="CQ82" s="137"/>
      <c r="CR82" s="137"/>
      <c r="CS82" s="137"/>
      <c r="CT82" s="137"/>
      <c r="CU82" s="137"/>
      <c r="CV82" s="137"/>
      <c r="CW82" s="137"/>
      <c r="CX82" s="137"/>
      <c r="CY82" s="137"/>
      <c r="CZ82" s="137"/>
      <c r="DA82" s="137"/>
      <c r="DX82" s="680" t="s">
        <v>7</v>
      </c>
      <c r="DY82" s="680"/>
      <c r="DZ82" s="62"/>
      <c r="EA82" s="212" t="s">
        <v>246</v>
      </c>
      <c r="EB82" s="212" t="s">
        <v>11</v>
      </c>
      <c r="EC82" s="212" t="s">
        <v>27</v>
      </c>
      <c r="ED82" s="212" t="s">
        <v>32</v>
      </c>
      <c r="EF82" s="728" t="s">
        <v>149</v>
      </c>
      <c r="EG82" s="728"/>
      <c r="EH82" s="728"/>
      <c r="EI82" s="110" t="s">
        <v>179</v>
      </c>
      <c r="EJ82" s="219">
        <f>IF(EG79&lt;=DX83,1,2)</f>
        <v>1</v>
      </c>
      <c r="EK82" s="219" t="str">
        <f>IF(EJ82=1,"後","前")</f>
        <v>後</v>
      </c>
      <c r="EP82" s="28">
        <v>4</v>
      </c>
      <c r="EQ82" s="28" t="s">
        <v>76</v>
      </c>
    </row>
    <row r="83" spans="1:147" ht="13.9" customHeight="1" x14ac:dyDescent="0.15">
      <c r="A83" s="550"/>
      <c r="B83" s="84"/>
      <c r="C83" s="87"/>
      <c r="D83" s="87"/>
      <c r="E83" s="87"/>
      <c r="F83" s="689" t="s">
        <v>0</v>
      </c>
      <c r="G83" s="689"/>
      <c r="H83" s="689"/>
      <c r="I83" s="87"/>
      <c r="J83" s="87"/>
      <c r="K83" s="689" t="s">
        <v>20</v>
      </c>
      <c r="L83" s="689"/>
      <c r="M83" s="689"/>
      <c r="N83" s="87"/>
      <c r="O83" s="87"/>
      <c r="P83" s="689" t="s">
        <v>23</v>
      </c>
      <c r="Q83" s="689"/>
      <c r="R83" s="689"/>
      <c r="S83" s="689"/>
      <c r="T83" s="87"/>
      <c r="U83" s="87"/>
      <c r="V83" s="689" t="s">
        <v>89</v>
      </c>
      <c r="W83" s="689"/>
      <c r="X83" s="689"/>
      <c r="Y83" s="87"/>
      <c r="Z83" s="87"/>
      <c r="AA83" s="689" t="s">
        <v>22</v>
      </c>
      <c r="AB83" s="689"/>
      <c r="AC83" s="689"/>
      <c r="AD83" s="689"/>
      <c r="AE83" s="188"/>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7"/>
      <c r="BR83" s="87"/>
      <c r="BS83" s="87"/>
      <c r="BT83" s="87"/>
      <c r="BU83" s="87"/>
      <c r="BV83" s="87"/>
      <c r="BW83" s="87"/>
      <c r="BX83" s="87"/>
      <c r="BY83" s="87"/>
      <c r="BZ83" s="87"/>
      <c r="CA83" s="87"/>
      <c r="CB83" s="87"/>
      <c r="CC83" s="87"/>
      <c r="CD83" s="87"/>
      <c r="CE83" s="87"/>
      <c r="CF83" s="87"/>
      <c r="CG83" s="87"/>
      <c r="CH83" s="87"/>
      <c r="CI83" s="87"/>
      <c r="CJ83" s="87"/>
      <c r="CK83" s="87"/>
      <c r="CL83" s="87"/>
      <c r="CM83" s="87"/>
      <c r="CN83" s="87"/>
      <c r="CO83" s="87"/>
      <c r="CP83" s="87"/>
      <c r="CQ83" s="87"/>
      <c r="CR83" s="87"/>
      <c r="CS83" s="87"/>
      <c r="CT83" s="87"/>
      <c r="CU83" s="87"/>
      <c r="CV83" s="87"/>
      <c r="CW83" s="87"/>
      <c r="CX83" s="87"/>
      <c r="CY83" s="87"/>
      <c r="CZ83" s="87"/>
      <c r="DV83" s="729" t="s">
        <v>107</v>
      </c>
      <c r="DW83" s="729"/>
      <c r="DX83" s="681" t="str">
        <f>DV76</f>
        <v/>
      </c>
      <c r="DY83" s="682"/>
      <c r="DZ83" s="110" t="s">
        <v>179</v>
      </c>
      <c r="EA83" s="155" t="e">
        <f>IF(DX83&gt;=43586,VLOOKUP(YEAR(DX83),入力票!$CI$105:$CK$174,3,FALSE),VLOOKUP(YEAR(DX83),入力票!$CI$10:$CK$104,3,FALSE))</f>
        <v>#VALUE!</v>
      </c>
      <c r="EB83" s="155" t="e">
        <f>IF(DX83&gt;=43586,VLOOKUP(YEAR(DX83),入力票!$CI$105:$CK$174,2,FALSE),VLOOKUP(YEAR(DX83),入力票!$CI$10:$CK$104,2,FALSE))</f>
        <v>#VALUE!</v>
      </c>
      <c r="EC83" s="155" t="e">
        <f>MONTH(DX83)</f>
        <v>#VALUE!</v>
      </c>
      <c r="ED83" s="155" t="e">
        <f>DAY(DX83)</f>
        <v>#VALUE!</v>
      </c>
      <c r="EP83" s="28">
        <v>5</v>
      </c>
      <c r="EQ83" s="28" t="s">
        <v>151</v>
      </c>
    </row>
    <row r="84" spans="1:147" ht="13.9" customHeight="1" x14ac:dyDescent="0.15">
      <c r="A84" s="550"/>
      <c r="B84" s="674" t="s">
        <v>64</v>
      </c>
      <c r="C84" s="675"/>
      <c r="D84" s="675"/>
      <c r="E84" s="675"/>
      <c r="F84" s="723" t="str">
        <f>IF(F111="",IF(OR(K84=0,K84=""),"",$M$81),"")</f>
        <v/>
      </c>
      <c r="G84" s="723"/>
      <c r="H84" s="723"/>
      <c r="I84" s="66" t="s">
        <v>17</v>
      </c>
      <c r="J84" s="66" t="s">
        <v>39</v>
      </c>
      <c r="K84" s="694" t="str">
        <f>IF(F111="",IF(IF($C$91="",EG97,"")=0,"",IF($C$91="",EG97,"")),"")</f>
        <v/>
      </c>
      <c r="L84" s="694"/>
      <c r="M84" s="694"/>
      <c r="N84" s="66" t="s">
        <v>29</v>
      </c>
      <c r="O84" s="66" t="s">
        <v>40</v>
      </c>
      <c r="P84" s="723" t="str">
        <f>IF(IF(OR(K84="",K84=0),0,F84*K84)=0,"",IF(OR(K84="",K84=0),0,F84*K84))</f>
        <v/>
      </c>
      <c r="Q84" s="723"/>
      <c r="R84" s="723"/>
      <c r="S84" s="723"/>
      <c r="T84" s="66" t="s">
        <v>17</v>
      </c>
      <c r="U84" s="66" t="s">
        <v>41</v>
      </c>
      <c r="V84" s="723">
        <f>IF(Z59="",0,IF(ISERROR(SUM(DY90:ED90)),0,SUM(DY90:ED90)))</f>
        <v>0</v>
      </c>
      <c r="W84" s="723"/>
      <c r="X84" s="723"/>
      <c r="Y84" s="66" t="s">
        <v>21</v>
      </c>
      <c r="Z84" s="66" t="s">
        <v>40</v>
      </c>
      <c r="AA84" s="723" t="str">
        <f>IF(ISERROR(IF(P84-V84&lt;=0,0,P84-V84)),"",IF(P84-V84&lt;=0,0,P84-V84))</f>
        <v/>
      </c>
      <c r="AB84" s="723"/>
      <c r="AC84" s="723"/>
      <c r="AD84" s="723"/>
      <c r="AE84" s="190" t="s">
        <v>17</v>
      </c>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c r="BL84" s="66"/>
      <c r="BM84" s="66"/>
      <c r="BN84" s="66"/>
      <c r="BO84" s="66"/>
      <c r="BP84" s="66"/>
      <c r="BQ84" s="66"/>
      <c r="BR84" s="66"/>
      <c r="BS84" s="66"/>
      <c r="BT84" s="66"/>
      <c r="BU84" s="66"/>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B84" s="137"/>
      <c r="DX84" s="680" t="s">
        <v>63</v>
      </c>
      <c r="DY84" s="680"/>
      <c r="DZ84" s="62"/>
      <c r="EA84" s="212" t="s">
        <v>246</v>
      </c>
      <c r="EB84" s="212" t="s">
        <v>11</v>
      </c>
      <c r="EC84" s="212" t="s">
        <v>27</v>
      </c>
      <c r="ED84" s="212" t="s">
        <v>32</v>
      </c>
      <c r="EF84" s="61" t="s">
        <v>38</v>
      </c>
      <c r="EI84" s="61" t="s">
        <v>75</v>
      </c>
    </row>
    <row r="85" spans="1:147" ht="13.9" customHeight="1" x14ac:dyDescent="0.15">
      <c r="A85" s="550"/>
      <c r="B85" s="674" t="s">
        <v>161</v>
      </c>
      <c r="C85" s="675"/>
      <c r="D85" s="675"/>
      <c r="E85" s="675"/>
      <c r="F85" s="723" t="str">
        <f>IF(F111="",IF(OR(K85=0,K85=""),"",$M$81),"")</f>
        <v/>
      </c>
      <c r="G85" s="723"/>
      <c r="H85" s="723"/>
      <c r="I85" s="66" t="s">
        <v>17</v>
      </c>
      <c r="J85" s="66" t="s">
        <v>39</v>
      </c>
      <c r="K85" s="694">
        <f>IF(F111="",IF($C$91="",EM97,""),"")</f>
        <v>0</v>
      </c>
      <c r="L85" s="694"/>
      <c r="M85" s="694"/>
      <c r="N85" s="66" t="s">
        <v>29</v>
      </c>
      <c r="O85" s="66" t="s">
        <v>40</v>
      </c>
      <c r="P85" s="723">
        <f>IF(B100="",IF(OR(K85="",K85=0),0,F85*K85),"")</f>
        <v>0</v>
      </c>
      <c r="Q85" s="723"/>
      <c r="R85" s="723"/>
      <c r="S85" s="723"/>
      <c r="T85" s="66" t="s">
        <v>17</v>
      </c>
      <c r="U85" s="66" t="s">
        <v>41</v>
      </c>
      <c r="V85" s="723">
        <f>IF(ISERROR(SUM(DY91:ED91)),0,SUM(DY91:ED91))</f>
        <v>0</v>
      </c>
      <c r="W85" s="723"/>
      <c r="X85" s="723"/>
      <c r="Y85" s="66" t="s">
        <v>21</v>
      </c>
      <c r="Z85" s="66" t="s">
        <v>40</v>
      </c>
      <c r="AA85" s="723">
        <f>IF(ISERROR(IF(P85-V85&lt;=0,0,P85-V85)),"",IF(P85-V85&lt;=0,0,P85-V85))</f>
        <v>0</v>
      </c>
      <c r="AB85" s="723"/>
      <c r="AC85" s="723"/>
      <c r="AD85" s="723"/>
      <c r="AE85" s="190" t="s">
        <v>17</v>
      </c>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c r="BL85" s="66"/>
      <c r="BM85" s="66"/>
      <c r="BN85" s="66"/>
      <c r="BO85" s="66"/>
      <c r="BP85" s="66"/>
      <c r="BQ85" s="66"/>
      <c r="BR85" s="66"/>
      <c r="BS85" s="66"/>
      <c r="BT85" s="66"/>
      <c r="BU85" s="66"/>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X85" s="668" t="str">
        <f>DZ76</f>
        <v/>
      </c>
      <c r="DY85" s="670"/>
      <c r="DZ85" s="110" t="s">
        <v>179</v>
      </c>
      <c r="EA85" s="155" t="e">
        <f>IF(DX85&gt;=43586,VLOOKUP(YEAR(DX85),入力票!$CI$105:$CK$174,3,FALSE),VLOOKUP(YEAR(DX85),入力票!$CI$10:$CK$104,3,FALSE))</f>
        <v>#VALUE!</v>
      </c>
      <c r="EB85" s="155" t="e">
        <f>IF(DX85&gt;=43586,VLOOKUP(YEAR(DX85),入力票!$CI$105:$CK$174,2,FALSE),VLOOKUP(YEAR(DX85),入力票!$CI$10:$CK$104,2,FALSE))</f>
        <v>#VALUE!</v>
      </c>
      <c r="EC85" s="155" t="e">
        <f>MONTH(DX85)</f>
        <v>#VALUE!</v>
      </c>
      <c r="ED85" s="155" t="e">
        <f>DAY(DX85)</f>
        <v>#VALUE!</v>
      </c>
      <c r="EF85" s="216">
        <f>IF(EJ82=1,入力票!AQ60,入力票!AQ59)</f>
        <v>2</v>
      </c>
      <c r="EG85" s="554" t="str">
        <f>VLOOKUP(EF85,EP79:EQ83,2,FALSE)</f>
        <v>2/3</v>
      </c>
      <c r="EH85" s="554"/>
      <c r="EI85" s="216">
        <f>IF(EJ82=1,入力票!AQ62,入力票!AQ61)</f>
        <v>0</v>
      </c>
      <c r="EJ85" s="554" t="e">
        <f>VLOOKUP(EI85,EP79:EQ83,2,FALSE)</f>
        <v>#N/A</v>
      </c>
      <c r="EK85" s="554"/>
    </row>
    <row r="86" spans="1:147" ht="13.9" customHeight="1" x14ac:dyDescent="0.15">
      <c r="A86" s="550"/>
      <c r="B86" s="85"/>
      <c r="C86" s="66"/>
      <c r="D86" s="66"/>
      <c r="E86" s="92"/>
      <c r="F86" s="92"/>
      <c r="G86" s="92"/>
      <c r="H86" s="66"/>
      <c r="I86" s="66"/>
      <c r="J86" s="92"/>
      <c r="K86" s="92"/>
      <c r="L86" s="92"/>
      <c r="M86" s="66"/>
      <c r="N86" s="66"/>
      <c r="O86" s="92"/>
      <c r="P86" s="92"/>
      <c r="Q86" s="92"/>
      <c r="R86" s="92"/>
      <c r="S86" s="66"/>
      <c r="T86" s="66"/>
      <c r="U86" s="92"/>
      <c r="V86" s="92"/>
      <c r="W86" s="92"/>
      <c r="X86" s="678" t="s">
        <v>87</v>
      </c>
      <c r="Y86" s="678"/>
      <c r="Z86" s="678"/>
      <c r="AA86" s="712" t="str">
        <f>IF(SUM(AA84:AD85)=0,"",SUM(AA84:AD85))</f>
        <v/>
      </c>
      <c r="AB86" s="713"/>
      <c r="AC86" s="713"/>
      <c r="AD86" s="713"/>
      <c r="AE86" s="190" t="s">
        <v>17</v>
      </c>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c r="BL86" s="66"/>
      <c r="BM86" s="66"/>
      <c r="BN86" s="66"/>
      <c r="BO86" s="66"/>
      <c r="BP86" s="66"/>
      <c r="BQ86" s="66"/>
      <c r="BR86" s="66"/>
      <c r="BS86" s="66"/>
      <c r="BT86" s="66"/>
      <c r="BU86" s="66"/>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B86" s="61" t="s">
        <v>88</v>
      </c>
      <c r="DX86" s="206"/>
      <c r="DY86" s="206"/>
      <c r="DZ86" s="110"/>
      <c r="EA86" s="109"/>
      <c r="EB86" s="109"/>
      <c r="EC86" s="109"/>
      <c r="ED86" s="109"/>
    </row>
    <row r="87" spans="1:147" ht="13.9" customHeight="1" x14ac:dyDescent="0.15">
      <c r="A87" s="551"/>
      <c r="B87" s="86"/>
      <c r="C87" s="102"/>
      <c r="D87" s="102"/>
      <c r="E87" s="102"/>
      <c r="F87" s="102"/>
      <c r="G87" s="102"/>
      <c r="H87" s="102"/>
      <c r="I87" s="102"/>
      <c r="J87" s="102"/>
      <c r="K87" s="102"/>
      <c r="L87" s="102"/>
      <c r="M87" s="102"/>
      <c r="N87" s="102"/>
      <c r="O87" s="102"/>
      <c r="P87" s="102"/>
      <c r="Q87" s="102"/>
      <c r="R87" s="102"/>
      <c r="S87" s="143"/>
      <c r="AE87" s="172"/>
      <c r="DA87" s="137"/>
      <c r="DX87" s="206"/>
      <c r="DY87" s="206"/>
      <c r="DZ87" s="110"/>
      <c r="EA87" s="109"/>
      <c r="EB87" s="109"/>
      <c r="EC87" s="109"/>
      <c r="ED87" s="109"/>
    </row>
    <row r="88" spans="1:147" ht="10.15" customHeight="1" x14ac:dyDescent="0.15">
      <c r="A88" s="552" t="s">
        <v>258</v>
      </c>
      <c r="B88" s="66"/>
      <c r="C88" s="66"/>
      <c r="D88" s="66"/>
      <c r="E88" s="66"/>
      <c r="F88" s="66"/>
      <c r="G88" s="66"/>
      <c r="H88" s="66"/>
      <c r="I88" s="66"/>
      <c r="J88" s="66"/>
      <c r="K88" s="66"/>
      <c r="L88" s="66"/>
      <c r="M88" s="66"/>
      <c r="N88" s="66"/>
      <c r="O88" s="66"/>
      <c r="P88" s="66"/>
      <c r="Q88" s="66"/>
      <c r="R88" s="66"/>
      <c r="S88" s="137"/>
      <c r="T88" s="719" t="s">
        <v>160</v>
      </c>
      <c r="U88" s="544"/>
      <c r="V88" s="544"/>
      <c r="W88" s="544"/>
      <c r="X88" s="544"/>
      <c r="Y88" s="544"/>
      <c r="Z88" s="544"/>
      <c r="AA88" s="544"/>
      <c r="AB88" s="544"/>
      <c r="AC88" s="544"/>
      <c r="AD88" s="544"/>
      <c r="AE88" s="720"/>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c r="CN88" s="98"/>
      <c r="CO88" s="98"/>
      <c r="CP88" s="98"/>
      <c r="CQ88" s="98"/>
      <c r="CR88" s="98"/>
      <c r="CS88" s="98"/>
      <c r="CT88" s="98"/>
      <c r="CU88" s="98"/>
      <c r="CV88" s="98"/>
      <c r="CW88" s="98"/>
      <c r="CX88" s="98"/>
      <c r="CY88" s="98"/>
      <c r="CZ88" s="98"/>
      <c r="DA88" s="62"/>
      <c r="DB88" s="62"/>
      <c r="DC88" s="62"/>
      <c r="DD88" s="62"/>
      <c r="DE88" s="62"/>
      <c r="DF88" s="62"/>
      <c r="DG88" s="62"/>
      <c r="DH88" s="62"/>
      <c r="DI88" s="62"/>
      <c r="DJ88" s="62"/>
      <c r="DK88" s="62"/>
      <c r="DX88" s="206"/>
      <c r="DY88" s="206"/>
      <c r="DZ88" s="110"/>
      <c r="EA88" s="109"/>
      <c r="EB88" s="109"/>
      <c r="EC88" s="109"/>
      <c r="ED88" s="109"/>
    </row>
    <row r="89" spans="1:147" ht="13.9" customHeight="1" x14ac:dyDescent="0.15">
      <c r="A89" s="553"/>
      <c r="B89" s="66" t="s">
        <v>70</v>
      </c>
      <c r="C89" s="66" t="s">
        <v>259</v>
      </c>
      <c r="D89" s="66"/>
      <c r="E89" s="66"/>
      <c r="F89" s="66"/>
      <c r="G89" s="66"/>
      <c r="H89" s="66"/>
      <c r="I89" s="66"/>
      <c r="J89" s="66"/>
      <c r="K89" s="66"/>
      <c r="L89" s="66"/>
      <c r="M89" s="66"/>
      <c r="N89" s="66"/>
      <c r="O89" s="66"/>
      <c r="P89" s="66"/>
      <c r="Q89" s="66"/>
      <c r="R89" s="66"/>
      <c r="S89" s="144"/>
      <c r="T89" s="721"/>
      <c r="U89" s="547"/>
      <c r="V89" s="547"/>
      <c r="W89" s="547"/>
      <c r="X89" s="547"/>
      <c r="Y89" s="547"/>
      <c r="Z89" s="547"/>
      <c r="AA89" s="547"/>
      <c r="AB89" s="547"/>
      <c r="AC89" s="547"/>
      <c r="AD89" s="547"/>
      <c r="AE89" s="722"/>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c r="CN89" s="98"/>
      <c r="CO89" s="98"/>
      <c r="CP89" s="98"/>
      <c r="CQ89" s="98"/>
      <c r="CR89" s="98"/>
      <c r="CS89" s="98"/>
      <c r="CT89" s="98"/>
      <c r="CU89" s="98"/>
      <c r="CV89" s="98"/>
      <c r="CW89" s="98"/>
      <c r="CX89" s="98"/>
      <c r="CY89" s="98"/>
      <c r="CZ89" s="98"/>
      <c r="DA89" s="62"/>
      <c r="DB89" s="62"/>
      <c r="DY89" s="61" t="s">
        <v>52</v>
      </c>
      <c r="EA89" s="61" t="s">
        <v>55</v>
      </c>
      <c r="EC89" s="61" t="s">
        <v>60</v>
      </c>
    </row>
    <row r="90" spans="1:147" ht="13.9" customHeight="1" x14ac:dyDescent="0.15">
      <c r="A90" s="553"/>
      <c r="B90" s="87"/>
      <c r="C90" s="87" t="s">
        <v>14</v>
      </c>
      <c r="D90" s="87"/>
      <c r="E90" s="87"/>
      <c r="F90" s="87"/>
      <c r="G90" s="87"/>
      <c r="H90" s="87"/>
      <c r="I90" s="87"/>
      <c r="J90" s="87"/>
      <c r="K90" s="87"/>
      <c r="L90" s="689" t="s">
        <v>1</v>
      </c>
      <c r="M90" s="689"/>
      <c r="N90" s="689"/>
      <c r="O90" s="87"/>
      <c r="P90" s="87"/>
      <c r="Q90" s="87"/>
      <c r="R90" s="87"/>
      <c r="S90" s="87"/>
      <c r="T90" s="150"/>
      <c r="U90"/>
      <c r="V90"/>
      <c r="X90" s="600" t="str">
        <f>IF(ISERROR(EC83),"",EC83)</f>
        <v/>
      </c>
      <c r="Y90" s="600"/>
      <c r="Z90" s="714" t="s">
        <v>79</v>
      </c>
      <c r="AA90" s="714"/>
      <c r="AC90"/>
      <c r="AD90"/>
      <c r="AE90" s="191"/>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s="62"/>
      <c r="DB90" s="62"/>
      <c r="DV90" s="61" t="s">
        <v>110</v>
      </c>
      <c r="DY90" s="715" t="e">
        <f>IF(AND($DX$83&gt;=$DY$63,$DX$85&lt;=$DY$64),ROUNDDOWN($X$64/22*K84,0),0)</f>
        <v>#VALUE!</v>
      </c>
      <c r="DZ90" s="716"/>
      <c r="EA90" s="717" t="e">
        <f>IF(AND($DX$83&gt;=$DY$65,$DX$85&lt;=$DY$66),ROUNDDOWN($X$66/22*K84,0),0)</f>
        <v>#VALUE!</v>
      </c>
      <c r="EB90" s="716"/>
      <c r="EC90" s="717" t="e">
        <f>IF(AND($DX$83&gt;=$DY$67,$DX$85&lt;=$DY$68),ROUNDDOWN($X$68/22*K84,0),0)</f>
        <v>#VALUE!</v>
      </c>
      <c r="ED90" s="718"/>
    </row>
    <row r="91" spans="1:147" ht="13.9" customHeight="1" x14ac:dyDescent="0.15">
      <c r="A91" s="553"/>
      <c r="B91" s="66"/>
      <c r="C91" s="702" t="str">
        <f>IF(入力票!F41&gt;=1,入力票!F41,"")</f>
        <v/>
      </c>
      <c r="D91" s="702"/>
      <c r="E91" s="702"/>
      <c r="F91" s="702"/>
      <c r="G91" s="66" t="s">
        <v>17</v>
      </c>
      <c r="H91" s="66" t="s">
        <v>39</v>
      </c>
      <c r="I91" s="66" t="s">
        <v>81</v>
      </c>
      <c r="J91" s="66"/>
      <c r="K91" s="66" t="s">
        <v>40</v>
      </c>
      <c r="L91" s="703" t="str">
        <f>IF(C91="","",ROUNDDOWN(C91/264,0))</f>
        <v/>
      </c>
      <c r="M91" s="703"/>
      <c r="N91" s="703"/>
      <c r="O91" s="66" t="s">
        <v>17</v>
      </c>
      <c r="P91" s="66"/>
      <c r="Q91" s="66"/>
      <c r="R91" s="66"/>
      <c r="S91" s="66"/>
      <c r="T91" s="150"/>
      <c r="U91"/>
      <c r="V91"/>
      <c r="W91"/>
      <c r="X91"/>
      <c r="Y91" s="675" t="s">
        <v>64</v>
      </c>
      <c r="Z91" s="675"/>
      <c r="AA91" s="675"/>
      <c r="AB91" s="675"/>
      <c r="AC91" s="1" t="s">
        <v>94</v>
      </c>
      <c r="AD91" s="175"/>
      <c r="AE91" s="1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s="62"/>
      <c r="DB91" s="62"/>
      <c r="DC91" s="62"/>
      <c r="DD91" s="62"/>
      <c r="DE91" s="62"/>
      <c r="DF91" s="62"/>
      <c r="DG91" s="62"/>
      <c r="DH91" s="62"/>
      <c r="DI91" s="62"/>
      <c r="DJ91" s="62"/>
      <c r="DK91" s="62"/>
      <c r="DY91" s="704" t="e">
        <f>IF(AND($DX$83&gt;=$DY$63,$DX$85&lt;=$DY$64),ROUNDDOWN($X$64/22*K85,0),0)</f>
        <v>#VALUE!</v>
      </c>
      <c r="DZ91" s="705"/>
      <c r="EA91" s="706" t="e">
        <f>IF(AND($DX$83&gt;=$DY$65,$DX$85&lt;=$DY$66),ROUNDDOWN($X$66/22*K85,0),0)</f>
        <v>#VALUE!</v>
      </c>
      <c r="EB91" s="705"/>
      <c r="EC91" s="706" t="e">
        <f>IF(AND($DX$83&gt;=$DY$67,$DX$85&lt;=$DY$68),ROUNDDOWN($X$68/22*K85,0),0)</f>
        <v>#VALUE!</v>
      </c>
      <c r="ED91" s="707"/>
    </row>
    <row r="92" spans="1:147" ht="13.9" customHeight="1" x14ac:dyDescent="0.15">
      <c r="A92" s="553"/>
      <c r="B92" s="87"/>
      <c r="C92" s="87"/>
      <c r="D92" s="87"/>
      <c r="E92" s="87" t="s">
        <v>101</v>
      </c>
      <c r="F92" s="87"/>
      <c r="I92" s="689" t="s">
        <v>1</v>
      </c>
      <c r="J92" s="689"/>
      <c r="K92" s="87"/>
      <c r="L92" s="87"/>
      <c r="M92" s="87" t="s">
        <v>99</v>
      </c>
      <c r="N92" s="87"/>
      <c r="O92" s="87"/>
      <c r="P92" s="689" t="s">
        <v>22</v>
      </c>
      <c r="Q92" s="689"/>
      <c r="R92" s="689"/>
      <c r="S92" s="689"/>
      <c r="T92" s="708" t="s">
        <v>78</v>
      </c>
      <c r="U92" s="709"/>
      <c r="Y92" s="675" t="s">
        <v>161</v>
      </c>
      <c r="Z92" s="675"/>
      <c r="AA92" s="675"/>
      <c r="AB92" s="675"/>
      <c r="AC92" s="1" t="s">
        <v>94</v>
      </c>
      <c r="AD92" s="176"/>
      <c r="AE92" s="166"/>
      <c r="AF92" s="110"/>
      <c r="AG92" s="110"/>
      <c r="AH92" s="110"/>
      <c r="AI92" s="110"/>
      <c r="AJ92" s="110"/>
      <c r="AK92" s="110"/>
      <c r="AL92" s="110"/>
      <c r="AM92" s="110"/>
      <c r="AN92" s="110"/>
      <c r="AO92" s="110"/>
      <c r="AP92" s="110"/>
      <c r="AQ92" s="110"/>
      <c r="AR92" s="110"/>
      <c r="AS92" s="110"/>
      <c r="AT92" s="110"/>
      <c r="AU92" s="110"/>
      <c r="AV92" s="110"/>
      <c r="AW92" s="110"/>
      <c r="AX92" s="110"/>
      <c r="AY92" s="110"/>
      <c r="AZ92" s="110"/>
      <c r="BA92" s="110"/>
      <c r="BB92" s="110"/>
      <c r="BC92" s="110"/>
      <c r="BD92" s="110"/>
      <c r="BE92" s="110"/>
      <c r="BF92" s="110"/>
      <c r="BG92" s="110"/>
      <c r="BH92" s="110"/>
      <c r="BI92" s="110"/>
      <c r="BJ92" s="110"/>
      <c r="BK92" s="110"/>
      <c r="BL92" s="110"/>
      <c r="BM92" s="110"/>
      <c r="BN92" s="110"/>
      <c r="BO92" s="110"/>
      <c r="BP92" s="110"/>
      <c r="BQ92" s="110"/>
      <c r="BR92" s="110"/>
      <c r="BS92" s="110"/>
      <c r="BT92" s="110"/>
      <c r="BU92" s="110"/>
      <c r="BV92" s="110"/>
      <c r="BW92" s="110"/>
      <c r="BX92" s="110"/>
      <c r="BY92" s="110"/>
      <c r="BZ92" s="110"/>
      <c r="CA92" s="110"/>
      <c r="CB92" s="110"/>
      <c r="CC92" s="110"/>
      <c r="CD92" s="110"/>
      <c r="CE92" s="110"/>
      <c r="CF92" s="110"/>
      <c r="CG92" s="110"/>
      <c r="CH92" s="110"/>
      <c r="CI92" s="110"/>
      <c r="CJ92" s="110"/>
      <c r="CK92" s="110"/>
      <c r="CL92" s="110"/>
      <c r="CM92" s="110"/>
      <c r="CN92" s="110"/>
      <c r="CO92" s="110"/>
      <c r="CP92" s="110"/>
      <c r="CQ92" s="110"/>
      <c r="CR92" s="110"/>
      <c r="CS92" s="110"/>
      <c r="CT92" s="110"/>
      <c r="CU92" s="110"/>
      <c r="CV92" s="110"/>
      <c r="CW92" s="110"/>
      <c r="CX92" s="110"/>
      <c r="CY92" s="110"/>
      <c r="CZ92" s="110"/>
      <c r="DA92" s="62"/>
      <c r="DB92" s="62"/>
      <c r="DC92" s="62"/>
      <c r="DD92" s="62"/>
      <c r="DE92" s="62"/>
      <c r="DF92" s="62"/>
      <c r="DG92" s="62"/>
      <c r="DH92" s="62"/>
      <c r="DI92" s="62"/>
      <c r="DJ92" s="62"/>
      <c r="DK92" s="62"/>
    </row>
    <row r="93" spans="1:147" ht="13.9" customHeight="1" x14ac:dyDescent="0.15">
      <c r="A93" s="553"/>
      <c r="B93" s="674" t="s">
        <v>162</v>
      </c>
      <c r="C93" s="675"/>
      <c r="D93" s="675"/>
      <c r="E93" s="675"/>
      <c r="F93" s="676" t="str">
        <f>IF(C91="","",$M$81)</f>
        <v/>
      </c>
      <c r="G93" s="676"/>
      <c r="H93" s="120" t="s">
        <v>3</v>
      </c>
      <c r="I93" s="676" t="str">
        <f>IF(C91="","",$L$91)</f>
        <v/>
      </c>
      <c r="J93" s="676"/>
      <c r="K93" s="104" t="s">
        <v>102</v>
      </c>
      <c r="L93" s="66" t="s">
        <v>39</v>
      </c>
      <c r="M93" s="123" t="str">
        <f>IF(C91="","",EG97)</f>
        <v/>
      </c>
      <c r="N93" s="66" t="s">
        <v>29</v>
      </c>
      <c r="O93" s="66" t="s">
        <v>40</v>
      </c>
      <c r="P93" s="677" t="str">
        <f>IF(I93="","",(F93-I93)*M93)</f>
        <v/>
      </c>
      <c r="Q93" s="677"/>
      <c r="R93" s="677"/>
      <c r="S93" s="66" t="s">
        <v>21</v>
      </c>
      <c r="T93" s="710"/>
      <c r="U93" s="711"/>
      <c r="V93" s="118"/>
      <c r="W93" s="118"/>
      <c r="X93" s="118"/>
      <c r="Y93" s="118"/>
      <c r="Z93" s="118"/>
      <c r="AA93" s="118"/>
      <c r="AB93" s="118"/>
      <c r="AC93" s="118"/>
      <c r="AD93" s="118"/>
      <c r="AE93" s="167"/>
      <c r="AF93" s="110"/>
      <c r="AG93" s="110"/>
      <c r="AH93" s="110"/>
      <c r="AI93" s="110"/>
      <c r="AJ93" s="110"/>
      <c r="AK93" s="110"/>
      <c r="AL93" s="110"/>
      <c r="AM93" s="110"/>
      <c r="AN93" s="110"/>
      <c r="AO93" s="110"/>
      <c r="AP93" s="110"/>
      <c r="AQ93" s="110"/>
      <c r="AR93" s="110"/>
      <c r="AS93" s="110"/>
      <c r="AT93" s="110"/>
      <c r="AU93" s="110"/>
      <c r="AV93" s="110"/>
      <c r="AW93" s="110"/>
      <c r="AX93" s="110"/>
      <c r="AY93" s="110"/>
      <c r="AZ93" s="110"/>
      <c r="BA93" s="110"/>
      <c r="BB93" s="110"/>
      <c r="BC93" s="110"/>
      <c r="BD93" s="110"/>
      <c r="BE93" s="110"/>
      <c r="BF93" s="110"/>
      <c r="BG93" s="110"/>
      <c r="BH93" s="110"/>
      <c r="BI93" s="110"/>
      <c r="BJ93" s="110"/>
      <c r="BK93" s="110"/>
      <c r="BL93" s="110"/>
      <c r="BM93" s="110"/>
      <c r="BN93" s="110"/>
      <c r="BO93" s="110"/>
      <c r="BP93" s="110"/>
      <c r="BQ93" s="110"/>
      <c r="BR93" s="110"/>
      <c r="BS93" s="110"/>
      <c r="BT93" s="110"/>
      <c r="BU93" s="110"/>
      <c r="BV93" s="110"/>
      <c r="BW93" s="110"/>
      <c r="BX93" s="110"/>
      <c r="BY93" s="110"/>
      <c r="BZ93" s="110"/>
      <c r="CA93" s="110"/>
      <c r="CB93" s="110"/>
      <c r="CC93" s="110"/>
      <c r="CD93" s="110"/>
      <c r="CE93" s="110"/>
      <c r="CF93" s="110"/>
      <c r="CG93" s="110"/>
      <c r="CH93" s="110"/>
      <c r="CI93" s="110"/>
      <c r="CJ93" s="110"/>
      <c r="CK93" s="110"/>
      <c r="CL93" s="110"/>
      <c r="CM93" s="110"/>
      <c r="CN93" s="110"/>
      <c r="CO93" s="110"/>
      <c r="CP93" s="110"/>
      <c r="CQ93" s="110"/>
      <c r="CR93" s="110"/>
      <c r="CS93" s="110"/>
      <c r="CT93" s="110"/>
      <c r="CU93" s="110"/>
      <c r="CV93" s="110"/>
      <c r="CW93" s="110"/>
      <c r="CX93" s="110"/>
      <c r="CY93" s="110"/>
      <c r="CZ93" s="110"/>
      <c r="DA93" s="62"/>
      <c r="DB93" s="62"/>
      <c r="DC93" s="62"/>
      <c r="DD93" s="62"/>
      <c r="DE93" s="62"/>
      <c r="DF93" s="62"/>
      <c r="DG93" s="62"/>
      <c r="DH93" s="62"/>
      <c r="DI93" s="62"/>
      <c r="DJ93" s="62"/>
      <c r="DK93" s="62"/>
    </row>
    <row r="94" spans="1:147" ht="13.9" customHeight="1" x14ac:dyDescent="0.15">
      <c r="A94" s="553"/>
      <c r="B94" s="674" t="s">
        <v>163</v>
      </c>
      <c r="C94" s="675"/>
      <c r="D94" s="675"/>
      <c r="E94" s="675"/>
      <c r="F94" s="676" t="str">
        <f>IF(C91="","",$M$81)</f>
        <v/>
      </c>
      <c r="G94" s="676"/>
      <c r="H94" s="120" t="s">
        <v>3</v>
      </c>
      <c r="I94" s="676" t="str">
        <f>IF(C91="","",$L$91)</f>
        <v/>
      </c>
      <c r="J94" s="676"/>
      <c r="K94" s="104" t="s">
        <v>102</v>
      </c>
      <c r="L94" s="66" t="s">
        <v>39</v>
      </c>
      <c r="M94" s="123" t="str">
        <f>IF(C91="","",EM97)</f>
        <v/>
      </c>
      <c r="N94" s="66" t="s">
        <v>29</v>
      </c>
      <c r="O94" s="66" t="s">
        <v>40</v>
      </c>
      <c r="P94" s="677" t="str">
        <f>IF(I94="","",(F94-I94)*M94)</f>
        <v/>
      </c>
      <c r="Q94" s="677"/>
      <c r="R94" s="677"/>
      <c r="S94" s="66" t="s">
        <v>21</v>
      </c>
      <c r="T94" s="554" t="str">
        <f>IF(ISERROR(CHOOSE(WEEKDAY(DATE(YEAR($DW$97),$X$90,V94)),"日","月","火","水","木","金","土")),"",CHOOSE(WEEKDAY(DATE(YEAR($DW$97),$X$90,V94)),"日","月","火","水","木","金","土"))</f>
        <v/>
      </c>
      <c r="U94" s="554"/>
      <c r="V94" s="555">
        <v>1</v>
      </c>
      <c r="W94" s="555"/>
      <c r="X94" s="555">
        <v>8</v>
      </c>
      <c r="Y94" s="555"/>
      <c r="Z94" s="555">
        <v>15</v>
      </c>
      <c r="AA94" s="555"/>
      <c r="AB94" s="555">
        <v>22</v>
      </c>
      <c r="AC94" s="555"/>
      <c r="AD94" s="565" t="str">
        <f>IF(ISERROR(VALUE(YEAR(DX83)&amp;"/"&amp;X90&amp;"/"&amp;29)),"",29)</f>
        <v/>
      </c>
      <c r="AE94" s="56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c r="BT94" s="196"/>
      <c r="BU94" s="196"/>
      <c r="BV94" s="196"/>
      <c r="BW94" s="196"/>
      <c r="BX94" s="196"/>
      <c r="BY94" s="196"/>
      <c r="BZ94" s="196"/>
      <c r="CA94" s="196"/>
      <c r="CB94" s="196"/>
      <c r="CC94" s="196"/>
      <c r="CD94" s="196"/>
      <c r="CE94" s="196"/>
      <c r="CF94" s="196"/>
      <c r="CG94" s="196"/>
      <c r="CH94" s="196"/>
      <c r="CI94" s="196"/>
      <c r="CJ94" s="196"/>
      <c r="CK94" s="196"/>
      <c r="CL94" s="196"/>
      <c r="CM94" s="196"/>
      <c r="CN94" s="196"/>
      <c r="CO94" s="196"/>
      <c r="CP94" s="196"/>
      <c r="CQ94" s="196"/>
      <c r="CR94" s="196"/>
      <c r="CS94" s="196"/>
      <c r="CT94" s="196"/>
      <c r="CU94" s="196"/>
      <c r="CV94" s="196"/>
      <c r="CW94" s="196"/>
      <c r="CX94" s="196"/>
      <c r="CY94" s="196"/>
      <c r="CZ94" s="196"/>
      <c r="DA94" s="62"/>
      <c r="DB94" s="62"/>
      <c r="DC94" s="62"/>
      <c r="DD94" s="62"/>
      <c r="DE94" s="62"/>
      <c r="DF94" s="62"/>
      <c r="DG94" s="62"/>
      <c r="DH94" s="62"/>
      <c r="DI94" s="62"/>
      <c r="DJ94" s="62"/>
      <c r="DK94" s="62"/>
    </row>
    <row r="95" spans="1:147" ht="13.9" customHeight="1" x14ac:dyDescent="0.15">
      <c r="A95" s="553"/>
      <c r="B95" s="66"/>
      <c r="C95" s="66"/>
      <c r="D95" s="66"/>
      <c r="E95" s="66"/>
      <c r="F95" s="108"/>
      <c r="G95" s="108"/>
      <c r="H95" s="108"/>
      <c r="I95" s="66"/>
      <c r="J95" s="66"/>
      <c r="M95" s="66"/>
      <c r="N95" s="678" t="s">
        <v>87</v>
      </c>
      <c r="O95" s="678"/>
      <c r="P95" s="679" t="str">
        <f>IF(SUM(P93:R94)=0,"",SUM(P93:R94))</f>
        <v/>
      </c>
      <c r="Q95" s="679"/>
      <c r="R95" s="679"/>
      <c r="S95" s="66" t="s">
        <v>17</v>
      </c>
      <c r="T95" s="554"/>
      <c r="U95" s="554"/>
      <c r="V95" s="555"/>
      <c r="W95" s="555"/>
      <c r="X95" s="555"/>
      <c r="Y95" s="555"/>
      <c r="Z95" s="555"/>
      <c r="AA95" s="555"/>
      <c r="AB95" s="555"/>
      <c r="AC95" s="555"/>
      <c r="AD95" s="565"/>
      <c r="AE95" s="56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c r="BT95" s="196"/>
      <c r="BU95" s="196"/>
      <c r="BV95" s="196"/>
      <c r="BW95" s="196"/>
      <c r="BX95" s="196"/>
      <c r="BY95" s="196"/>
      <c r="BZ95" s="196"/>
      <c r="CA95" s="196"/>
      <c r="CB95" s="196"/>
      <c r="CC95" s="196"/>
      <c r="CD95" s="196"/>
      <c r="CE95" s="196"/>
      <c r="CF95" s="196"/>
      <c r="CG95" s="196"/>
      <c r="CH95" s="196"/>
      <c r="CI95" s="196"/>
      <c r="CJ95" s="196"/>
      <c r="CK95" s="196"/>
      <c r="CL95" s="196"/>
      <c r="CM95" s="196"/>
      <c r="CN95" s="196"/>
      <c r="CO95" s="196"/>
      <c r="CP95" s="196"/>
      <c r="CQ95" s="196"/>
      <c r="CR95" s="196"/>
      <c r="CS95" s="196"/>
      <c r="CT95" s="196"/>
      <c r="CU95" s="196"/>
      <c r="CV95" s="196"/>
      <c r="CW95" s="196"/>
      <c r="CX95" s="196"/>
      <c r="CY95" s="196"/>
      <c r="CZ95" s="196"/>
      <c r="DA95" s="62"/>
      <c r="DB95" s="62"/>
      <c r="DC95" s="62"/>
      <c r="DD95" s="62"/>
      <c r="DE95" s="62"/>
      <c r="DF95" s="62"/>
      <c r="DG95" s="62"/>
      <c r="DH95" s="62"/>
      <c r="DI95" s="62"/>
      <c r="DJ95" s="62"/>
      <c r="DK95" s="62"/>
      <c r="EG95" s="217" t="str">
        <f>IF(EG97&gt;=1,"○","")</f>
        <v/>
      </c>
      <c r="EM95" s="217" t="str">
        <f>IF(EM97&gt;=1,"○","")</f>
        <v/>
      </c>
    </row>
    <row r="96" spans="1:147" ht="13.9" customHeight="1" x14ac:dyDescent="0.15">
      <c r="A96" s="553"/>
      <c r="B96" s="66"/>
      <c r="C96" s="66"/>
      <c r="D96" s="66"/>
      <c r="E96" s="66"/>
      <c r="F96" s="108"/>
      <c r="G96" s="108"/>
      <c r="H96" s="108"/>
      <c r="I96" s="66"/>
      <c r="J96" s="66"/>
      <c r="M96" s="66"/>
      <c r="N96" s="133"/>
      <c r="O96" s="133"/>
      <c r="P96" s="103"/>
      <c r="Q96" s="103"/>
      <c r="R96" s="103"/>
      <c r="S96" s="66"/>
      <c r="T96" s="554"/>
      <c r="U96" s="554"/>
      <c r="V96" s="555"/>
      <c r="W96" s="555"/>
      <c r="X96" s="555"/>
      <c r="Y96" s="555"/>
      <c r="Z96" s="555"/>
      <c r="AA96" s="555"/>
      <c r="AB96" s="555"/>
      <c r="AC96" s="555"/>
      <c r="AD96" s="565"/>
      <c r="AE96" s="56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c r="BT96" s="196"/>
      <c r="BU96" s="196"/>
      <c r="BV96" s="196"/>
      <c r="BW96" s="196"/>
      <c r="BX96" s="196"/>
      <c r="BY96" s="196"/>
      <c r="BZ96" s="196"/>
      <c r="CA96" s="196"/>
      <c r="CB96" s="196"/>
      <c r="CC96" s="196"/>
      <c r="CD96" s="196"/>
      <c r="CE96" s="196"/>
      <c r="CF96" s="196"/>
      <c r="CG96" s="196"/>
      <c r="CH96" s="196"/>
      <c r="CI96" s="196"/>
      <c r="CJ96" s="196"/>
      <c r="CK96" s="196"/>
      <c r="CL96" s="196"/>
      <c r="CM96" s="196"/>
      <c r="CN96" s="196"/>
      <c r="CO96" s="196"/>
      <c r="CP96" s="196"/>
      <c r="CQ96" s="196"/>
      <c r="CR96" s="196"/>
      <c r="CS96" s="196"/>
      <c r="CT96" s="196"/>
      <c r="CU96" s="196"/>
      <c r="CV96" s="196"/>
      <c r="CW96" s="196"/>
      <c r="CX96" s="196"/>
      <c r="CY96" s="196"/>
      <c r="CZ96" s="196"/>
      <c r="DA96" s="62"/>
      <c r="DB96" s="62"/>
      <c r="DC96" s="62"/>
      <c r="DD96" s="62"/>
      <c r="DE96" s="62"/>
      <c r="DF96" s="62"/>
      <c r="DG96" s="62"/>
      <c r="DH96" s="62"/>
      <c r="DI96" s="62"/>
      <c r="DJ96" s="62"/>
      <c r="DK96" s="62"/>
      <c r="EC96" s="680" t="s">
        <v>7</v>
      </c>
      <c r="ED96" s="680"/>
      <c r="EE96" s="680" t="s">
        <v>63</v>
      </c>
      <c r="EF96" s="680"/>
      <c r="EG96" s="110" t="s">
        <v>95</v>
      </c>
      <c r="EI96" s="680" t="s">
        <v>7</v>
      </c>
      <c r="EJ96" s="680"/>
      <c r="EK96" s="680" t="s">
        <v>63</v>
      </c>
      <c r="EL96" s="680"/>
      <c r="EM96" s="110" t="s">
        <v>95</v>
      </c>
    </row>
    <row r="97" spans="1:143" ht="13.9" customHeight="1" x14ac:dyDescent="0.15">
      <c r="A97" s="553"/>
      <c r="B97" s="66" t="s">
        <v>70</v>
      </c>
      <c r="C97" s="66" t="s">
        <v>224</v>
      </c>
      <c r="D97" s="66"/>
      <c r="E97" s="66"/>
      <c r="F97" s="66"/>
      <c r="G97" s="66"/>
      <c r="H97" s="66"/>
      <c r="I97" s="66"/>
      <c r="J97" s="66"/>
      <c r="K97" s="66"/>
      <c r="L97" s="66"/>
      <c r="M97" s="66"/>
      <c r="N97" s="66"/>
      <c r="O97" s="66"/>
      <c r="P97" s="66"/>
      <c r="Q97" s="66"/>
      <c r="R97" s="66"/>
      <c r="S97" s="66"/>
      <c r="T97" s="554" t="str">
        <f>IF(ISERROR(CHOOSE(WEEKDAY(DATE(YEAR($DW$97),$X$90,V97)),"日","月","火","水","木","金","土")),"",CHOOSE(WEEKDAY(DATE(YEAR($DW$97),$X$90,V97)),"日","月","火","水","木","金","土"))</f>
        <v/>
      </c>
      <c r="U97" s="554"/>
      <c r="V97" s="555">
        <v>2</v>
      </c>
      <c r="W97" s="555"/>
      <c r="X97" s="555">
        <v>9</v>
      </c>
      <c r="Y97" s="555"/>
      <c r="Z97" s="555">
        <v>16</v>
      </c>
      <c r="AA97" s="555"/>
      <c r="AB97" s="555">
        <v>23</v>
      </c>
      <c r="AC97" s="555"/>
      <c r="AD97" s="565" t="str">
        <f>IF(ISERROR(VALUE(YEAR(DX83)&amp;"/"&amp;X90&amp;"/"&amp;30)),"",30)</f>
        <v/>
      </c>
      <c r="AE97" s="56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c r="BT97" s="196"/>
      <c r="BU97" s="196"/>
      <c r="BV97" s="196"/>
      <c r="BW97" s="196"/>
      <c r="BX97" s="196"/>
      <c r="BY97" s="196"/>
      <c r="BZ97" s="196"/>
      <c r="CA97" s="196"/>
      <c r="CB97" s="196"/>
      <c r="CC97" s="196"/>
      <c r="CD97" s="196"/>
      <c r="CE97" s="196"/>
      <c r="CF97" s="196"/>
      <c r="CG97" s="196"/>
      <c r="CH97" s="196"/>
      <c r="CI97" s="196"/>
      <c r="CJ97" s="196"/>
      <c r="CK97" s="196"/>
      <c r="CL97" s="196"/>
      <c r="CM97" s="196"/>
      <c r="CN97" s="196"/>
      <c r="CO97" s="196"/>
      <c r="CP97" s="196"/>
      <c r="CQ97" s="196"/>
      <c r="CR97" s="196"/>
      <c r="CS97" s="196"/>
      <c r="CT97" s="196"/>
      <c r="CU97" s="196"/>
      <c r="CV97" s="196"/>
      <c r="CW97" s="196"/>
      <c r="CX97" s="196"/>
      <c r="CY97" s="196"/>
      <c r="CZ97" s="196"/>
      <c r="DA97" s="62"/>
      <c r="DB97" s="62"/>
      <c r="DC97" s="62"/>
      <c r="DD97" s="62"/>
      <c r="DE97" s="62"/>
      <c r="DF97" s="62"/>
      <c r="DG97" s="62"/>
      <c r="DH97" s="62"/>
      <c r="DI97" s="62"/>
      <c r="DJ97" s="62"/>
      <c r="DK97" s="62"/>
      <c r="DW97" s="698" t="str">
        <f>DX83</f>
        <v/>
      </c>
      <c r="DX97" s="699"/>
      <c r="DY97" s="699"/>
      <c r="DZ97" s="700"/>
      <c r="EA97" s="213"/>
      <c r="EB97" s="213"/>
      <c r="EC97" s="668" t="e">
        <f>入力票!AQ42</f>
        <v>#VALUE!</v>
      </c>
      <c r="ED97" s="670"/>
      <c r="EE97" s="668" t="e">
        <f>入力票!AR42</f>
        <v>#VALUE!</v>
      </c>
      <c r="EF97" s="670"/>
      <c r="EG97" s="218">
        <f>COUNTIF(EC100:EG121,"&gt;0")</f>
        <v>0</v>
      </c>
      <c r="EI97" s="668" t="e">
        <f>入力票!AQ43</f>
        <v>#VALUE!</v>
      </c>
      <c r="EJ97" s="670"/>
      <c r="EK97" s="668" t="e">
        <f>入力票!AR43</f>
        <v>#VALUE!</v>
      </c>
      <c r="EL97" s="670"/>
      <c r="EM97" s="218">
        <f>COUNTIF(EI100:EM121,"&gt;0")</f>
        <v>0</v>
      </c>
    </row>
    <row r="98" spans="1:143" ht="13.9" customHeight="1" x14ac:dyDescent="0.15">
      <c r="A98" s="553"/>
      <c r="B98" s="66"/>
      <c r="C98" s="697" t="s">
        <v>183</v>
      </c>
      <c r="D98" s="697"/>
      <c r="E98" s="697"/>
      <c r="F98" s="697"/>
      <c r="G98" s="88"/>
      <c r="H98" s="66"/>
      <c r="I98" s="66"/>
      <c r="J98" s="66"/>
      <c r="K98" s="66"/>
      <c r="L98" s="66"/>
      <c r="M98" s="66"/>
      <c r="N98" s="66"/>
      <c r="O98" s="66"/>
      <c r="P98" s="66"/>
      <c r="Q98" s="66"/>
      <c r="R98" s="66"/>
      <c r="S98" s="66"/>
      <c r="T98" s="554"/>
      <c r="U98" s="554"/>
      <c r="V98" s="555"/>
      <c r="W98" s="555"/>
      <c r="X98" s="555"/>
      <c r="Y98" s="555"/>
      <c r="Z98" s="555"/>
      <c r="AA98" s="555"/>
      <c r="AB98" s="555"/>
      <c r="AC98" s="555"/>
      <c r="AD98" s="565"/>
      <c r="AE98" s="56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c r="BT98" s="196"/>
      <c r="BU98" s="196"/>
      <c r="BV98" s="196"/>
      <c r="BW98" s="196"/>
      <c r="BX98" s="196"/>
      <c r="BY98" s="196"/>
      <c r="BZ98" s="196"/>
      <c r="CA98" s="196"/>
      <c r="CB98" s="196"/>
      <c r="CC98" s="196"/>
      <c r="CD98" s="196"/>
      <c r="CE98" s="196"/>
      <c r="CF98" s="196"/>
      <c r="CG98" s="196"/>
      <c r="CH98" s="196"/>
      <c r="CI98" s="196"/>
      <c r="CJ98" s="196"/>
      <c r="CK98" s="196"/>
      <c r="CL98" s="196"/>
      <c r="CM98" s="196"/>
      <c r="CN98" s="196"/>
      <c r="CO98" s="196"/>
      <c r="CP98" s="196"/>
      <c r="CQ98" s="196"/>
      <c r="CR98" s="196"/>
      <c r="CS98" s="196"/>
      <c r="CT98" s="196"/>
      <c r="CU98" s="196"/>
      <c r="CV98" s="196"/>
      <c r="CW98" s="196"/>
      <c r="CX98" s="196"/>
      <c r="CY98" s="196"/>
      <c r="CZ98" s="196"/>
      <c r="DA98" s="62"/>
      <c r="DB98" s="62"/>
      <c r="DC98" s="62"/>
      <c r="DD98" s="62"/>
      <c r="DE98" s="62"/>
      <c r="DF98" s="62"/>
      <c r="DG98" s="62"/>
      <c r="DH98" s="62"/>
      <c r="DI98" s="62"/>
      <c r="DJ98" s="62"/>
      <c r="DK98" s="62"/>
      <c r="DL98" s="62"/>
    </row>
    <row r="99" spans="1:143" ht="13.9" customHeight="1" x14ac:dyDescent="0.15">
      <c r="A99" s="553"/>
      <c r="B99" s="88"/>
      <c r="C99" s="697"/>
      <c r="D99" s="697"/>
      <c r="E99" s="697"/>
      <c r="F99" s="697"/>
      <c r="G99" s="88"/>
      <c r="H99" s="66"/>
      <c r="I99" s="66"/>
      <c r="J99" s="66"/>
      <c r="K99" s="66"/>
      <c r="L99" s="66"/>
      <c r="M99" s="66"/>
      <c r="N99" s="66"/>
      <c r="O99" s="689" t="s">
        <v>61</v>
      </c>
      <c r="P99" s="689"/>
      <c r="Q99" s="689"/>
      <c r="R99" s="66"/>
      <c r="S99" s="66"/>
      <c r="T99" s="554"/>
      <c r="U99" s="554"/>
      <c r="V99" s="555"/>
      <c r="W99" s="555"/>
      <c r="X99" s="555"/>
      <c r="Y99" s="555"/>
      <c r="Z99" s="555"/>
      <c r="AA99" s="555"/>
      <c r="AB99" s="555"/>
      <c r="AC99" s="555"/>
      <c r="AD99" s="565"/>
      <c r="AE99" s="56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c r="BT99" s="196"/>
      <c r="BU99" s="196"/>
      <c r="BV99" s="196"/>
      <c r="BW99" s="196"/>
      <c r="BX99" s="196"/>
      <c r="BY99" s="196"/>
      <c r="BZ99" s="196"/>
      <c r="CA99" s="196"/>
      <c r="CB99" s="196"/>
      <c r="CC99" s="196"/>
      <c r="CD99" s="196"/>
      <c r="CE99" s="196"/>
      <c r="CF99" s="196"/>
      <c r="CG99" s="196"/>
      <c r="CH99" s="196"/>
      <c r="CI99" s="196"/>
      <c r="CJ99" s="196"/>
      <c r="CK99" s="196"/>
      <c r="CL99" s="196"/>
      <c r="CM99" s="196"/>
      <c r="CN99" s="196"/>
      <c r="CO99" s="196"/>
      <c r="CP99" s="196"/>
      <c r="CQ99" s="196"/>
      <c r="CR99" s="196"/>
      <c r="CS99" s="196"/>
      <c r="CT99" s="196"/>
      <c r="CU99" s="196"/>
      <c r="CV99" s="196"/>
      <c r="CW99" s="196"/>
      <c r="CX99" s="196"/>
      <c r="CY99" s="196"/>
      <c r="CZ99" s="196"/>
      <c r="DA99" s="62"/>
      <c r="DB99" s="62"/>
      <c r="DC99" s="62"/>
      <c r="DD99" s="62"/>
      <c r="DE99" s="62"/>
      <c r="DF99" s="62"/>
      <c r="DG99" s="62"/>
      <c r="DH99" s="62"/>
      <c r="DI99" s="62"/>
      <c r="DJ99" s="62"/>
      <c r="DK99" s="62"/>
      <c r="DV99" s="683" t="s">
        <v>91</v>
      </c>
      <c r="DW99" s="701"/>
      <c r="DX99" s="701"/>
      <c r="DY99" s="701"/>
      <c r="DZ99" s="701"/>
      <c r="EA99" s="684"/>
      <c r="EC99" s="683" t="s">
        <v>92</v>
      </c>
      <c r="ED99" s="701"/>
      <c r="EE99" s="701"/>
      <c r="EF99" s="701"/>
      <c r="EG99" s="684"/>
      <c r="EI99" s="683" t="s">
        <v>93</v>
      </c>
      <c r="EJ99" s="701"/>
      <c r="EK99" s="701"/>
      <c r="EL99" s="701"/>
      <c r="EM99" s="684"/>
    </row>
    <row r="100" spans="1:143" ht="13.9" customHeight="1" x14ac:dyDescent="0.15">
      <c r="A100" s="553"/>
      <c r="B100" s="693" t="str">
        <f>IF(C103="","",C79)</f>
        <v/>
      </c>
      <c r="C100" s="694"/>
      <c r="D100" s="694"/>
      <c r="E100" s="694"/>
      <c r="F100" s="66" t="s">
        <v>17</v>
      </c>
      <c r="G100" s="66" t="s">
        <v>39</v>
      </c>
      <c r="H100" s="695">
        <v>39104</v>
      </c>
      <c r="I100" s="695"/>
      <c r="J100" s="66" t="s">
        <v>39</v>
      </c>
      <c r="K100" s="696" t="s">
        <v>216</v>
      </c>
      <c r="L100" s="696"/>
      <c r="M100" s="696"/>
      <c r="N100" s="66" t="s">
        <v>40</v>
      </c>
      <c r="O100" s="677" t="str">
        <f>IF(C103="","",M81)</f>
        <v/>
      </c>
      <c r="P100" s="677"/>
      <c r="Q100" s="677"/>
      <c r="R100" s="66" t="s">
        <v>17</v>
      </c>
      <c r="S100" s="66"/>
      <c r="T100" s="554" t="str">
        <f>IF(ISERROR(CHOOSE(WEEKDAY(DATE(YEAR($DW$97),$X$90,V100)),"日","月","火","水","木","金","土")),"",CHOOSE(WEEKDAY(DATE(YEAR($DW$97),$X$90,V100)),"日","月","火","水","木","金","土"))</f>
        <v/>
      </c>
      <c r="U100" s="554"/>
      <c r="V100" s="555">
        <v>3</v>
      </c>
      <c r="W100" s="555"/>
      <c r="X100" s="555">
        <v>10</v>
      </c>
      <c r="Y100" s="555"/>
      <c r="Z100" s="555">
        <v>17</v>
      </c>
      <c r="AA100" s="555"/>
      <c r="AB100" s="555">
        <v>24</v>
      </c>
      <c r="AC100" s="555"/>
      <c r="AD100" s="565" t="str">
        <f>IF(ISERROR(VALUE(YEAR(DX83)&amp;"/"&amp;X90&amp;"/"&amp;31)),"",31)</f>
        <v/>
      </c>
      <c r="AE100" s="56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c r="BT100" s="196"/>
      <c r="BU100" s="196"/>
      <c r="BV100" s="196"/>
      <c r="BW100" s="196"/>
      <c r="BX100" s="196"/>
      <c r="BY100" s="196"/>
      <c r="BZ100" s="196"/>
      <c r="CA100" s="196"/>
      <c r="CB100" s="196"/>
      <c r="CC100" s="196"/>
      <c r="CD100" s="196"/>
      <c r="CE100" s="196"/>
      <c r="CF100" s="196"/>
      <c r="CG100" s="196"/>
      <c r="CH100" s="196"/>
      <c r="CI100" s="196"/>
      <c r="CJ100" s="196"/>
      <c r="CK100" s="196"/>
      <c r="CL100" s="196"/>
      <c r="CM100" s="196"/>
      <c r="CN100" s="196"/>
      <c r="CO100" s="196"/>
      <c r="CP100" s="196"/>
      <c r="CQ100" s="196"/>
      <c r="CR100" s="196"/>
      <c r="CS100" s="196"/>
      <c r="CT100" s="196"/>
      <c r="CU100" s="196"/>
      <c r="CV100" s="196"/>
      <c r="CW100" s="196"/>
      <c r="CX100" s="196"/>
      <c r="CY100" s="196"/>
      <c r="CZ100" s="196"/>
      <c r="DA100" s="62"/>
      <c r="DB100" s="62"/>
      <c r="DC100" s="62"/>
      <c r="DD100" s="62"/>
      <c r="DE100" s="62"/>
      <c r="DF100" s="62"/>
      <c r="DG100" s="62"/>
      <c r="DH100" s="62"/>
      <c r="DI100" s="62"/>
      <c r="DJ100" s="62"/>
      <c r="DK100" s="62"/>
      <c r="DV100" s="200" t="s">
        <v>10</v>
      </c>
      <c r="EA100" s="172"/>
      <c r="EC100" s="70"/>
      <c r="EG100" s="172"/>
      <c r="EI100" s="70"/>
      <c r="EM100" s="172"/>
    </row>
    <row r="101" spans="1:143" ht="13.9" customHeight="1" x14ac:dyDescent="0.15">
      <c r="A101" s="553"/>
      <c r="B101" s="89"/>
      <c r="C101" s="101"/>
      <c r="D101" s="101"/>
      <c r="E101" s="101"/>
      <c r="F101" s="66"/>
      <c r="G101" s="66"/>
      <c r="H101" s="121"/>
      <c r="I101" s="121"/>
      <c r="J101" s="66"/>
      <c r="K101" s="124"/>
      <c r="L101" s="124"/>
      <c r="M101" s="124"/>
      <c r="N101" s="66"/>
      <c r="O101" s="564" t="s">
        <v>104</v>
      </c>
      <c r="P101" s="564"/>
      <c r="S101" s="66"/>
      <c r="T101" s="554"/>
      <c r="U101" s="554"/>
      <c r="V101" s="555"/>
      <c r="W101" s="555"/>
      <c r="X101" s="555"/>
      <c r="Y101" s="555"/>
      <c r="Z101" s="555"/>
      <c r="AA101" s="555"/>
      <c r="AB101" s="555"/>
      <c r="AC101" s="555"/>
      <c r="AD101" s="565"/>
      <c r="AE101" s="56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c r="BT101" s="196"/>
      <c r="BU101" s="196"/>
      <c r="BV101" s="196"/>
      <c r="BW101" s="196"/>
      <c r="BX101" s="196"/>
      <c r="BY101" s="196"/>
      <c r="BZ101" s="196"/>
      <c r="CA101" s="196"/>
      <c r="CB101" s="196"/>
      <c r="CC101" s="196"/>
      <c r="CD101" s="196"/>
      <c r="CE101" s="196"/>
      <c r="CF101" s="196"/>
      <c r="CG101" s="196"/>
      <c r="CH101" s="196"/>
      <c r="CI101" s="196"/>
      <c r="CJ101" s="196"/>
      <c r="CK101" s="196"/>
      <c r="CL101" s="196"/>
      <c r="CM101" s="196"/>
      <c r="CN101" s="196"/>
      <c r="CO101" s="196"/>
      <c r="CP101" s="196"/>
      <c r="CQ101" s="196"/>
      <c r="CR101" s="196"/>
      <c r="CS101" s="196"/>
      <c r="CT101" s="196"/>
      <c r="CU101" s="196"/>
      <c r="CV101" s="196"/>
      <c r="CW101" s="196"/>
      <c r="CX101" s="196"/>
      <c r="CY101" s="196"/>
      <c r="CZ101" s="196"/>
      <c r="DA101" s="62"/>
      <c r="DB101" s="62"/>
      <c r="DC101" s="62"/>
      <c r="DD101" s="62"/>
      <c r="DE101" s="62"/>
      <c r="DF101" s="62"/>
      <c r="DG101" s="62"/>
      <c r="DH101" s="62"/>
      <c r="DI101" s="62"/>
      <c r="DJ101" s="62"/>
      <c r="DK101" s="62"/>
      <c r="DL101" s="62"/>
      <c r="DV101" s="201" t="e">
        <f>CHOOSE(WEEKDAY(DATE(YEAR($DW$97),$X$90,V94)),2,3,4,5,6,7,1)</f>
        <v>#VALUE!</v>
      </c>
      <c r="DW101" s="61" t="e">
        <f>IF(AND($DV$101&gt;=3,AND(V94&gt;=EH76,V94&lt;=EL76)),V94,0)</f>
        <v>#VALUE!</v>
      </c>
      <c r="DX101" s="61" t="e">
        <f>IF(AND($DV$101&gt;=3,AND(X94&gt;=EH76,X94&lt;=EL76)),X94,0)</f>
        <v>#VALUE!</v>
      </c>
      <c r="DY101" s="61" t="e">
        <f>IF(AND($DV$101&gt;=3,AND(Z94&gt;=EH76,Z94&lt;=EL76)),Z94,0)</f>
        <v>#VALUE!</v>
      </c>
      <c r="DZ101" s="61" t="e">
        <f>IF(AND($DV$101&gt;=3,AND(AB94&gt;=EH76,AB94&lt;=EL76)),AB94,0)</f>
        <v>#VALUE!</v>
      </c>
      <c r="EA101" s="172" t="e">
        <f>IF(AND($DV$101&gt;=3,AND(AD94&gt;=EH76,AD94&lt;=EL76)),AD94,0)</f>
        <v>#VALUE!</v>
      </c>
      <c r="EC101" s="70" t="e">
        <f>IF(AND(VALUE(YEAR($EC$97)&amp;"/"&amp;MONTH($EC$97)&amp;"/"&amp;V94)&gt;=$EC$97,VALUE(YEAR($EC$97)&amp;"/"&amp;MONTH($EC$97)&amp;"/"&amp;V94)&lt;=$EE$97,DW101&gt;=1),V94,0)</f>
        <v>#VALUE!</v>
      </c>
      <c r="ED101" s="61" t="e">
        <f>IF(AND(VALUE(YEAR($EC$97)&amp;"/"&amp;MONTH($EC$97)&amp;"/"&amp;X94)&gt;=$EC$97,VALUE(YEAR($EC$97)&amp;"/"&amp;MONTH($EC$97)&amp;"/"&amp;X94)&lt;=$EE$97,DX101&gt;=1),X94,0)</f>
        <v>#VALUE!</v>
      </c>
      <c r="EE101" s="61" t="e">
        <f>IF(AND(VALUE(YEAR($EC$97)&amp;"/"&amp;MONTH($EC$97)&amp;"/"&amp;Z94)&gt;=$EC$97,VALUE(YEAR($EC$97)&amp;"/"&amp;MONTH($EC$97)&amp;"/"&amp;Z94)&lt;=$EE$97,DY101&gt;=1),Z94,0)</f>
        <v>#VALUE!</v>
      </c>
      <c r="EF101" s="61" t="e">
        <f>IF(AND(VALUE(YEAR($EC$97)&amp;"/"&amp;MONTH($EC$97)&amp;"/"&amp;AB94)&gt;=$EC$97,VALUE(YEAR($EC$97)&amp;"/"&amp;MONTH($EC$97)&amp;"/"&amp;AB94)&lt;=$EE$97,DZ101&gt;=1),AB94,0)</f>
        <v>#VALUE!</v>
      </c>
      <c r="EG101" s="172" t="e">
        <f>IF(AND(VALUE(YEAR($EC$97)&amp;"/"&amp;MONTH($EC$97)&amp;"/"&amp;AD94)&gt;=$EC$97,VALUE(YEAR($EC$97)&amp;"/"&amp;MONTH($EC$97)&amp;"/"&amp;AD94)&lt;=$EE$97,EA101&gt;=1),AD94,0)</f>
        <v>#VALUE!</v>
      </c>
      <c r="EI101" s="70" t="e">
        <f>IF(AND(VALUE(YEAR($EI$97)&amp;"/"&amp;MONTH($EI$97)&amp;"/"&amp;V94)&gt;=$EI$97,VALUE(YEAR($EI$97)&amp;"/"&amp;MONTH($EI$97)&amp;"/"&amp;V94)&lt;=$EK$97,DW101&gt;=1),V94,0)</f>
        <v>#VALUE!</v>
      </c>
      <c r="EJ101" s="61" t="e">
        <f>IF(AND(VALUE(YEAR($EI$97)&amp;"/"&amp;MONTH($EI$97)&amp;"/"&amp;X94)&gt;=$EI$97,VALUE(YEAR($EI$97)&amp;"/"&amp;MONTH($EI$97)&amp;"/"&amp;X94)&lt;=$EK$97,DX101&gt;=1),X94,0)</f>
        <v>#VALUE!</v>
      </c>
      <c r="EK101" s="61" t="e">
        <f>IF(AND(VALUE(YEAR($EI$97)&amp;"/"&amp;MONTH($EI$97)&amp;"/"&amp;Z94)&gt;=$EI$97,VALUE(YEAR($EI$97)&amp;"/"&amp;MONTH(DX$97)&amp;"/"&amp;Z94)&lt;=$EK$97,DY101&gt;=1),Z94,0)</f>
        <v>#VALUE!</v>
      </c>
      <c r="EL101" s="61" t="e">
        <f>IF(AND(VALUE(YEAR($EI$97)&amp;"/"&amp;MONTH($EI$97)&amp;"/"&amp;AB94)&gt;=$EI$97,VALUE(YEAR($EI$97)&amp;"/"&amp;MONTH($EI$97)&amp;"/"&amp;AB94)&lt;=$EK$97,DZ101&gt;=1),AB94,0)</f>
        <v>#VALUE!</v>
      </c>
      <c r="EM101" s="172" t="e">
        <f>IF(AND(VALUE(YEAR($EI$97)&amp;"/"&amp;MONTH($EI$97)&amp;"/"&amp;AD94)&gt;=$EI$97,VALUE(YEAR($EI$97)&amp;"/"&amp;MONTH($EI$97)&amp;"/"&amp;AD94)&lt;=$EK$97,EA101&gt;=1),AD94,0)</f>
        <v>#VALUE!</v>
      </c>
    </row>
    <row r="102" spans="1:143" ht="13.9" customHeight="1" x14ac:dyDescent="0.15">
      <c r="A102" s="553"/>
      <c r="B102" s="90"/>
      <c r="C102" s="692" t="s">
        <v>225</v>
      </c>
      <c r="D102" s="692"/>
      <c r="E102" s="692"/>
      <c r="F102" s="692"/>
      <c r="G102" s="692"/>
      <c r="I102" s="689" t="s">
        <v>61</v>
      </c>
      <c r="J102" s="689"/>
      <c r="K102" s="689"/>
      <c r="L102" s="689"/>
      <c r="M102" s="87"/>
      <c r="N102" s="87"/>
      <c r="O102" s="564"/>
      <c r="P102" s="564"/>
      <c r="S102" s="107"/>
      <c r="T102" s="554"/>
      <c r="U102" s="554"/>
      <c r="V102" s="555"/>
      <c r="W102" s="555"/>
      <c r="X102" s="555"/>
      <c r="Y102" s="555"/>
      <c r="Z102" s="555"/>
      <c r="AA102" s="555"/>
      <c r="AB102" s="555"/>
      <c r="AC102" s="555"/>
      <c r="AD102" s="565"/>
      <c r="AE102" s="56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c r="BT102" s="196"/>
      <c r="BU102" s="196"/>
      <c r="BV102" s="196"/>
      <c r="BW102" s="196"/>
      <c r="BX102" s="196"/>
      <c r="BY102" s="196"/>
      <c r="BZ102" s="196"/>
      <c r="CA102" s="196"/>
      <c r="CB102" s="196"/>
      <c r="CC102" s="196"/>
      <c r="CD102" s="196"/>
      <c r="CE102" s="196"/>
      <c r="CF102" s="196"/>
      <c r="CG102" s="196"/>
      <c r="CH102" s="196"/>
      <c r="CI102" s="196"/>
      <c r="CJ102" s="196"/>
      <c r="CK102" s="196"/>
      <c r="CL102" s="196"/>
      <c r="CM102" s="196"/>
      <c r="CN102" s="196"/>
      <c r="CO102" s="196"/>
      <c r="CP102" s="196"/>
      <c r="CQ102" s="196"/>
      <c r="CR102" s="196"/>
      <c r="CS102" s="196"/>
      <c r="CT102" s="196"/>
      <c r="CU102" s="196"/>
      <c r="CV102" s="196"/>
      <c r="CW102" s="196"/>
      <c r="CX102" s="196"/>
      <c r="CY102" s="196"/>
      <c r="CZ102" s="196"/>
      <c r="DA102" s="62"/>
      <c r="DB102" s="62"/>
      <c r="DC102" s="62"/>
      <c r="DD102" s="62"/>
      <c r="DE102" s="62"/>
      <c r="DF102" s="62"/>
      <c r="DG102" s="62"/>
      <c r="DH102" s="62"/>
      <c r="DI102" s="62"/>
      <c r="DJ102" s="62"/>
      <c r="DK102" s="62"/>
      <c r="DL102" s="62"/>
      <c r="DV102" s="201"/>
      <c r="EA102" s="172"/>
      <c r="EC102" s="70"/>
      <c r="EG102" s="172"/>
      <c r="EI102" s="70"/>
      <c r="EM102" s="172"/>
    </row>
    <row r="103" spans="1:143" ht="13.9" customHeight="1" x14ac:dyDescent="0.15">
      <c r="A103" s="553"/>
      <c r="B103" s="91"/>
      <c r="C103" s="677" t="str">
        <f>IF(入力票!F43="","",入力票!F43)</f>
        <v/>
      </c>
      <c r="D103" s="677"/>
      <c r="E103" s="677"/>
      <c r="F103" s="677"/>
      <c r="G103" s="66" t="s">
        <v>17</v>
      </c>
      <c r="H103" s="66" t="s">
        <v>13</v>
      </c>
      <c r="I103" s="677" t="str">
        <f>O100</f>
        <v/>
      </c>
      <c r="J103" s="690"/>
      <c r="K103" s="690"/>
      <c r="L103" s="690"/>
      <c r="M103" s="129" t="s">
        <v>103</v>
      </c>
      <c r="N103" s="66" t="s">
        <v>40</v>
      </c>
      <c r="O103" s="691" t="str">
        <f>IF(ISERROR(ROUNDUP(C103/I103,0)),"",ROUNDUP(C103/I103,0))</f>
        <v/>
      </c>
      <c r="P103" s="691"/>
      <c r="Q103" s="691"/>
      <c r="R103" s="66" t="s">
        <v>32</v>
      </c>
      <c r="S103" s="66"/>
      <c r="T103" s="554" t="str">
        <f>IF(ISERROR(CHOOSE(WEEKDAY(DATE(YEAR($DW$97),$X$90,V103)),"日","月","火","水","木","金","土")),"",CHOOSE(WEEKDAY(DATE(YEAR($DW$97),$X$90,V103)),"日","月","火","水","木","金","土"))</f>
        <v/>
      </c>
      <c r="U103" s="554"/>
      <c r="V103" s="555">
        <v>4</v>
      </c>
      <c r="W103" s="555"/>
      <c r="X103" s="555">
        <v>11</v>
      </c>
      <c r="Y103" s="555"/>
      <c r="Z103" s="555">
        <v>18</v>
      </c>
      <c r="AA103" s="555"/>
      <c r="AB103" s="555">
        <v>25</v>
      </c>
      <c r="AC103" s="555"/>
      <c r="AD103" s="556"/>
      <c r="AE103" s="557"/>
      <c r="AF103" s="109"/>
      <c r="AG103" s="109"/>
      <c r="AH103" s="109"/>
      <c r="AI103" s="109"/>
      <c r="AJ103" s="109"/>
      <c r="AK103" s="109"/>
      <c r="AL103" s="109"/>
      <c r="AM103" s="109"/>
      <c r="AN103" s="109"/>
      <c r="AO103" s="109"/>
      <c r="AP103" s="109"/>
      <c r="AQ103" s="109"/>
      <c r="AR103" s="109"/>
      <c r="AS103" s="109"/>
      <c r="AT103" s="109"/>
      <c r="AU103" s="109"/>
      <c r="AV103" s="109"/>
      <c r="AW103" s="109"/>
      <c r="AX103" s="109"/>
      <c r="AY103" s="109"/>
      <c r="AZ103" s="109"/>
      <c r="BA103" s="109"/>
      <c r="BB103" s="109"/>
      <c r="BC103" s="109"/>
      <c r="BD103" s="109"/>
      <c r="BE103" s="109"/>
      <c r="BF103" s="109"/>
      <c r="BG103" s="109"/>
      <c r="BH103" s="109"/>
      <c r="BI103" s="109"/>
      <c r="BJ103" s="109"/>
      <c r="BK103" s="109"/>
      <c r="BL103" s="109"/>
      <c r="BM103" s="109"/>
      <c r="BN103" s="109"/>
      <c r="BO103" s="109"/>
      <c r="BP103" s="109"/>
      <c r="BQ103" s="109"/>
      <c r="BR103" s="109"/>
      <c r="BS103" s="109"/>
      <c r="BT103" s="109"/>
      <c r="BU103" s="109"/>
      <c r="BV103" s="109"/>
      <c r="BW103" s="109"/>
      <c r="BX103" s="109"/>
      <c r="BY103" s="109"/>
      <c r="BZ103" s="109"/>
      <c r="CA103" s="109"/>
      <c r="CB103" s="109"/>
      <c r="CC103" s="109"/>
      <c r="CD103" s="109"/>
      <c r="CE103" s="109"/>
      <c r="CF103" s="109"/>
      <c r="CG103" s="109"/>
      <c r="CH103" s="109"/>
      <c r="CI103" s="109"/>
      <c r="CJ103" s="109"/>
      <c r="CK103" s="109"/>
      <c r="CL103" s="109"/>
      <c r="CM103" s="109"/>
      <c r="CN103" s="109"/>
      <c r="CO103" s="109"/>
      <c r="CP103" s="109"/>
      <c r="CQ103" s="109"/>
      <c r="CR103" s="109"/>
      <c r="CS103" s="109"/>
      <c r="CT103" s="109"/>
      <c r="CU103" s="109"/>
      <c r="CV103" s="109"/>
      <c r="CW103" s="109"/>
      <c r="CX103" s="109"/>
      <c r="CY103" s="109"/>
      <c r="CZ103" s="109"/>
      <c r="DA103" s="62"/>
      <c r="DB103" s="62"/>
      <c r="DC103" s="62"/>
      <c r="DD103" s="62"/>
      <c r="DE103" s="62"/>
      <c r="DF103" s="62"/>
      <c r="DG103" s="62"/>
      <c r="DH103" s="62"/>
      <c r="DI103" s="62"/>
      <c r="DJ103" s="62"/>
      <c r="DK103" s="62"/>
      <c r="DL103" s="62"/>
      <c r="DV103" s="201"/>
      <c r="EA103" s="172"/>
      <c r="EC103" s="70"/>
      <c r="EG103" s="172"/>
      <c r="EI103" s="70"/>
      <c r="EM103" s="172"/>
    </row>
    <row r="104" spans="1:143" ht="13.9" customHeight="1" x14ac:dyDescent="0.15">
      <c r="A104" s="553"/>
      <c r="B104" s="92"/>
      <c r="C104" s="103"/>
      <c r="D104" s="103"/>
      <c r="E104" s="103"/>
      <c r="F104" s="103"/>
      <c r="G104" s="66"/>
      <c r="H104" s="66"/>
      <c r="I104" s="103"/>
      <c r="J104"/>
      <c r="K104"/>
      <c r="L104"/>
      <c r="M104" s="129"/>
      <c r="N104" s="66"/>
      <c r="O104" s="564" t="s">
        <v>105</v>
      </c>
      <c r="P104" s="564"/>
      <c r="Q104" s="136"/>
      <c r="R104" s="66"/>
      <c r="S104" s="66"/>
      <c r="T104" s="554"/>
      <c r="U104" s="554"/>
      <c r="V104" s="555"/>
      <c r="W104" s="555"/>
      <c r="X104" s="555"/>
      <c r="Y104" s="555"/>
      <c r="Z104" s="555"/>
      <c r="AA104" s="555"/>
      <c r="AB104" s="555"/>
      <c r="AC104" s="555"/>
      <c r="AD104" s="558"/>
      <c r="AE104" s="559"/>
      <c r="AF104" s="109"/>
      <c r="AG104" s="109"/>
      <c r="AH104" s="109"/>
      <c r="AI104" s="109"/>
      <c r="AJ104" s="109"/>
      <c r="AK104" s="109"/>
      <c r="AL104" s="109"/>
      <c r="AM104" s="109"/>
      <c r="AN104" s="109"/>
      <c r="AO104" s="109"/>
      <c r="AP104" s="109"/>
      <c r="AQ104" s="109"/>
      <c r="AR104" s="109"/>
      <c r="AS104" s="109"/>
      <c r="AT104" s="109"/>
      <c r="AU104" s="109"/>
      <c r="AV104" s="109"/>
      <c r="AW104" s="109"/>
      <c r="AX104" s="109"/>
      <c r="AY104" s="109"/>
      <c r="AZ104" s="109"/>
      <c r="BA104" s="109"/>
      <c r="BB104" s="109"/>
      <c r="BC104" s="109"/>
      <c r="BD104" s="109"/>
      <c r="BE104" s="109"/>
      <c r="BF104" s="109"/>
      <c r="BG104" s="109"/>
      <c r="BH104" s="109"/>
      <c r="BI104" s="109"/>
      <c r="BJ104" s="109"/>
      <c r="BK104" s="109"/>
      <c r="BL104" s="109"/>
      <c r="BM104" s="109"/>
      <c r="BN104" s="109"/>
      <c r="BO104" s="109"/>
      <c r="BP104" s="109"/>
      <c r="BQ104" s="109"/>
      <c r="BR104" s="109"/>
      <c r="BS104" s="109"/>
      <c r="BT104" s="109"/>
      <c r="BU104" s="109"/>
      <c r="BV104" s="109"/>
      <c r="BW104" s="109"/>
      <c r="BX104" s="109"/>
      <c r="BY104" s="109"/>
      <c r="BZ104" s="109"/>
      <c r="CA104" s="109"/>
      <c r="CB104" s="109"/>
      <c r="CC104" s="109"/>
      <c r="CD104" s="109"/>
      <c r="CE104" s="109"/>
      <c r="CF104" s="109"/>
      <c r="CG104" s="109"/>
      <c r="CH104" s="109"/>
      <c r="CI104" s="109"/>
      <c r="CJ104" s="109"/>
      <c r="CK104" s="109"/>
      <c r="CL104" s="109"/>
      <c r="CM104" s="109"/>
      <c r="CN104" s="109"/>
      <c r="CO104" s="109"/>
      <c r="CP104" s="109"/>
      <c r="CQ104" s="109"/>
      <c r="CR104" s="109"/>
      <c r="CS104" s="109"/>
      <c r="CT104" s="109"/>
      <c r="CU104" s="109"/>
      <c r="CV104" s="109"/>
      <c r="CW104" s="109"/>
      <c r="CX104" s="109"/>
      <c r="CY104" s="109"/>
      <c r="CZ104" s="109"/>
      <c r="DA104" s="62"/>
      <c r="DB104" s="62"/>
      <c r="DC104" s="62"/>
      <c r="DD104" s="62"/>
      <c r="DE104" s="62"/>
      <c r="DF104" s="62"/>
      <c r="DG104" s="62"/>
      <c r="DH104" s="62"/>
      <c r="DI104" s="62"/>
      <c r="DJ104" s="62"/>
      <c r="DK104" s="62"/>
      <c r="DL104" s="62"/>
      <c r="DV104" s="201" t="e">
        <f>CHOOSE(WEEKDAY(DATE(YEAR($DW$97),$X$90,V97)),2,3,4,5,6,7,1)</f>
        <v>#VALUE!</v>
      </c>
      <c r="DW104" s="61" t="e">
        <f>IF(AND($DV$104&gt;=3,AND(V97&gt;=EH76,V97&lt;=EL76)),V97,0)</f>
        <v>#VALUE!</v>
      </c>
      <c r="DX104" s="61" t="e">
        <f>IF(AND($DV$104&gt;=3,AND(X97&gt;=EH76,X97&lt;=EL76)),X97,0)</f>
        <v>#VALUE!</v>
      </c>
      <c r="DY104" s="61" t="e">
        <f>IF(AND($DV$104&gt;=3,AND(Z97&gt;=EH76,Z97&lt;=EL76)),Z97,0)</f>
        <v>#VALUE!</v>
      </c>
      <c r="DZ104" s="61" t="e">
        <f>IF(AND($DV$104&gt;=3,AND(AB97&gt;=EH76,AB97&lt;=EL76)),AB97,0)</f>
        <v>#VALUE!</v>
      </c>
      <c r="EA104" s="172" t="e">
        <f>IF(AND($DV$104&gt;=3,AND(AD97&gt;=EH76,AD97&lt;=EL76)),AD97,0)</f>
        <v>#VALUE!</v>
      </c>
      <c r="EC104" s="70" t="e">
        <f>IF(AND(VALUE(YEAR($EC$97)&amp;"/"&amp;MONTH($EC$97)&amp;"/"&amp;V97)&gt;=$EC$97,VALUE(YEAR($EC$97)&amp;"/"&amp;MONTH($EC$97)&amp;"/"&amp;V97)&lt;=$EE$97,DW104&gt;=1),V97,0)</f>
        <v>#VALUE!</v>
      </c>
      <c r="ED104" s="61" t="e">
        <f>IF(AND(VALUE(YEAR($EC$97)&amp;"/"&amp;MONTH($EC$97)&amp;"/"&amp;X97)&gt;=$EC$97,VALUE(YEAR($EC$97)&amp;"/"&amp;MONTH($EC$97)&amp;"/"&amp;X97)&lt;=$EE$97,DX104&gt;=1),X97,0)</f>
        <v>#VALUE!</v>
      </c>
      <c r="EE104" s="61" t="e">
        <f>IF(AND(VALUE(YEAR($EC$97)&amp;"/"&amp;MONTH($EC$97)&amp;"/"&amp;Z97)&gt;=$EC$97,VALUE(YEAR($EC$97)&amp;"/"&amp;MONTH($EC$97)&amp;"/"&amp;Z97)&lt;=$EE$97,DY104&gt;=1),Z97,0)</f>
        <v>#VALUE!</v>
      </c>
      <c r="EF104" s="61" t="e">
        <f>IF(AND(VALUE(YEAR($EC$97)&amp;"/"&amp;MONTH($EC$97)&amp;"/"&amp;AB97)&gt;=$EC$97,VALUE(YEAR($EC$97)&amp;"/"&amp;MONTH($EC$97)&amp;"/"&amp;AB97)&lt;=$EE$97,DZ104&gt;=1),AB97,0)</f>
        <v>#VALUE!</v>
      </c>
      <c r="EG104" s="172" t="e">
        <f>IF(AND(VALUE(YEAR($EC$97)&amp;"/"&amp;MONTH($EC$97)&amp;"/"&amp;AD97)&gt;=$EC$97,VALUE(YEAR($EC$97)&amp;"/"&amp;MONTH($EC$97)&amp;"/"&amp;AD97)&lt;=$EE$97,EA104&gt;=1),AD97,0)</f>
        <v>#VALUE!</v>
      </c>
      <c r="EI104" s="70" t="e">
        <f>IF(AND(VALUE(YEAR($EI$97)&amp;"/"&amp;MONTH($EI$97)&amp;"/"&amp;V97)&gt;=$EI$97,VALUE(YEAR($EI$97)&amp;"/"&amp;MONTH($EI$97)&amp;"/"&amp;V97)&lt;=$EK$97,DW104&gt;=1),V97,0)</f>
        <v>#VALUE!</v>
      </c>
      <c r="EJ104" s="61" t="e">
        <f>IF(AND(VALUE(YEAR($EI$97)&amp;"/"&amp;MONTH($EI$97)&amp;"/"&amp;X97)&gt;=$EI$97,VALUE(YEAR($EI$97)&amp;"/"&amp;MONTH($EI$97)&amp;"/"&amp;X97)&lt;=$EK$97,DX104&gt;=1),X97,0)</f>
        <v>#VALUE!</v>
      </c>
      <c r="EK104" s="61" t="e">
        <f>IF(AND(VALUE(YEAR($EI$97)&amp;"/"&amp;MONTH($EI$97)&amp;"/"&amp;Z97)&gt;=$EI$97,VALUE(YEAR($EI$97)&amp;"/"&amp;MONTH(DX$97)&amp;"/"&amp;Z97)&lt;=$EK$97,DY104&gt;=1),Z97,0)</f>
        <v>#VALUE!</v>
      </c>
      <c r="EL104" s="61" t="e">
        <f>IF(AND(VALUE(YEAR($EI$97)&amp;"/"&amp;MONTH($EI$97)&amp;"/"&amp;AB97)&gt;=$EI$97,VALUE(YEAR($EI$97)&amp;"/"&amp;MONTH($EI$97)&amp;"/"&amp;AB97)&lt;=$EK$97,DZ104&gt;=1),AB97,0)</f>
        <v>#VALUE!</v>
      </c>
      <c r="EM104" s="172" t="e">
        <f>IF(AND(VALUE(YEAR($EI$97)&amp;"/"&amp;MONTH($EI$97)&amp;"/"&amp;AD97)&gt;=$EI$97,VALUE(YEAR($EI$97)&amp;"/"&amp;MONTH($EI$97)&amp;"/"&amp;AD97)&lt;=$EK$97,EA104&gt;=1),AD97,0)</f>
        <v>#VALUE!</v>
      </c>
    </row>
    <row r="105" spans="1:143" ht="13.9" customHeight="1" x14ac:dyDescent="0.15">
      <c r="A105" s="553"/>
      <c r="B105" s="66"/>
      <c r="C105" s="692" t="s">
        <v>98</v>
      </c>
      <c r="D105" s="692"/>
      <c r="E105" s="692"/>
      <c r="F105" s="692"/>
      <c r="G105" s="87"/>
      <c r="H105" s="87"/>
      <c r="I105" s="87" t="s">
        <v>225</v>
      </c>
      <c r="J105" s="87"/>
      <c r="K105" s="87"/>
      <c r="L105" s="87"/>
      <c r="M105" s="87"/>
      <c r="N105" s="87"/>
      <c r="O105" s="564"/>
      <c r="P105" s="564"/>
      <c r="Q105" s="87"/>
      <c r="R105" s="87"/>
      <c r="S105" s="87"/>
      <c r="T105" s="554"/>
      <c r="U105" s="554"/>
      <c r="V105" s="555"/>
      <c r="W105" s="555"/>
      <c r="X105" s="555"/>
      <c r="Y105" s="555"/>
      <c r="Z105" s="555"/>
      <c r="AA105" s="555"/>
      <c r="AB105" s="555"/>
      <c r="AC105" s="555"/>
      <c r="AD105" s="560"/>
      <c r="AE105" s="561"/>
      <c r="AF105" s="109"/>
      <c r="AG105" s="109"/>
      <c r="AH105" s="109"/>
      <c r="AI105" s="109"/>
      <c r="AJ105" s="109"/>
      <c r="AK105" s="109"/>
      <c r="AL105" s="109"/>
      <c r="AM105" s="109"/>
      <c r="AN105" s="109"/>
      <c r="AO105" s="109"/>
      <c r="AP105" s="109"/>
      <c r="AQ105" s="109"/>
      <c r="AR105" s="109"/>
      <c r="AS105" s="109"/>
      <c r="AT105" s="109"/>
      <c r="AU105" s="109"/>
      <c r="AV105" s="109"/>
      <c r="AW105" s="109"/>
      <c r="AX105" s="109"/>
      <c r="AY105" s="109"/>
      <c r="AZ105" s="109"/>
      <c r="BA105" s="109"/>
      <c r="BB105" s="109"/>
      <c r="BC105" s="109"/>
      <c r="BD105" s="109"/>
      <c r="BE105" s="109"/>
      <c r="BF105" s="109"/>
      <c r="BG105" s="109"/>
      <c r="BH105" s="109"/>
      <c r="BI105" s="109"/>
      <c r="BJ105" s="109"/>
      <c r="BK105" s="109"/>
      <c r="BL105" s="109"/>
      <c r="BM105" s="109"/>
      <c r="BN105" s="109"/>
      <c r="BO105" s="109"/>
      <c r="BP105" s="109"/>
      <c r="BQ105" s="109"/>
      <c r="BR105" s="109"/>
      <c r="BS105" s="109"/>
      <c r="BT105" s="109"/>
      <c r="BU105" s="109"/>
      <c r="BV105" s="109"/>
      <c r="BW105" s="109"/>
      <c r="BX105" s="109"/>
      <c r="BY105" s="109"/>
      <c r="BZ105" s="109"/>
      <c r="CA105" s="109"/>
      <c r="CB105" s="109"/>
      <c r="CC105" s="109"/>
      <c r="CD105" s="109"/>
      <c r="CE105" s="109"/>
      <c r="CF105" s="109"/>
      <c r="CG105" s="109"/>
      <c r="CH105" s="109"/>
      <c r="CI105" s="109"/>
      <c r="CJ105" s="109"/>
      <c r="CK105" s="109"/>
      <c r="CL105" s="109"/>
      <c r="CM105" s="109"/>
      <c r="CN105" s="109"/>
      <c r="CO105" s="109"/>
      <c r="CP105" s="109"/>
      <c r="CQ105" s="109"/>
      <c r="CR105" s="109"/>
      <c r="CS105" s="109"/>
      <c r="CT105" s="109"/>
      <c r="CU105" s="109"/>
      <c r="CV105" s="109"/>
      <c r="CW105" s="109"/>
      <c r="CX105" s="109"/>
      <c r="CY105" s="109"/>
      <c r="CZ105" s="109"/>
      <c r="DA105" s="62"/>
      <c r="DB105" s="62"/>
      <c r="DC105" s="62"/>
      <c r="DD105" s="62"/>
      <c r="DE105" s="62"/>
      <c r="DF105" s="62"/>
      <c r="DG105" s="62"/>
      <c r="DH105" s="62"/>
      <c r="DI105" s="62"/>
      <c r="DJ105" s="62"/>
      <c r="DK105" s="62"/>
      <c r="DL105" s="62"/>
      <c r="DV105" s="201"/>
      <c r="EA105" s="172"/>
      <c r="EC105" s="70"/>
      <c r="EG105" s="172"/>
      <c r="EI105" s="70"/>
      <c r="EM105" s="172"/>
    </row>
    <row r="106" spans="1:143" ht="13.9" customHeight="1" x14ac:dyDescent="0.15">
      <c r="A106" s="553"/>
      <c r="B106" s="85"/>
      <c r="C106" s="66"/>
      <c r="D106" s="677" t="str">
        <f>IF(C103="","",I103*O103)</f>
        <v/>
      </c>
      <c r="E106" s="677"/>
      <c r="F106" s="677"/>
      <c r="G106" s="92" t="s">
        <v>17</v>
      </c>
      <c r="H106" s="92" t="s">
        <v>41</v>
      </c>
      <c r="I106" s="66"/>
      <c r="J106" s="677" t="str">
        <f>IF(C103="","",C103)</f>
        <v/>
      </c>
      <c r="K106" s="677"/>
      <c r="L106" s="677"/>
      <c r="M106" s="66" t="s">
        <v>19</v>
      </c>
      <c r="N106" s="66"/>
      <c r="O106" s="677" t="str">
        <f>IF(ISERROR(D106-J106),"",D106-J106)</f>
        <v/>
      </c>
      <c r="P106" s="677"/>
      <c r="Q106" s="677"/>
      <c r="R106" s="677"/>
      <c r="S106" s="66" t="s">
        <v>17</v>
      </c>
      <c r="T106" s="554" t="str">
        <f>IF(ISERROR(CHOOSE(WEEKDAY(DATE(YEAR($DW$97),$X$90,V106)),"日","月","火","水","木","金","土")),"",CHOOSE(WEEKDAY(DATE(YEAR($DW$97),$X$90,V106)),"日","月","火","水","木","金","土"))</f>
        <v/>
      </c>
      <c r="U106" s="554"/>
      <c r="V106" s="555">
        <v>5</v>
      </c>
      <c r="W106" s="555"/>
      <c r="X106" s="555">
        <v>12</v>
      </c>
      <c r="Y106" s="555"/>
      <c r="Z106" s="555">
        <v>19</v>
      </c>
      <c r="AA106" s="555"/>
      <c r="AB106" s="555">
        <v>26</v>
      </c>
      <c r="AC106" s="555"/>
      <c r="AD106" s="556"/>
      <c r="AE106" s="557"/>
      <c r="AF106" s="109"/>
      <c r="AG106" s="109"/>
      <c r="AH106" s="109"/>
      <c r="AI106" s="109"/>
      <c r="AJ106" s="109"/>
      <c r="AK106" s="109"/>
      <c r="AL106" s="109"/>
      <c r="AM106" s="109"/>
      <c r="AN106" s="109"/>
      <c r="AO106" s="109"/>
      <c r="AP106" s="109"/>
      <c r="AQ106" s="109"/>
      <c r="AR106" s="109"/>
      <c r="AS106" s="109"/>
      <c r="AT106" s="109"/>
      <c r="AU106" s="109"/>
      <c r="AV106" s="109"/>
      <c r="AW106" s="109"/>
      <c r="AX106" s="109"/>
      <c r="AY106" s="109"/>
      <c r="AZ106" s="109"/>
      <c r="BA106" s="109"/>
      <c r="BB106" s="109"/>
      <c r="BC106" s="109"/>
      <c r="BD106" s="109"/>
      <c r="BE106" s="109"/>
      <c r="BF106" s="109"/>
      <c r="BG106" s="109"/>
      <c r="BH106" s="109"/>
      <c r="BI106" s="109"/>
      <c r="BJ106" s="109"/>
      <c r="BK106" s="109"/>
      <c r="BL106" s="109"/>
      <c r="BM106" s="109"/>
      <c r="BN106" s="109"/>
      <c r="BO106" s="109"/>
      <c r="BP106" s="109"/>
      <c r="BQ106" s="109"/>
      <c r="BR106" s="109"/>
      <c r="BS106" s="109"/>
      <c r="BT106" s="109"/>
      <c r="BU106" s="109"/>
      <c r="BV106" s="109"/>
      <c r="BW106" s="109"/>
      <c r="BX106" s="109"/>
      <c r="BY106" s="109"/>
      <c r="BZ106" s="109"/>
      <c r="CA106" s="109"/>
      <c r="CB106" s="109"/>
      <c r="CC106" s="109"/>
      <c r="CD106" s="109"/>
      <c r="CE106" s="109"/>
      <c r="CF106" s="109"/>
      <c r="CG106" s="109"/>
      <c r="CH106" s="109"/>
      <c r="CI106" s="109"/>
      <c r="CJ106" s="109"/>
      <c r="CK106" s="109"/>
      <c r="CL106" s="109"/>
      <c r="CM106" s="109"/>
      <c r="CN106" s="109"/>
      <c r="CO106" s="109"/>
      <c r="CP106" s="109"/>
      <c r="CQ106" s="109"/>
      <c r="CR106" s="109"/>
      <c r="CS106" s="109"/>
      <c r="CT106" s="109"/>
      <c r="CU106" s="109"/>
      <c r="CV106" s="109"/>
      <c r="CW106" s="109"/>
      <c r="CX106" s="109"/>
      <c r="CY106" s="109"/>
      <c r="CZ106" s="109"/>
      <c r="DA106" s="62"/>
      <c r="DB106" s="62"/>
      <c r="DC106" s="62"/>
      <c r="DD106" s="62"/>
      <c r="DE106" s="62"/>
      <c r="DF106" s="62"/>
      <c r="DG106" s="62"/>
      <c r="DH106" s="62"/>
      <c r="DI106" s="62"/>
      <c r="DJ106" s="62"/>
      <c r="DK106" s="62"/>
      <c r="DL106" s="62"/>
      <c r="DV106" s="201"/>
      <c r="EA106" s="172"/>
      <c r="EC106" s="70"/>
      <c r="EG106" s="172"/>
      <c r="EI106" s="70"/>
      <c r="EM106" s="172"/>
    </row>
    <row r="107" spans="1:143" ht="13.9" customHeight="1" x14ac:dyDescent="0.15">
      <c r="A107" s="553"/>
      <c r="B107" s="685" t="s">
        <v>116</v>
      </c>
      <c r="C107" s="686"/>
      <c r="D107" s="686"/>
      <c r="E107" s="686"/>
      <c r="F107" s="686"/>
      <c r="G107" s="686"/>
      <c r="H107" s="686"/>
      <c r="I107" s="686"/>
      <c r="J107" s="686"/>
      <c r="K107" s="686"/>
      <c r="L107" s="686"/>
      <c r="M107" s="686"/>
      <c r="N107" s="686"/>
      <c r="O107" s="686"/>
      <c r="P107" s="686"/>
      <c r="Q107" s="686"/>
      <c r="R107" s="686"/>
      <c r="S107" s="687"/>
      <c r="T107" s="554"/>
      <c r="U107" s="554"/>
      <c r="V107" s="555"/>
      <c r="W107" s="555"/>
      <c r="X107" s="555"/>
      <c r="Y107" s="555"/>
      <c r="Z107" s="555"/>
      <c r="AA107" s="555"/>
      <c r="AB107" s="555"/>
      <c r="AC107" s="555"/>
      <c r="AD107" s="558"/>
      <c r="AE107" s="559"/>
      <c r="AF107" s="109"/>
      <c r="AG107" s="109"/>
      <c r="AH107" s="109"/>
      <c r="AI107" s="109"/>
      <c r="AJ107" s="109"/>
      <c r="AK107" s="109"/>
      <c r="AL107" s="109"/>
      <c r="AM107" s="109"/>
      <c r="AN107" s="109"/>
      <c r="AO107" s="109"/>
      <c r="AP107" s="109"/>
      <c r="AQ107" s="109"/>
      <c r="AR107" s="109"/>
      <c r="AS107" s="109"/>
      <c r="AT107" s="109"/>
      <c r="AU107" s="109"/>
      <c r="AV107" s="109"/>
      <c r="AW107" s="109"/>
      <c r="AX107" s="109"/>
      <c r="AY107" s="109"/>
      <c r="AZ107" s="109"/>
      <c r="BA107" s="109"/>
      <c r="BB107" s="109"/>
      <c r="BC107" s="109"/>
      <c r="BD107" s="109"/>
      <c r="BE107" s="109"/>
      <c r="BF107" s="109"/>
      <c r="BG107" s="109"/>
      <c r="BH107" s="109"/>
      <c r="BI107" s="109"/>
      <c r="BJ107" s="109"/>
      <c r="BK107" s="109"/>
      <c r="BL107" s="109"/>
      <c r="BM107" s="109"/>
      <c r="BN107" s="109"/>
      <c r="BO107" s="109"/>
      <c r="BP107" s="109"/>
      <c r="BQ107" s="109"/>
      <c r="BR107" s="109"/>
      <c r="BS107" s="109"/>
      <c r="BT107" s="109"/>
      <c r="BU107" s="109"/>
      <c r="BV107" s="109"/>
      <c r="BW107" s="109"/>
      <c r="BX107" s="109"/>
      <c r="BY107" s="109"/>
      <c r="BZ107" s="109"/>
      <c r="CA107" s="109"/>
      <c r="CB107" s="109"/>
      <c r="CC107" s="109"/>
      <c r="CD107" s="109"/>
      <c r="CE107" s="109"/>
      <c r="CF107" s="109"/>
      <c r="CG107" s="109"/>
      <c r="CH107" s="109"/>
      <c r="CI107" s="109"/>
      <c r="CJ107" s="109"/>
      <c r="CK107" s="109"/>
      <c r="CL107" s="109"/>
      <c r="CM107" s="109"/>
      <c r="CN107" s="109"/>
      <c r="CO107" s="109"/>
      <c r="CP107" s="109"/>
      <c r="CQ107" s="109"/>
      <c r="CR107" s="109"/>
      <c r="CS107" s="109"/>
      <c r="CT107" s="109"/>
      <c r="CU107" s="109"/>
      <c r="CV107" s="109"/>
      <c r="CW107" s="109"/>
      <c r="CX107" s="109"/>
      <c r="CY107" s="109"/>
      <c r="CZ107" s="109"/>
      <c r="DA107" s="62"/>
      <c r="DB107" s="62"/>
      <c r="DC107" s="62"/>
      <c r="DD107" s="62"/>
      <c r="DE107" s="62"/>
      <c r="DF107" s="62"/>
      <c r="DG107" s="62"/>
      <c r="DH107" s="62"/>
      <c r="DI107" s="62"/>
      <c r="DJ107" s="62"/>
      <c r="DK107" s="62"/>
      <c r="DL107" s="62"/>
      <c r="DV107" s="201" t="e">
        <f>CHOOSE(WEEKDAY(DATE(YEAR($DW$97),$X$90,V100)),2,3,4,5,6,7,1)</f>
        <v>#VALUE!</v>
      </c>
      <c r="DW107" s="61" t="e">
        <f>IF(AND($DV$107&gt;=3,AND(V100&gt;=EH76,V100&lt;=EL76)),V100,0)</f>
        <v>#VALUE!</v>
      </c>
      <c r="DX107" s="61" t="e">
        <f>IF(AND($DV$107&gt;=3,AND(X100&gt;=EH76,X100&lt;=EL76)),X100,0)</f>
        <v>#VALUE!</v>
      </c>
      <c r="DY107" s="61" t="e">
        <f>IF(AND($DV$107&gt;=3,AND(Z100&gt;=EH76,Z100&lt;=EL76)),Z100,0)</f>
        <v>#VALUE!</v>
      </c>
      <c r="DZ107" s="61" t="e">
        <f>IF(AND($DV$107&gt;=3,AND(AB100&gt;=EH76,AB100&lt;=EL76)),AB100,0)</f>
        <v>#VALUE!</v>
      </c>
      <c r="EA107" s="172" t="e">
        <f>IF(AND($DV$107&gt;=3,AND(AD100&gt;=EH76,AD100&lt;=EL76)),AD100,0)</f>
        <v>#VALUE!</v>
      </c>
      <c r="EC107" s="70" t="e">
        <f>IF(AND(VALUE(YEAR($EC$97)&amp;"/"&amp;MONTH($EC$97)&amp;"/"&amp;V100)&gt;=$EC$97,VALUE(YEAR($EC$97)&amp;"/"&amp;MONTH($EC$97)&amp;"/"&amp;V100)&lt;=$EE$97,DW107&gt;=1),V100,0)</f>
        <v>#VALUE!</v>
      </c>
      <c r="ED107" s="61" t="e">
        <f>IF(AND(VALUE(YEAR($EC$97)&amp;"/"&amp;MONTH($EC$97)&amp;"/"&amp;X100)&gt;=$EC$97,VALUE(YEAR($EC$97)&amp;"/"&amp;MONTH($EC$97)&amp;"/"&amp;X100)&lt;=$EE$97,DX107&gt;=1),X100,0)</f>
        <v>#VALUE!</v>
      </c>
      <c r="EE107" s="61" t="e">
        <f>IF(AND(VALUE(YEAR($EC$97)&amp;"/"&amp;MONTH($EC$97)&amp;"/"&amp;Z100)&gt;=$EC$97,VALUE(YEAR($EC$97)&amp;"/"&amp;MONTH($EC$97)&amp;"/"&amp;Z100)&lt;=$EE$97,DY107&gt;=1),Z100,0)</f>
        <v>#VALUE!</v>
      </c>
      <c r="EF107" s="61" t="e">
        <f>IF(AND(VALUE(YEAR($EC$97)&amp;"/"&amp;MONTH($EC$97)&amp;"/"&amp;AB100)&gt;=$EC$97,VALUE(YEAR($EC$97)&amp;"/"&amp;MONTH($EC$97)&amp;"/"&amp;AB100)&lt;=$EE$97,DZ107&gt;=1),AB100,0)</f>
        <v>#VALUE!</v>
      </c>
      <c r="EG107" s="172" t="e">
        <f>IF(AND(VALUE(YEAR($EC$97)&amp;"/"&amp;MONTH($EC$97)&amp;"/"&amp;AD100)&gt;=$EC$97,VALUE(YEAR($EC$97)&amp;"/"&amp;MONTH($EC$97)&amp;"/"&amp;AD100)&lt;=$EE$97,EA107&gt;=1),AD100,0)</f>
        <v>#VALUE!</v>
      </c>
      <c r="EI107" s="70" t="e">
        <f>IF(AND(VALUE(YEAR($EI$97)&amp;"/"&amp;MONTH($EI$97)&amp;"/"&amp;V100)&gt;=$EI$97,VALUE(YEAR($EI$97)&amp;"/"&amp;MONTH($EI$97)&amp;"/"&amp;V100)&lt;=$EK$97,DW107&gt;=1),V100,0)</f>
        <v>#VALUE!</v>
      </c>
      <c r="EJ107" s="61" t="e">
        <f>IF(AND(VALUE(YEAR($EI$97)&amp;"/"&amp;MONTH($EI$97)&amp;"/"&amp;X100)&gt;=$EI$97,VALUE(YEAR($EI$97)&amp;"/"&amp;MONTH($EI$97)&amp;"/"&amp;X100)&lt;=$EK$97,DX107&gt;=1),X100,0)</f>
        <v>#VALUE!</v>
      </c>
      <c r="EK107" s="61" t="e">
        <f>IF(AND(VALUE(YEAR($EI$97)&amp;"/"&amp;MONTH($EI$97)&amp;"/"&amp;Z100)&gt;=$EI$97,VALUE(YEAR($EI$97)&amp;"/"&amp;MONTH(DX$97)&amp;"/"&amp;Z100)&lt;=$EK$97,DY107&gt;=1),Z100,0)</f>
        <v>#VALUE!</v>
      </c>
      <c r="EL107" s="61" t="e">
        <f>IF(AND(VALUE(YEAR($EI$97)&amp;"/"&amp;MONTH($EI$97)&amp;"/"&amp;AB100)&gt;=$EI$97,VALUE(YEAR($EI$97)&amp;"/"&amp;MONTH($EI$97)&amp;"/"&amp;AB100)&lt;=$EK$97,DZ107&gt;=1),AB100,0)</f>
        <v>#VALUE!</v>
      </c>
      <c r="EM107" s="172" t="e">
        <f>IF(AND(VALUE(YEAR($EI$97)&amp;"/"&amp;MONTH($EI$97)&amp;"/"&amp;AD100)&gt;=$EI$97,VALUE(YEAR($EI$97)&amp;"/"&amp;MONTH($EI$97)&amp;"/"&amp;AD100)&lt;=$EK$97,EA107&gt;=1),AD100,0)</f>
        <v>#VALUE!</v>
      </c>
    </row>
    <row r="108" spans="1:143" ht="13.9" customHeight="1" x14ac:dyDescent="0.15">
      <c r="A108" s="553"/>
      <c r="B108" s="66"/>
      <c r="C108" s="688" t="s">
        <v>43</v>
      </c>
      <c r="D108" s="688"/>
      <c r="E108" s="688"/>
      <c r="F108" s="688"/>
      <c r="G108" s="688"/>
      <c r="H108" s="630" t="s">
        <v>26</v>
      </c>
      <c r="I108" s="630"/>
      <c r="J108" s="78" t="str">
        <f>IF(C103="","",YEAR(ED125)-1988)</f>
        <v/>
      </c>
      <c r="K108" s="66" t="s">
        <v>11</v>
      </c>
      <c r="L108" s="78" t="str">
        <f>IF(C103="","",MONTH(ED125))</f>
        <v/>
      </c>
      <c r="M108" s="66" t="s">
        <v>27</v>
      </c>
      <c r="N108" s="78" t="str">
        <f>IF(C103="","",DAY(ED125))</f>
        <v/>
      </c>
      <c r="O108" s="92" t="s">
        <v>29</v>
      </c>
      <c r="P108" s="66"/>
      <c r="Q108" s="66"/>
      <c r="S108" s="92"/>
      <c r="T108" s="554"/>
      <c r="U108" s="554"/>
      <c r="V108" s="555"/>
      <c r="W108" s="555"/>
      <c r="X108" s="555"/>
      <c r="Y108" s="555"/>
      <c r="Z108" s="555"/>
      <c r="AA108" s="555"/>
      <c r="AB108" s="555"/>
      <c r="AC108" s="555"/>
      <c r="AD108" s="560"/>
      <c r="AE108" s="561"/>
      <c r="AF108" s="109"/>
      <c r="AG108" s="109"/>
      <c r="AH108" s="109"/>
      <c r="AI108" s="109"/>
      <c r="AJ108" s="109"/>
      <c r="AK108" s="109"/>
      <c r="AL108" s="109"/>
      <c r="AM108" s="109"/>
      <c r="AN108" s="109"/>
      <c r="AO108" s="109"/>
      <c r="AP108" s="109"/>
      <c r="AQ108" s="109"/>
      <c r="AR108" s="109"/>
      <c r="AS108" s="109"/>
      <c r="AT108" s="109"/>
      <c r="AU108" s="109"/>
      <c r="AV108" s="109"/>
      <c r="AW108" s="109"/>
      <c r="AX108" s="109"/>
      <c r="AY108" s="109"/>
      <c r="AZ108" s="109"/>
      <c r="BA108" s="109"/>
      <c r="BB108" s="109"/>
      <c r="BC108" s="109"/>
      <c r="BD108" s="109"/>
      <c r="BE108" s="109"/>
      <c r="BF108" s="109"/>
      <c r="BG108" s="109"/>
      <c r="BH108" s="109"/>
      <c r="BI108" s="109"/>
      <c r="BJ108" s="109"/>
      <c r="BK108" s="109"/>
      <c r="BL108" s="109"/>
      <c r="BM108" s="109"/>
      <c r="BN108" s="109"/>
      <c r="BO108" s="109"/>
      <c r="BP108" s="109"/>
      <c r="BQ108" s="109"/>
      <c r="BR108" s="109"/>
      <c r="BS108" s="109"/>
      <c r="BT108" s="109"/>
      <c r="BU108" s="109"/>
      <c r="BV108" s="109"/>
      <c r="BW108" s="109"/>
      <c r="BX108" s="109"/>
      <c r="BY108" s="109"/>
      <c r="BZ108" s="109"/>
      <c r="CA108" s="109"/>
      <c r="CB108" s="109"/>
      <c r="CC108" s="109"/>
      <c r="CD108" s="109"/>
      <c r="CE108" s="109"/>
      <c r="CF108" s="109"/>
      <c r="CG108" s="109"/>
      <c r="CH108" s="109"/>
      <c r="CI108" s="109"/>
      <c r="CJ108" s="109"/>
      <c r="CK108" s="109"/>
      <c r="CL108" s="109"/>
      <c r="CM108" s="109"/>
      <c r="CN108" s="109"/>
      <c r="CO108" s="109"/>
      <c r="CP108" s="109"/>
      <c r="CQ108" s="109"/>
      <c r="CR108" s="109"/>
      <c r="CS108" s="109"/>
      <c r="CT108" s="109"/>
      <c r="CU108" s="109"/>
      <c r="CV108" s="109"/>
      <c r="CW108" s="109"/>
      <c r="CX108" s="109"/>
      <c r="CY108" s="109"/>
      <c r="CZ108" s="109"/>
      <c r="DA108" s="62"/>
      <c r="DB108" s="62"/>
      <c r="DC108" s="62"/>
      <c r="DD108" s="62"/>
      <c r="DE108" s="62"/>
      <c r="DF108" s="62"/>
      <c r="DG108" s="62"/>
      <c r="DH108" s="62"/>
      <c r="DI108" s="62"/>
      <c r="DJ108" s="62"/>
      <c r="DK108" s="62"/>
      <c r="DL108" s="62"/>
      <c r="DV108" s="201"/>
      <c r="EA108" s="172"/>
      <c r="EC108" s="70"/>
      <c r="EG108" s="172"/>
      <c r="EI108" s="70"/>
      <c r="EM108" s="172"/>
    </row>
    <row r="109" spans="1:143" ht="13.9" customHeight="1" x14ac:dyDescent="0.15">
      <c r="A109" s="553"/>
      <c r="B109" s="66"/>
      <c r="C109" s="104"/>
      <c r="D109" s="104"/>
      <c r="E109" s="104"/>
      <c r="F109" s="104"/>
      <c r="G109" s="104"/>
      <c r="H109" s="104"/>
      <c r="I109" s="104"/>
      <c r="J109" s="104"/>
      <c r="K109" s="104"/>
      <c r="L109" s="104"/>
      <c r="M109" s="104"/>
      <c r="N109" s="104"/>
      <c r="O109" s="104"/>
      <c r="P109" s="104"/>
      <c r="Q109" s="104"/>
      <c r="R109" s="104"/>
      <c r="S109" s="92"/>
      <c r="T109" s="554" t="str">
        <f>IF(ISERROR(CHOOSE(WEEKDAY(DATE(YEAR($DW$97),$X$90,V109)),"日","月","火","水","木","金","土")),"",CHOOSE(WEEKDAY(DATE(YEAR($DW$97),$X$90,V109)),"日","月","火","水","木","金","土"))</f>
        <v/>
      </c>
      <c r="U109" s="554"/>
      <c r="V109" s="555">
        <v>6</v>
      </c>
      <c r="W109" s="555"/>
      <c r="X109" s="555">
        <v>13</v>
      </c>
      <c r="Y109" s="555"/>
      <c r="Z109" s="555">
        <v>20</v>
      </c>
      <c r="AA109" s="555"/>
      <c r="AB109" s="555">
        <v>27</v>
      </c>
      <c r="AC109" s="555"/>
      <c r="AD109" s="556"/>
      <c r="AE109" s="557"/>
      <c r="AF109" s="109"/>
      <c r="AG109" s="109"/>
      <c r="AH109" s="109"/>
      <c r="AI109" s="109"/>
      <c r="AJ109" s="109"/>
      <c r="AK109" s="109"/>
      <c r="AL109" s="109"/>
      <c r="AM109" s="109"/>
      <c r="AN109" s="109"/>
      <c r="AO109" s="109"/>
      <c r="AP109" s="109"/>
      <c r="AQ109" s="109"/>
      <c r="AR109" s="109"/>
      <c r="AS109" s="109"/>
      <c r="AT109" s="109"/>
      <c r="AU109" s="109"/>
      <c r="AV109" s="109"/>
      <c r="AW109" s="109"/>
      <c r="AX109" s="109"/>
      <c r="AY109" s="109"/>
      <c r="AZ109" s="109"/>
      <c r="BA109" s="109"/>
      <c r="BB109" s="109"/>
      <c r="BC109" s="109"/>
      <c r="BD109" s="109"/>
      <c r="BE109" s="109"/>
      <c r="BF109" s="109"/>
      <c r="BG109" s="109"/>
      <c r="BH109" s="109"/>
      <c r="BI109" s="109"/>
      <c r="BJ109" s="109"/>
      <c r="BK109" s="109"/>
      <c r="BL109" s="109"/>
      <c r="BM109" s="109"/>
      <c r="BN109" s="109"/>
      <c r="BO109" s="109"/>
      <c r="BP109" s="109"/>
      <c r="BQ109" s="109"/>
      <c r="BR109" s="109"/>
      <c r="BS109" s="109"/>
      <c r="BT109" s="109"/>
      <c r="BU109" s="109"/>
      <c r="BV109" s="109"/>
      <c r="BW109" s="109"/>
      <c r="BX109" s="109"/>
      <c r="BY109" s="109"/>
      <c r="BZ109" s="109"/>
      <c r="CA109" s="109"/>
      <c r="CB109" s="109"/>
      <c r="CC109" s="109"/>
      <c r="CD109" s="109"/>
      <c r="CE109" s="109"/>
      <c r="CF109" s="109"/>
      <c r="CG109" s="109"/>
      <c r="CH109" s="109"/>
      <c r="CI109" s="109"/>
      <c r="CJ109" s="109"/>
      <c r="CK109" s="109"/>
      <c r="CL109" s="109"/>
      <c r="CM109" s="109"/>
      <c r="CN109" s="109"/>
      <c r="CO109" s="109"/>
      <c r="CP109" s="109"/>
      <c r="CQ109" s="109"/>
      <c r="CR109" s="109"/>
      <c r="CS109" s="109"/>
      <c r="CT109" s="109"/>
      <c r="CU109" s="109"/>
      <c r="CV109" s="109"/>
      <c r="CW109" s="109"/>
      <c r="CX109" s="109"/>
      <c r="CY109" s="109"/>
      <c r="CZ109" s="109"/>
      <c r="DA109" s="62"/>
      <c r="DB109" s="62"/>
      <c r="DC109" s="62"/>
      <c r="DD109" s="62"/>
      <c r="DE109" s="62"/>
      <c r="DF109" s="62"/>
      <c r="DG109" s="62"/>
      <c r="DH109" s="62"/>
      <c r="DI109" s="62"/>
      <c r="DJ109" s="62"/>
      <c r="DK109" s="62"/>
      <c r="DL109" s="62"/>
      <c r="DV109" s="201"/>
      <c r="EA109" s="172"/>
      <c r="EC109" s="70"/>
      <c r="EG109" s="172"/>
      <c r="EI109" s="70"/>
      <c r="EM109" s="172"/>
    </row>
    <row r="110" spans="1:143" ht="13.9" customHeight="1" x14ac:dyDescent="0.15">
      <c r="A110" s="553"/>
      <c r="B110" s="87"/>
      <c r="C110" s="87"/>
      <c r="E110" s="87"/>
      <c r="F110" s="87" t="s">
        <v>101</v>
      </c>
      <c r="G110" s="87"/>
      <c r="I110" s="87" t="s">
        <v>99</v>
      </c>
      <c r="J110" s="87"/>
      <c r="K110" s="689" t="s">
        <v>105</v>
      </c>
      <c r="L110" s="689"/>
      <c r="M110" s="689"/>
      <c r="N110" s="87"/>
      <c r="O110" s="87"/>
      <c r="P110" s="689" t="s">
        <v>22</v>
      </c>
      <c r="Q110" s="689"/>
      <c r="R110" s="689"/>
      <c r="T110" s="554"/>
      <c r="U110" s="554"/>
      <c r="V110" s="555"/>
      <c r="W110" s="555"/>
      <c r="X110" s="555"/>
      <c r="Y110" s="555"/>
      <c r="Z110" s="555"/>
      <c r="AA110" s="555"/>
      <c r="AB110" s="555"/>
      <c r="AC110" s="555"/>
      <c r="AD110" s="558"/>
      <c r="AE110" s="559"/>
      <c r="AF110" s="109"/>
      <c r="AG110" s="109"/>
      <c r="AH110" s="109"/>
      <c r="AI110" s="109"/>
      <c r="AJ110" s="109"/>
      <c r="AK110" s="109"/>
      <c r="AL110" s="109"/>
      <c r="AM110" s="109"/>
      <c r="AN110" s="109"/>
      <c r="AO110" s="109"/>
      <c r="AP110" s="109"/>
      <c r="AQ110" s="109"/>
      <c r="AR110" s="109"/>
      <c r="AS110" s="109"/>
      <c r="AT110" s="109"/>
      <c r="AU110" s="109"/>
      <c r="AV110" s="109"/>
      <c r="AW110" s="109"/>
      <c r="AX110" s="109"/>
      <c r="AY110" s="109"/>
      <c r="AZ110" s="109"/>
      <c r="BA110" s="109"/>
      <c r="BB110" s="109"/>
      <c r="BC110" s="109"/>
      <c r="BD110" s="109"/>
      <c r="BE110" s="109"/>
      <c r="BF110" s="109"/>
      <c r="BG110" s="109"/>
      <c r="BH110" s="109"/>
      <c r="BI110" s="109"/>
      <c r="BJ110" s="109"/>
      <c r="BK110" s="109"/>
      <c r="BL110" s="109"/>
      <c r="BM110" s="109"/>
      <c r="BN110" s="109"/>
      <c r="BO110" s="109"/>
      <c r="BP110" s="109"/>
      <c r="BQ110" s="109"/>
      <c r="BR110" s="109"/>
      <c r="BS110" s="109"/>
      <c r="BT110" s="109"/>
      <c r="BU110" s="109"/>
      <c r="BV110" s="109"/>
      <c r="BW110" s="109"/>
      <c r="BX110" s="109"/>
      <c r="BY110" s="109"/>
      <c r="BZ110" s="109"/>
      <c r="CA110" s="109"/>
      <c r="CB110" s="109"/>
      <c r="CC110" s="109"/>
      <c r="CD110" s="109"/>
      <c r="CE110" s="109"/>
      <c r="CF110" s="109"/>
      <c r="CG110" s="109"/>
      <c r="CH110" s="109"/>
      <c r="CI110" s="109"/>
      <c r="CJ110" s="109"/>
      <c r="CK110" s="109"/>
      <c r="CL110" s="109"/>
      <c r="CM110" s="109"/>
      <c r="CN110" s="109"/>
      <c r="CO110" s="109"/>
      <c r="CP110" s="109"/>
      <c r="CQ110" s="109"/>
      <c r="CR110" s="109"/>
      <c r="CS110" s="109"/>
      <c r="CT110" s="109"/>
      <c r="CU110" s="109"/>
      <c r="CV110" s="109"/>
      <c r="CW110" s="109"/>
      <c r="CX110" s="109"/>
      <c r="CY110" s="109"/>
      <c r="CZ110" s="109"/>
      <c r="DA110" s="62"/>
      <c r="DB110" s="62"/>
      <c r="DC110" s="62"/>
      <c r="DD110" s="62"/>
      <c r="DE110" s="62"/>
      <c r="DF110" s="62"/>
      <c r="DG110" s="62"/>
      <c r="DH110" s="62"/>
      <c r="DI110" s="62"/>
      <c r="DJ110" s="62"/>
      <c r="DK110" s="62"/>
      <c r="DL110" s="62"/>
      <c r="DV110" s="201" t="e">
        <f>CHOOSE(WEEKDAY(DATE(YEAR($DW$97),$X$90,V103)),2,3,4,5,6,7,1)</f>
        <v>#VALUE!</v>
      </c>
      <c r="DW110" s="61" t="e">
        <f>IF(AND($DV$110&gt;=3,AND(V103&gt;=EH76,V103&lt;=EL76)),V103,0)</f>
        <v>#VALUE!</v>
      </c>
      <c r="DX110" s="61" t="e">
        <f>IF(AND($DV$110&gt;=3,AND(X103&gt;=EH76,X103&lt;=EL76)),X103,0)</f>
        <v>#VALUE!</v>
      </c>
      <c r="DY110" s="61" t="e">
        <f>IF(AND($DV$110&gt;=3,AND(Z103&gt;=EH76,Z103&lt;=EL76)),Z103,0)</f>
        <v>#VALUE!</v>
      </c>
      <c r="DZ110" s="61" t="e">
        <f>IF(AND($DV$110&gt;=3,AND(AB103&gt;=EH76,AB103&lt;=EL76)),AB103,0)</f>
        <v>#VALUE!</v>
      </c>
      <c r="EA110" s="172" t="e">
        <f>IF(AND($DV$110&gt;=3,AND(AD103&gt;=EH7,AD103&lt;=EL76)),AD103,0)</f>
        <v>#VALUE!</v>
      </c>
      <c r="EC110" s="70" t="e">
        <f>IF(AND(VALUE(YEAR($EC$97)&amp;"/"&amp;MONTH($EC$97)&amp;"/"&amp;V103)&gt;=$EC$97,VALUE(YEAR($EC$97)&amp;"/"&amp;MONTH($EC$97)&amp;"/"&amp;V103)&lt;=$EE$97,DW110&gt;=1),V103,0)</f>
        <v>#VALUE!</v>
      </c>
      <c r="ED110" s="61" t="e">
        <f>IF(AND(VALUE(YEAR($EC$97)&amp;"/"&amp;MONTH($EC$97)&amp;"/"&amp;X103)&gt;=$EC$97,VALUE(YEAR($EC$97)&amp;"/"&amp;MONTH($EC$97)&amp;"/"&amp;X103)&lt;=$EE$97,DX110&gt;=1),X103,0)</f>
        <v>#VALUE!</v>
      </c>
      <c r="EE110" s="61" t="e">
        <f>IF(AND(VALUE(YEAR($EC$97)&amp;"/"&amp;MONTH($EC$97)&amp;"/"&amp;Z103)&gt;=$EC$97,VALUE(YEAR($EC$97)&amp;"/"&amp;MONTH($EC$97)&amp;"/"&amp;Z103)&lt;=$EE$97,DY110&gt;=1),Z103,0)</f>
        <v>#VALUE!</v>
      </c>
      <c r="EF110" s="61" t="e">
        <f>IF(AND(VALUE(YEAR($EC$97)&amp;"/"&amp;MONTH($EC$97)&amp;"/"&amp;AB103)&gt;=$EC$97,VALUE(YEAR($EC$97)&amp;"/"&amp;MONTH($EC$97)&amp;"/"&amp;AB103)&lt;=$EE$97,DZ110&gt;=1),AB103,0)</f>
        <v>#VALUE!</v>
      </c>
      <c r="EG110" s="172" t="e">
        <f>IF(AND(VALUE(YEAR($EC$97)&amp;"/"&amp;MONTH($EC$97)&amp;"/"&amp;AD103)&gt;=$EC$97,VALUE(YEAR($EC$97)&amp;"/"&amp;MONTH($EC$97)&amp;"/"&amp;AD103)&lt;=$EE$97,EA110&gt;=1),AD103,0)</f>
        <v>#VALUE!</v>
      </c>
      <c r="EI110" s="70" t="e">
        <f>IF(AND(VALUE(YEAR($EI$97)&amp;"/"&amp;MONTH($EI$97)&amp;"/"&amp;V103)&gt;=$EI$97,VALUE(YEAR($EI$97)&amp;"/"&amp;MONTH($EI$97)&amp;"/"&amp;V103)&lt;=$EK$97,DW110&gt;=1),V103,0)</f>
        <v>#VALUE!</v>
      </c>
      <c r="EJ110" s="61" t="e">
        <f>IF(AND(VALUE(YEAR($EI$97)&amp;"/"&amp;MONTH($EI$97)&amp;"/"&amp;X103)&gt;=$EI$97,VALUE(YEAR($EI$97)&amp;"/"&amp;MONTH($EI$97)&amp;"/"&amp;X103)&lt;=$EK$97,DX110&gt;=1),X103,0)</f>
        <v>#VALUE!</v>
      </c>
      <c r="EK110" s="61" t="e">
        <f>IF(AND(VALUE(YEAR($EI$97)&amp;"/"&amp;MONTH($EI$97)&amp;"/"&amp;Z103)&gt;=$EI$97,VALUE(YEAR($EI$97)&amp;"/"&amp;MONTH(DX$97)&amp;"/"&amp;Z103)&lt;=$EK$97,DY110&gt;=1),Z103,0)</f>
        <v>#VALUE!</v>
      </c>
      <c r="EL110" s="61" t="e">
        <f>IF(AND(VALUE(YEAR($EI$97)&amp;"/"&amp;MONTH($EI$97)&amp;"/"&amp;AB103)&gt;=$EI$97,VALUE(YEAR($EI$97)&amp;"/"&amp;MONTH($EI$97)&amp;"/"&amp;AB103)&lt;=$EK$97,DZ110&gt;=1),AB103,0)</f>
        <v>#VALUE!</v>
      </c>
      <c r="EM110" s="172" t="e">
        <f>IF(AND(VALUE(YEAR($EI$97)&amp;"/"&amp;MONTH($EI$97)&amp;"/"&amp;AD103)&gt;=$EI$97,VALUE(YEAR($EI$97)&amp;"/"&amp;MONTH($EI$97)&amp;"/"&amp;AD103)&lt;=$EK$97,EA110&gt;=1),AD103,0)</f>
        <v>#VALUE!</v>
      </c>
    </row>
    <row r="111" spans="1:143" ht="13.9" customHeight="1" x14ac:dyDescent="0.15">
      <c r="A111" s="553"/>
      <c r="B111" s="674" t="s">
        <v>64</v>
      </c>
      <c r="C111" s="675"/>
      <c r="D111" s="675"/>
      <c r="E111" s="675"/>
      <c r="F111" s="676" t="str">
        <f>IF(I111="","",$M$81)</f>
        <v/>
      </c>
      <c r="G111" s="676"/>
      <c r="H111" s="104" t="s">
        <v>165</v>
      </c>
      <c r="I111" s="123" t="str">
        <f>IF(C103="","",IF(EG97=0,"",EG97))</f>
        <v/>
      </c>
      <c r="J111" s="104" t="s">
        <v>164</v>
      </c>
      <c r="K111" s="677" t="str">
        <f>IF(I111="","",IF(AND(DX83&lt;=ED125,DX85&gt;=ED125),O106,0))</f>
        <v/>
      </c>
      <c r="L111" s="677"/>
      <c r="M111" s="677"/>
      <c r="N111" s="66" t="s">
        <v>21</v>
      </c>
      <c r="O111" s="66" t="s">
        <v>40</v>
      </c>
      <c r="P111" s="677" t="str">
        <f>IF(ISERROR(F111*I111+K111),"",F111*I111+K111)</f>
        <v/>
      </c>
      <c r="Q111" s="677"/>
      <c r="R111" s="677"/>
      <c r="S111" s="61" t="s">
        <v>21</v>
      </c>
      <c r="T111" s="554"/>
      <c r="U111" s="554"/>
      <c r="V111" s="555"/>
      <c r="W111" s="555"/>
      <c r="X111" s="555"/>
      <c r="Y111" s="555"/>
      <c r="Z111" s="555"/>
      <c r="AA111" s="555"/>
      <c r="AB111" s="555"/>
      <c r="AC111" s="555"/>
      <c r="AD111" s="560"/>
      <c r="AE111" s="561"/>
      <c r="AF111" s="109"/>
      <c r="AG111" s="109"/>
      <c r="AH111" s="109"/>
      <c r="AI111" s="109"/>
      <c r="AJ111" s="109"/>
      <c r="AK111" s="109"/>
      <c r="AL111" s="109"/>
      <c r="AM111" s="109"/>
      <c r="AN111" s="109"/>
      <c r="AO111" s="109"/>
      <c r="AP111" s="109"/>
      <c r="AQ111" s="109"/>
      <c r="AR111" s="109"/>
      <c r="AS111" s="109"/>
      <c r="AT111" s="109"/>
      <c r="AU111" s="109"/>
      <c r="AV111" s="109"/>
      <c r="AW111" s="109"/>
      <c r="AX111" s="109"/>
      <c r="AY111" s="109"/>
      <c r="AZ111" s="109"/>
      <c r="BA111" s="109"/>
      <c r="BB111" s="109"/>
      <c r="BC111" s="109"/>
      <c r="BD111" s="109"/>
      <c r="BE111" s="109"/>
      <c r="BF111" s="109"/>
      <c r="BG111" s="109"/>
      <c r="BH111" s="109"/>
      <c r="BI111" s="109"/>
      <c r="BJ111" s="109"/>
      <c r="BK111" s="109"/>
      <c r="BL111" s="109"/>
      <c r="BM111" s="109"/>
      <c r="BN111" s="109"/>
      <c r="BO111" s="109"/>
      <c r="BP111" s="109"/>
      <c r="BQ111" s="109"/>
      <c r="BR111" s="109"/>
      <c r="BS111" s="109"/>
      <c r="BT111" s="109"/>
      <c r="BU111" s="109"/>
      <c r="BV111" s="109"/>
      <c r="BW111" s="109"/>
      <c r="BX111" s="109"/>
      <c r="BY111" s="109"/>
      <c r="BZ111" s="109"/>
      <c r="CA111" s="109"/>
      <c r="CB111" s="109"/>
      <c r="CC111" s="109"/>
      <c r="CD111" s="109"/>
      <c r="CE111" s="109"/>
      <c r="CF111" s="109"/>
      <c r="CG111" s="109"/>
      <c r="CH111" s="109"/>
      <c r="CI111" s="109"/>
      <c r="CJ111" s="109"/>
      <c r="CK111" s="109"/>
      <c r="CL111" s="109"/>
      <c r="CM111" s="109"/>
      <c r="CN111" s="109"/>
      <c r="CO111" s="109"/>
      <c r="CP111" s="109"/>
      <c r="CQ111" s="109"/>
      <c r="CR111" s="109"/>
      <c r="CS111" s="109"/>
      <c r="CT111" s="109"/>
      <c r="CU111" s="109"/>
      <c r="CV111" s="109"/>
      <c r="CW111" s="109"/>
      <c r="CX111" s="109"/>
      <c r="CY111" s="109"/>
      <c r="CZ111" s="109"/>
      <c r="DA111" s="62"/>
      <c r="DB111" s="62"/>
      <c r="DC111" s="62"/>
      <c r="DD111" s="62"/>
      <c r="DE111" s="62"/>
      <c r="DF111" s="62"/>
      <c r="DG111" s="62"/>
      <c r="DH111" s="62"/>
      <c r="DI111" s="62"/>
      <c r="DJ111" s="62"/>
      <c r="DK111" s="62"/>
      <c r="DL111" s="62"/>
      <c r="DV111" s="201"/>
      <c r="EA111" s="172"/>
      <c r="EC111" s="70"/>
      <c r="EG111" s="172"/>
      <c r="EI111" s="70"/>
      <c r="EM111" s="172"/>
    </row>
    <row r="112" spans="1:143" ht="13.9" customHeight="1" x14ac:dyDescent="0.15">
      <c r="A112" s="553"/>
      <c r="B112" s="674" t="s">
        <v>161</v>
      </c>
      <c r="C112" s="675"/>
      <c r="D112" s="675"/>
      <c r="E112" s="675"/>
      <c r="F112" s="676" t="str">
        <f>IF(I112="","",$M$81)</f>
        <v/>
      </c>
      <c r="G112" s="676"/>
      <c r="H112" s="104" t="s">
        <v>165</v>
      </c>
      <c r="I112" s="123" t="str">
        <f>IF(C103="","",IF(EM97=0,"",EM97))</f>
        <v/>
      </c>
      <c r="J112" s="104" t="s">
        <v>164</v>
      </c>
      <c r="K112" s="677" t="str">
        <f>IF(I112="","",IF(AND(DX83&lt;=ED125,DX85&gt;=ED125),O106,0))</f>
        <v/>
      </c>
      <c r="L112" s="677"/>
      <c r="M112" s="677"/>
      <c r="N112" s="66" t="s">
        <v>21</v>
      </c>
      <c r="O112" s="66" t="s">
        <v>40</v>
      </c>
      <c r="P112" s="677" t="str">
        <f>IF(ISERROR(F112*I112+K112),"",F112*I112+K112)</f>
        <v/>
      </c>
      <c r="Q112" s="677"/>
      <c r="R112" s="677"/>
      <c r="S112" s="61" t="s">
        <v>21</v>
      </c>
      <c r="T112" s="554" t="str">
        <f>IF(ISERROR(CHOOSE(WEEKDAY(DATE(YEAR($DW$97),$X$90,V112)),"日","月","火","水","木","金","土")),"",CHOOSE(WEEKDAY(DATE(YEAR($DW$97),$X$90,V112)),"日","月","火","水","木","金","土"))</f>
        <v/>
      </c>
      <c r="U112" s="554"/>
      <c r="V112" s="555">
        <v>7</v>
      </c>
      <c r="W112" s="555"/>
      <c r="X112" s="555">
        <v>14</v>
      </c>
      <c r="Y112" s="555"/>
      <c r="Z112" s="555">
        <v>21</v>
      </c>
      <c r="AA112" s="555"/>
      <c r="AB112" s="555">
        <v>28</v>
      </c>
      <c r="AC112" s="555"/>
      <c r="AD112" s="556"/>
      <c r="AE112" s="557"/>
      <c r="AF112" s="109"/>
      <c r="AG112" s="109"/>
      <c r="AH112" s="109"/>
      <c r="AI112" s="109"/>
      <c r="AJ112" s="109"/>
      <c r="AK112" s="109"/>
      <c r="AL112" s="109"/>
      <c r="AM112" s="109"/>
      <c r="AN112" s="109"/>
      <c r="AO112" s="109"/>
      <c r="AP112" s="109"/>
      <c r="AQ112" s="109"/>
      <c r="AR112" s="109"/>
      <c r="AS112" s="109"/>
      <c r="AT112" s="109"/>
      <c r="AU112" s="109"/>
      <c r="AV112" s="109"/>
      <c r="AW112" s="109"/>
      <c r="AX112" s="109"/>
      <c r="AY112" s="109"/>
      <c r="AZ112" s="109"/>
      <c r="BA112" s="109"/>
      <c r="BB112" s="109"/>
      <c r="BC112" s="109"/>
      <c r="BD112" s="109"/>
      <c r="BE112" s="109"/>
      <c r="BF112" s="109"/>
      <c r="BG112" s="109"/>
      <c r="BH112" s="109"/>
      <c r="BI112" s="109"/>
      <c r="BJ112" s="109"/>
      <c r="BK112" s="109"/>
      <c r="BL112" s="109"/>
      <c r="BM112" s="109"/>
      <c r="BN112" s="109"/>
      <c r="BO112" s="109"/>
      <c r="BP112" s="109"/>
      <c r="BQ112" s="109"/>
      <c r="BR112" s="109"/>
      <c r="BS112" s="109"/>
      <c r="BT112" s="109"/>
      <c r="BU112" s="109"/>
      <c r="BV112" s="109"/>
      <c r="BW112" s="109"/>
      <c r="BX112" s="109"/>
      <c r="BY112" s="109"/>
      <c r="BZ112" s="109"/>
      <c r="CA112" s="109"/>
      <c r="CB112" s="109"/>
      <c r="CC112" s="109"/>
      <c r="CD112" s="109"/>
      <c r="CE112" s="109"/>
      <c r="CF112" s="109"/>
      <c r="CG112" s="109"/>
      <c r="CH112" s="109"/>
      <c r="CI112" s="109"/>
      <c r="CJ112" s="109"/>
      <c r="CK112" s="109"/>
      <c r="CL112" s="109"/>
      <c r="CM112" s="109"/>
      <c r="CN112" s="109"/>
      <c r="CO112" s="109"/>
      <c r="CP112" s="109"/>
      <c r="CQ112" s="109"/>
      <c r="CR112" s="109"/>
      <c r="CS112" s="109"/>
      <c r="CT112" s="109"/>
      <c r="CU112" s="109"/>
      <c r="CV112" s="109"/>
      <c r="CW112" s="109"/>
      <c r="CX112" s="109"/>
      <c r="CY112" s="109"/>
      <c r="CZ112" s="109"/>
      <c r="DA112" s="62"/>
      <c r="DB112" s="62"/>
      <c r="DC112" s="62"/>
      <c r="DD112" s="62"/>
      <c r="DE112" s="62"/>
      <c r="DF112" s="62"/>
      <c r="DG112" s="62"/>
      <c r="DH112" s="62"/>
      <c r="DI112" s="62"/>
      <c r="DJ112" s="62"/>
      <c r="DK112" s="62"/>
      <c r="DL112" s="62"/>
      <c r="DV112" s="201"/>
      <c r="EA112" s="172"/>
      <c r="EC112" s="70"/>
      <c r="EG112" s="172"/>
      <c r="EI112" s="70"/>
      <c r="EM112" s="172"/>
    </row>
    <row r="113" spans="1:181" ht="13.9" customHeight="1" x14ac:dyDescent="0.15">
      <c r="A113" s="553"/>
      <c r="B113" s="66"/>
      <c r="C113" s="66"/>
      <c r="D113" s="66"/>
      <c r="E113" s="108"/>
      <c r="F113" s="108"/>
      <c r="G113" s="108"/>
      <c r="H113" s="66"/>
      <c r="I113" s="66"/>
      <c r="L113" s="66"/>
      <c r="N113" s="678" t="s">
        <v>87</v>
      </c>
      <c r="O113" s="678"/>
      <c r="P113" s="679" t="str">
        <f>IF(SUM(P111:R112)=0,"",SUM(P111:R112))</f>
        <v/>
      </c>
      <c r="Q113" s="679"/>
      <c r="R113" s="679"/>
      <c r="S113" s="66" t="s">
        <v>17</v>
      </c>
      <c r="T113" s="554"/>
      <c r="U113" s="554"/>
      <c r="V113" s="563"/>
      <c r="W113" s="563"/>
      <c r="X113" s="563"/>
      <c r="Y113" s="563"/>
      <c r="Z113" s="563"/>
      <c r="AA113" s="563"/>
      <c r="AB113" s="563"/>
      <c r="AC113" s="563"/>
      <c r="AD113" s="558"/>
      <c r="AE113" s="559"/>
      <c r="AF113" s="109"/>
      <c r="AG113" s="109"/>
      <c r="AH113" s="109"/>
      <c r="AI113" s="109"/>
      <c r="AJ113" s="109"/>
      <c r="AK113" s="109"/>
      <c r="AL113" s="109"/>
      <c r="AM113" s="109"/>
      <c r="AN113" s="109"/>
      <c r="AO113" s="109"/>
      <c r="AP113" s="109"/>
      <c r="AQ113" s="109"/>
      <c r="AR113" s="109"/>
      <c r="AS113" s="109"/>
      <c r="AT113" s="109"/>
      <c r="AU113" s="109"/>
      <c r="AV113" s="109"/>
      <c r="AW113" s="109"/>
      <c r="AX113" s="109"/>
      <c r="AY113" s="109"/>
      <c r="AZ113" s="109"/>
      <c r="BA113" s="109"/>
      <c r="BB113" s="109"/>
      <c r="BC113" s="109"/>
      <c r="BD113" s="109"/>
      <c r="BE113" s="109"/>
      <c r="BF113" s="109"/>
      <c r="BG113" s="109"/>
      <c r="BH113" s="109"/>
      <c r="BI113" s="109"/>
      <c r="BJ113" s="109"/>
      <c r="BK113" s="109"/>
      <c r="BL113" s="109"/>
      <c r="BM113" s="109"/>
      <c r="BN113" s="109"/>
      <c r="BO113" s="109"/>
      <c r="BP113" s="109"/>
      <c r="BQ113" s="109"/>
      <c r="BR113" s="109"/>
      <c r="BS113" s="109"/>
      <c r="BT113" s="109"/>
      <c r="BU113" s="109"/>
      <c r="BV113" s="109"/>
      <c r="BW113" s="109"/>
      <c r="BX113" s="109"/>
      <c r="BY113" s="109"/>
      <c r="BZ113" s="109"/>
      <c r="CA113" s="109"/>
      <c r="CB113" s="109"/>
      <c r="CC113" s="109"/>
      <c r="CD113" s="109"/>
      <c r="CE113" s="109"/>
      <c r="CF113" s="109"/>
      <c r="CG113" s="109"/>
      <c r="CH113" s="109"/>
      <c r="CI113" s="109"/>
      <c r="CJ113" s="109"/>
      <c r="CK113" s="109"/>
      <c r="CL113" s="109"/>
      <c r="CM113" s="109"/>
      <c r="CN113" s="109"/>
      <c r="CO113" s="109"/>
      <c r="CP113" s="109"/>
      <c r="CQ113" s="109"/>
      <c r="CR113" s="109"/>
      <c r="CS113" s="109"/>
      <c r="CT113" s="109"/>
      <c r="CU113" s="109"/>
      <c r="CV113" s="109"/>
      <c r="CW113" s="109"/>
      <c r="CX113" s="109"/>
      <c r="CY113" s="109"/>
      <c r="CZ113" s="109"/>
      <c r="DA113" s="62"/>
      <c r="DB113" s="62"/>
      <c r="DC113" s="62"/>
      <c r="DD113" s="62"/>
      <c r="DE113" s="62"/>
      <c r="DF113" s="62"/>
      <c r="DG113" s="62"/>
      <c r="DH113" s="62"/>
      <c r="DI113" s="62"/>
      <c r="DJ113" s="62"/>
      <c r="DK113" s="62"/>
      <c r="DL113" s="62"/>
      <c r="DV113" s="201" t="e">
        <f>CHOOSE(WEEKDAY(DATE(YEAR($DW$97),$X$90,V106)),2,3,4,5,6,7,1)</f>
        <v>#VALUE!</v>
      </c>
      <c r="DW113" s="61" t="e">
        <f>IF(AND($DV$113&gt;=3,AND(V106&gt;=EH76,V106&lt;=EL76)),V106,0)</f>
        <v>#VALUE!</v>
      </c>
      <c r="DX113" s="61" t="e">
        <f>IF(AND($DV$113&gt;=3,AND(X106&gt;=EH76,X106&lt;=EL76)),X106,0)</f>
        <v>#VALUE!</v>
      </c>
      <c r="DY113" s="61" t="e">
        <f>IF(AND($DV$113&gt;=3,AND(Z106&gt;=EH76,Z106&lt;=EL76)),Z106,0)</f>
        <v>#VALUE!</v>
      </c>
      <c r="DZ113" s="61" t="e">
        <f>IF(AND($DV$113&gt;=3,AND(AB106&gt;=EH76,AB106&lt;=EL76)),AB106,0)</f>
        <v>#VALUE!</v>
      </c>
      <c r="EA113" s="172" t="e">
        <f>IF(AND($DV$113&gt;=3,AND(AD106&gt;=EH76,AD106&lt;=EL76)),AD106,0)</f>
        <v>#VALUE!</v>
      </c>
      <c r="EC113" s="70" t="e">
        <f>IF(AND(VALUE(YEAR($EC$97)&amp;"/"&amp;MONTH($EC$97)&amp;"/"&amp;V106)&gt;=$EC$97,VALUE(YEAR($EC$97)&amp;"/"&amp;MONTH($EC$97)&amp;"/"&amp;V106)&lt;=$EE$97,DW113&gt;=1),V106,0)</f>
        <v>#VALUE!</v>
      </c>
      <c r="ED113" s="61" t="e">
        <f>IF(AND(VALUE(YEAR($EC$97)&amp;"/"&amp;MONTH($EC$97)&amp;"/"&amp;X106)&gt;=$EC$97,VALUE(YEAR($EC$97)&amp;"/"&amp;MONTH($EC$97)&amp;"/"&amp;X106)&lt;=$EE$97,DX113&gt;=1),X106,0)</f>
        <v>#VALUE!</v>
      </c>
      <c r="EE113" s="61" t="e">
        <f>IF(AND(VALUE(YEAR($EC$97)&amp;"/"&amp;MONTH($EC$97)&amp;"/"&amp;Z106)&gt;=$EC$97,VALUE(YEAR($EC$97)&amp;"/"&amp;MONTH($EC$97)&amp;"/"&amp;Z106)&lt;=$EE$97,DY113&gt;=1),Z106,0)</f>
        <v>#VALUE!</v>
      </c>
      <c r="EF113" s="61" t="e">
        <f>IF(AND(VALUE(YEAR($EC$97)&amp;"/"&amp;MONTH($EC$97)&amp;"/"&amp;AB106)&gt;=$EC$97,VALUE(YEAR($EC$97)&amp;"/"&amp;MONTH($EC$97)&amp;"/"&amp;AB106)&lt;=$EE$97,DZ113&gt;=1),AB106,0)</f>
        <v>#VALUE!</v>
      </c>
      <c r="EG113" s="172" t="e">
        <f>IF(AND(VALUE(YEAR($EC$97)&amp;"/"&amp;MONTH($EC$97)&amp;"/"&amp;AD106)&gt;=$EC$97,VALUE(YEAR($EC$97)&amp;"/"&amp;MONTH($EC$97)&amp;"/"&amp;AD106)&lt;=$EE$97,EA113&gt;=1),AD106,0)</f>
        <v>#VALUE!</v>
      </c>
      <c r="EI113" s="70" t="e">
        <f>IF(AND(VALUE(YEAR($EI$97)&amp;"/"&amp;MONTH($EI$97)&amp;"/"&amp;V106)&gt;=$EI$97,VALUE(YEAR($EI$97)&amp;"/"&amp;MONTH($EI$97)&amp;"/"&amp;V106)&lt;=$EK$97,DW113&gt;=1),V106,0)</f>
        <v>#VALUE!</v>
      </c>
      <c r="EJ113" s="61" t="e">
        <f>IF(AND(VALUE(YEAR($EI$97)&amp;"/"&amp;MONTH($EI$97)&amp;"/"&amp;X106)&gt;=$EI$97,VALUE(YEAR($EI$97)&amp;"/"&amp;MONTH($EI$97)&amp;"/"&amp;X106)&lt;=$EK$97,DX113&gt;=1),X106,0)</f>
        <v>#VALUE!</v>
      </c>
      <c r="EK113" s="61" t="e">
        <f>IF(AND(VALUE(YEAR($EI$97)&amp;"/"&amp;MONTH($EI$97)&amp;"/"&amp;Z106)&gt;=$EI$97,VALUE(YEAR($EI$97)&amp;"/"&amp;MONTH(DX$97)&amp;"/"&amp;Z106)&lt;=$EK$97,DY113&gt;=1),Z106,0)</f>
        <v>#VALUE!</v>
      </c>
      <c r="EL113" s="61" t="e">
        <f>IF(AND(VALUE(YEAR($EI$97)&amp;"/"&amp;MONTH($EI$97)&amp;"/"&amp;AB106)&gt;=$EI$97,VALUE(YEAR($EI$97)&amp;"/"&amp;MONTH($EI$97)&amp;"/"&amp;AB106)&lt;=$EK$97,DZ113&gt;=1),AB106,0)</f>
        <v>#VALUE!</v>
      </c>
      <c r="EM113" s="172" t="e">
        <f>IF(AND(VALUE(YEAR($EI$97)&amp;"/"&amp;MONTH($EI$97)&amp;"/"&amp;AD106)&gt;=$EI$97,VALUE(YEAR($EI$97)&amp;"/"&amp;MONTH($EI$97)&amp;"/"&amp;AD106)&lt;=$EK$97,EA113&gt;=1),AD106,0)</f>
        <v>#VALUE!</v>
      </c>
    </row>
    <row r="114" spans="1:181" ht="13.9" customHeight="1" x14ac:dyDescent="0.15">
      <c r="A114" s="553"/>
      <c r="B114" s="90"/>
      <c r="C114" s="105"/>
      <c r="D114" s="108"/>
      <c r="E114" s="108"/>
      <c r="F114" s="108"/>
      <c r="G114" s="92"/>
      <c r="H114" s="110"/>
      <c r="I114" s="108"/>
      <c r="J114" s="66"/>
      <c r="K114" s="66"/>
      <c r="L114" s="92"/>
      <c r="M114" s="92"/>
      <c r="N114" s="92"/>
      <c r="O114" s="92"/>
      <c r="P114" s="92"/>
      <c r="Q114" s="108"/>
      <c r="R114" s="139"/>
      <c r="S114" s="145"/>
      <c r="T114" s="562"/>
      <c r="U114" s="562"/>
      <c r="V114" s="563"/>
      <c r="W114" s="563"/>
      <c r="X114" s="563"/>
      <c r="Y114" s="563"/>
      <c r="Z114" s="563"/>
      <c r="AA114" s="563"/>
      <c r="AB114" s="563"/>
      <c r="AC114" s="563"/>
      <c r="AD114" s="558"/>
      <c r="AE114" s="559"/>
      <c r="AF114" s="109"/>
      <c r="AG114" s="109"/>
      <c r="AH114" s="109"/>
      <c r="AI114" s="109"/>
      <c r="AJ114" s="109"/>
      <c r="AK114" s="109"/>
      <c r="AL114" s="109"/>
      <c r="AM114" s="109"/>
      <c r="AN114" s="109"/>
      <c r="AO114" s="109"/>
      <c r="AP114" s="109"/>
      <c r="AQ114" s="109"/>
      <c r="AR114" s="109"/>
      <c r="AS114" s="109"/>
      <c r="AT114" s="109"/>
      <c r="AU114" s="109"/>
      <c r="AV114" s="109"/>
      <c r="AW114" s="109"/>
      <c r="AX114" s="109"/>
      <c r="AY114" s="109"/>
      <c r="AZ114" s="109"/>
      <c r="BA114" s="109"/>
      <c r="BB114" s="109"/>
      <c r="BC114" s="109"/>
      <c r="BD114" s="109"/>
      <c r="BE114" s="109"/>
      <c r="BF114" s="109"/>
      <c r="BG114" s="109"/>
      <c r="BH114" s="109"/>
      <c r="BI114" s="109"/>
      <c r="BJ114" s="109"/>
      <c r="BK114" s="109"/>
      <c r="BL114" s="109"/>
      <c r="BM114" s="109"/>
      <c r="BN114" s="109"/>
      <c r="BO114" s="109"/>
      <c r="BP114" s="109"/>
      <c r="BQ114" s="109"/>
      <c r="BR114" s="109"/>
      <c r="BS114" s="109"/>
      <c r="BT114" s="109"/>
      <c r="BU114" s="109"/>
      <c r="BV114" s="109"/>
      <c r="BW114" s="109"/>
      <c r="BX114" s="109"/>
      <c r="BY114" s="109"/>
      <c r="BZ114" s="109"/>
      <c r="CA114" s="109"/>
      <c r="CB114" s="109"/>
      <c r="CC114" s="109"/>
      <c r="CD114" s="109"/>
      <c r="CE114" s="109"/>
      <c r="CF114" s="109"/>
      <c r="CG114" s="109"/>
      <c r="CH114" s="109"/>
      <c r="CI114" s="109"/>
      <c r="CJ114" s="109"/>
      <c r="CK114" s="109"/>
      <c r="CL114" s="109"/>
      <c r="CM114" s="109"/>
      <c r="CN114" s="109"/>
      <c r="CO114" s="109"/>
      <c r="CP114" s="109"/>
      <c r="CQ114" s="109"/>
      <c r="CR114" s="109"/>
      <c r="CS114" s="109"/>
      <c r="CT114" s="109"/>
      <c r="CU114" s="109"/>
      <c r="CV114" s="109"/>
      <c r="CW114" s="109"/>
      <c r="CX114" s="109"/>
      <c r="CY114" s="109"/>
      <c r="CZ114" s="109"/>
      <c r="DA114" s="62"/>
      <c r="DB114" s="62"/>
      <c r="DC114" s="62"/>
      <c r="DD114" s="62"/>
      <c r="DE114" s="62"/>
      <c r="DF114" s="62"/>
      <c r="DG114" s="62"/>
      <c r="DH114" s="62"/>
      <c r="DI114" s="62"/>
      <c r="DJ114" s="62"/>
      <c r="DK114" s="62"/>
      <c r="DL114" s="62"/>
      <c r="DV114" s="201"/>
      <c r="EA114" s="172"/>
      <c r="EC114" s="70"/>
      <c r="EG114" s="172"/>
      <c r="EI114" s="70"/>
      <c r="EM114" s="172"/>
    </row>
    <row r="115" spans="1:181" ht="13.9" customHeight="1" x14ac:dyDescent="0.15">
      <c r="A115" s="538" t="s">
        <v>190</v>
      </c>
      <c r="B115" s="81"/>
      <c r="C115" s="81"/>
      <c r="D115" s="81"/>
      <c r="E115" s="81"/>
      <c r="F115" s="81"/>
      <c r="G115" s="81"/>
      <c r="H115" s="81"/>
      <c r="I115" s="81"/>
      <c r="J115" s="81"/>
      <c r="K115" s="81"/>
      <c r="L115" s="81"/>
      <c r="M115" s="81"/>
      <c r="N115" s="81"/>
      <c r="O115" s="81"/>
      <c r="P115" s="81"/>
      <c r="Q115" s="81"/>
      <c r="R115" s="81"/>
      <c r="S115" s="81"/>
      <c r="T115" s="151"/>
      <c r="U115" s="81"/>
      <c r="V115" s="81"/>
      <c r="W115" s="81"/>
      <c r="X115" s="81"/>
      <c r="Y115" s="81"/>
      <c r="Z115" s="81"/>
      <c r="AA115" s="81"/>
      <c r="AB115" s="81"/>
      <c r="AC115" s="81"/>
      <c r="AD115" s="81"/>
      <c r="AE115" s="184"/>
      <c r="DL115" s="62"/>
      <c r="DV115" s="201"/>
      <c r="EA115" s="172"/>
      <c r="EC115" s="70"/>
      <c r="EG115" s="172"/>
      <c r="EI115" s="70"/>
      <c r="EM115" s="172"/>
    </row>
    <row r="116" spans="1:181" ht="13.9" customHeight="1" x14ac:dyDescent="0.15">
      <c r="A116" s="539"/>
      <c r="B116" s="93" t="s">
        <v>234</v>
      </c>
      <c r="U116" s="66"/>
      <c r="V116" s="66"/>
      <c r="AE116" s="172"/>
      <c r="DL116" s="62"/>
      <c r="DV116" s="201" t="e">
        <f>CHOOSE(WEEKDAY(DATE(YEAR($DW$97),$X$90,V109)),2,3,4,5,6,7,1)</f>
        <v>#VALUE!</v>
      </c>
      <c r="DW116" s="61" t="e">
        <f>IF(AND($DV$116&gt;=3,AND(V109&gt;=EH76,V109&lt;=EL76)),V109,0)</f>
        <v>#VALUE!</v>
      </c>
      <c r="DX116" s="61" t="e">
        <f>IF(AND($DV$116&gt;=3,AND(X109&gt;=EH76,X109&lt;=EL76)),X109,0)</f>
        <v>#VALUE!</v>
      </c>
      <c r="DY116" s="61" t="e">
        <f>IF(AND($DV$116&gt;=3,AND(Z109&gt;=EH76,Z109&lt;=EL76)),Z109,0)</f>
        <v>#VALUE!</v>
      </c>
      <c r="DZ116" s="61" t="e">
        <f>IF(AND($DV$116&gt;=3,AND(AB109&gt;=EH76,AB109&lt;=EL76)),AB109,0)</f>
        <v>#VALUE!</v>
      </c>
      <c r="EA116" s="172" t="e">
        <f>IF(AND($DV$116&gt;=3,AND(AD109&gt;=EH76,AD109&lt;=EL76)),AD109,0)</f>
        <v>#VALUE!</v>
      </c>
      <c r="EC116" s="70" t="e">
        <f>IF(AND(VALUE(YEAR($EC$97)&amp;"/"&amp;MONTH($EC$97)&amp;"/"&amp;V109)&gt;=$EC$97,VALUE(YEAR($EC$97)&amp;"/"&amp;MONTH($EC$97)&amp;"/"&amp;V109)&lt;=$EE$97,DW116&gt;=1),V109,0)</f>
        <v>#VALUE!</v>
      </c>
      <c r="ED116" s="61" t="e">
        <f>IF(AND(VALUE(YEAR($EC$97)&amp;"/"&amp;MONTH($EC$97)&amp;"/"&amp;X109)&gt;=$EC$97,VALUE(YEAR($EC$97)&amp;"/"&amp;MONTH($EC$97)&amp;"/"&amp;X109)&lt;=$EE$97,DX116&gt;=1),X109,0)</f>
        <v>#VALUE!</v>
      </c>
      <c r="EE116" s="61" t="e">
        <f>IF(AND(VALUE(YEAR($EC$97)&amp;"/"&amp;MONTH($EC$97)&amp;"/"&amp;Z109)&gt;=$EC$97,VALUE(YEAR($EC$97)&amp;"/"&amp;MONTH($EC$97)&amp;"/"&amp;Z109)&lt;=$EE$97,DY116&gt;=1),Z109,0)</f>
        <v>#VALUE!</v>
      </c>
      <c r="EF116" s="61" t="e">
        <f>IF(AND(VALUE(YEAR($EC$97)&amp;"/"&amp;MONTH($EC$97)&amp;"/"&amp;AB109)&gt;=$EC$97,VALUE(YEAR($EC$97)&amp;"/"&amp;MONTH($EC$97)&amp;"/"&amp;AB109)&lt;=$EE$97,DZ116&gt;=1),AB109,0)</f>
        <v>#VALUE!</v>
      </c>
      <c r="EG116" s="172" t="e">
        <f>IF(AND(VALUE(YEAR($EC$97)&amp;"/"&amp;MONTH($EC$97)&amp;"/"&amp;AD109)&gt;=$EC$97,VALUE(YEAR($EC$97)&amp;"/"&amp;MONTH($EC$97)&amp;"/"&amp;AD109)&lt;=$EE$97,EA116&gt;=1),AD109,0)</f>
        <v>#VALUE!</v>
      </c>
      <c r="EI116" s="70" t="e">
        <f>IF(AND(VALUE(YEAR($EI$97)&amp;"/"&amp;MONTH($EI$97)&amp;"/"&amp;V109)&gt;=$EI$97,VALUE(YEAR($EI$97)&amp;"/"&amp;MONTH($EI$97)&amp;"/"&amp;V109)&lt;=$EK$97,DW116&gt;=1),V109,0)</f>
        <v>#VALUE!</v>
      </c>
      <c r="EJ116" s="61" t="e">
        <f>IF(AND(VALUE(YEAR($EI$97)&amp;"/"&amp;MONTH($EI$97)&amp;"/"&amp;X109)&gt;=$EI$97,VALUE(YEAR($EI$97)&amp;"/"&amp;MONTH($EI$97)&amp;"/"&amp;X109)&lt;=$EK$97,DX116&gt;=1),X109,0)</f>
        <v>#VALUE!</v>
      </c>
      <c r="EK116" s="61" t="e">
        <f>IF(AND(VALUE(YEAR($EI$97)&amp;"/"&amp;MONTH($EI$97)&amp;"/"&amp;Z109)&gt;=$EI$97,VALUE(YEAR($EI$97)&amp;"/"&amp;MONTH(DX$97)&amp;"/"&amp;Z109)&lt;=$EK$97,DY116&gt;=1),Z109,0)</f>
        <v>#VALUE!</v>
      </c>
      <c r="EL116" s="61" t="e">
        <f>IF(AND(VALUE(YEAR($EI$97)&amp;"/"&amp;MONTH($EI$97)&amp;"/"&amp;AB109)&gt;=$EI$97,VALUE(YEAR($EI$97)&amp;"/"&amp;MONTH($EI$97)&amp;"/"&amp;AB109)&lt;=$EK$97,DZ116&gt;=1),AB109,0)</f>
        <v>#VALUE!</v>
      </c>
      <c r="EM116" s="172" t="e">
        <f>IF(AND(VALUE(YEAR($EI$97)&amp;"/"&amp;MONTH($EI$97)&amp;"/"&amp;AD109)&gt;=$EI$97,VALUE(YEAR($EI$97)&amp;"/"&amp;MONTH($EI$97)&amp;"/"&amp;AD109)&lt;=$EK$97,EA116&gt;=1),AD109,0)</f>
        <v>#VALUE!</v>
      </c>
    </row>
    <row r="117" spans="1:181" ht="13.9" customHeight="1" x14ac:dyDescent="0.15">
      <c r="A117" s="539"/>
      <c r="C117" s="93" t="s">
        <v>255</v>
      </c>
      <c r="U117" s="66"/>
      <c r="V117" s="92"/>
      <c r="AE117" s="172"/>
      <c r="DA117" s="110"/>
      <c r="DB117" s="110"/>
      <c r="DC117" s="110"/>
      <c r="DD117" s="110"/>
      <c r="DE117" s="110"/>
      <c r="DF117" s="110"/>
      <c r="DG117" s="110"/>
      <c r="DH117" s="110"/>
      <c r="DI117" s="110"/>
      <c r="DJ117" s="110"/>
      <c r="DK117" s="110"/>
      <c r="DL117" s="62"/>
      <c r="DV117" s="201"/>
      <c r="EA117" s="172"/>
      <c r="EC117" s="70"/>
      <c r="EG117" s="172"/>
      <c r="EI117" s="70"/>
      <c r="EM117" s="172"/>
    </row>
    <row r="118" spans="1:181" ht="13.9" customHeight="1" x14ac:dyDescent="0.15">
      <c r="A118" s="539"/>
      <c r="C118" s="93" t="s">
        <v>233</v>
      </c>
      <c r="U118" s="110"/>
      <c r="V118" s="156"/>
      <c r="W118" s="156"/>
      <c r="X118" s="156"/>
      <c r="Y118" s="156"/>
      <c r="AE118" s="166"/>
      <c r="AF118" s="110"/>
      <c r="AG118" s="110"/>
      <c r="AH118" s="110"/>
      <c r="AI118" s="110"/>
      <c r="AJ118" s="110"/>
      <c r="AK118" s="110"/>
      <c r="AL118" s="110"/>
      <c r="AM118" s="110"/>
      <c r="AN118" s="110"/>
      <c r="AO118" s="110"/>
      <c r="AP118" s="110"/>
      <c r="AQ118" s="110"/>
      <c r="AR118" s="110"/>
      <c r="AS118" s="110"/>
      <c r="AT118" s="110"/>
      <c r="AU118" s="110"/>
      <c r="AV118" s="110"/>
      <c r="AW118" s="110"/>
      <c r="AX118" s="110"/>
      <c r="AY118" s="110"/>
      <c r="AZ118" s="110"/>
      <c r="BA118" s="110"/>
      <c r="BB118" s="110"/>
      <c r="BC118" s="110"/>
      <c r="BD118" s="110"/>
      <c r="BE118" s="110"/>
      <c r="BF118" s="110"/>
      <c r="BG118" s="110"/>
      <c r="BH118" s="110"/>
      <c r="BI118" s="110"/>
      <c r="BJ118" s="110"/>
      <c r="BK118" s="110"/>
      <c r="BL118" s="110"/>
      <c r="BM118" s="110"/>
      <c r="BN118" s="110"/>
      <c r="BO118" s="110"/>
      <c r="BP118" s="110"/>
      <c r="BQ118" s="110"/>
      <c r="BR118" s="110"/>
      <c r="BS118" s="110"/>
      <c r="BT118" s="110"/>
      <c r="BU118" s="110"/>
      <c r="BV118" s="110"/>
      <c r="BW118" s="110"/>
      <c r="BX118" s="110"/>
      <c r="BY118" s="110"/>
      <c r="BZ118" s="110"/>
      <c r="CA118" s="110"/>
      <c r="CB118" s="110"/>
      <c r="CC118" s="110"/>
      <c r="CD118" s="110"/>
      <c r="CE118" s="110"/>
      <c r="CF118" s="110"/>
      <c r="CG118" s="110"/>
      <c r="CH118" s="110"/>
      <c r="CI118" s="110"/>
      <c r="CJ118" s="110"/>
      <c r="CK118" s="110"/>
      <c r="CL118" s="110"/>
      <c r="CM118" s="110"/>
      <c r="CN118" s="110"/>
      <c r="CO118" s="110"/>
      <c r="CP118" s="110"/>
      <c r="CQ118" s="110"/>
      <c r="CR118" s="110"/>
      <c r="CS118" s="110"/>
      <c r="CT118" s="110"/>
      <c r="CU118" s="110"/>
      <c r="CV118" s="110"/>
      <c r="CW118" s="110"/>
      <c r="CX118" s="110"/>
      <c r="CY118" s="110"/>
      <c r="CZ118" s="110"/>
      <c r="DA118" s="110"/>
      <c r="DB118" s="110"/>
      <c r="DC118" s="110"/>
      <c r="DD118" s="110"/>
      <c r="DE118" s="110"/>
      <c r="DF118" s="110"/>
      <c r="DG118" s="110"/>
      <c r="DH118" s="110"/>
      <c r="DI118" s="110"/>
      <c r="DJ118" s="110"/>
      <c r="DK118" s="110"/>
      <c r="DL118" s="62"/>
      <c r="DV118" s="201"/>
      <c r="EA118" s="172"/>
      <c r="EC118" s="70"/>
      <c r="EG118" s="172"/>
      <c r="EI118" s="70"/>
      <c r="EM118" s="172"/>
    </row>
    <row r="119" spans="1:181" ht="13.9" customHeight="1" x14ac:dyDescent="0.15">
      <c r="A119" s="539"/>
      <c r="D119" s="93"/>
      <c r="U119" s="110"/>
      <c r="V119" s="156"/>
      <c r="W119" s="156"/>
      <c r="X119" s="156"/>
      <c r="Y119" s="160"/>
      <c r="Z119" s="160"/>
      <c r="AA119" s="160"/>
      <c r="AB119" s="160"/>
      <c r="AC119" s="160"/>
      <c r="AD119" s="110"/>
      <c r="AE119" s="166"/>
      <c r="AF119" s="110"/>
      <c r="AG119" s="110"/>
      <c r="AH119" s="110"/>
      <c r="AI119" s="110"/>
      <c r="AJ119" s="110"/>
      <c r="AK119" s="110"/>
      <c r="AL119" s="110"/>
      <c r="AM119" s="110"/>
      <c r="AN119" s="110"/>
      <c r="AO119" s="110"/>
      <c r="AP119" s="110"/>
      <c r="AQ119" s="110"/>
      <c r="AR119" s="110"/>
      <c r="AS119" s="110"/>
      <c r="AT119" s="110"/>
      <c r="AU119" s="110"/>
      <c r="AV119" s="110"/>
      <c r="AW119" s="110"/>
      <c r="AX119" s="110"/>
      <c r="AY119" s="110"/>
      <c r="AZ119" s="110"/>
      <c r="BA119" s="110"/>
      <c r="BB119" s="110"/>
      <c r="BC119" s="110"/>
      <c r="BD119" s="110"/>
      <c r="BE119" s="110"/>
      <c r="BF119" s="110"/>
      <c r="BG119" s="110"/>
      <c r="BH119" s="110"/>
      <c r="BI119" s="110"/>
      <c r="BJ119" s="110"/>
      <c r="BK119" s="110"/>
      <c r="BL119" s="110"/>
      <c r="BM119" s="110"/>
      <c r="BN119" s="110"/>
      <c r="BO119" s="110"/>
      <c r="BP119" s="110"/>
      <c r="BQ119" s="110"/>
      <c r="BR119" s="110"/>
      <c r="BS119" s="110"/>
      <c r="BT119" s="110"/>
      <c r="BU119" s="110"/>
      <c r="BV119" s="110"/>
      <c r="BW119" s="110"/>
      <c r="BX119" s="110"/>
      <c r="BY119" s="110"/>
      <c r="BZ119" s="110"/>
      <c r="CA119" s="110"/>
      <c r="CB119" s="110"/>
      <c r="CC119" s="110"/>
      <c r="CD119" s="110"/>
      <c r="CE119" s="110"/>
      <c r="CF119" s="110"/>
      <c r="CG119" s="110"/>
      <c r="CH119" s="110"/>
      <c r="CI119" s="110"/>
      <c r="CJ119" s="110"/>
      <c r="CK119" s="110"/>
      <c r="CL119" s="110"/>
      <c r="CM119" s="110"/>
      <c r="CN119" s="110"/>
      <c r="CO119" s="110"/>
      <c r="CP119" s="110"/>
      <c r="CQ119" s="110"/>
      <c r="CR119" s="110"/>
      <c r="CS119" s="110"/>
      <c r="CT119" s="110"/>
      <c r="CU119" s="110"/>
      <c r="CV119" s="110"/>
      <c r="CW119" s="110"/>
      <c r="CX119" s="110"/>
      <c r="CY119" s="110"/>
      <c r="CZ119" s="110"/>
      <c r="DA119" s="110"/>
      <c r="DB119" s="110"/>
      <c r="DC119" s="110"/>
      <c r="DD119" s="110"/>
      <c r="DE119" s="110"/>
      <c r="DF119" s="110"/>
      <c r="DG119" s="110"/>
      <c r="DH119" s="110"/>
      <c r="DI119" s="110"/>
      <c r="DJ119" s="110"/>
      <c r="DK119" s="110"/>
      <c r="DL119" s="62"/>
      <c r="DV119" s="201" t="e">
        <f>CHOOSE(WEEKDAY(DATE(YEAR($DW$97),$X$90,V112)),2,3,4,5,6,7,1)</f>
        <v>#VALUE!</v>
      </c>
      <c r="DW119" s="61" t="e">
        <f>IF(AND($DV$119&gt;=3,AND(V112&gt;=EH76,V112&lt;=EL76)),V112,0)</f>
        <v>#VALUE!</v>
      </c>
      <c r="DX119" s="61" t="e">
        <f>IF(AND($DV$119&gt;=3,AND(X112&gt;=EH76,X112&lt;=EL76)),X112,0)</f>
        <v>#VALUE!</v>
      </c>
      <c r="DY119" s="61" t="e">
        <f>IF(AND($DV$119&gt;=3,AND(Z112&gt;=EH76,Z112&lt;=EL76)),Z112,0)</f>
        <v>#VALUE!</v>
      </c>
      <c r="DZ119" s="61" t="e">
        <f>IF(AND($DV$119&gt;=3,AND(AB112&gt;=EH76,AB112&lt;=EL76)),AB112,0)</f>
        <v>#VALUE!</v>
      </c>
      <c r="EA119" s="172" t="e">
        <f>IF(AND($DV$119&gt;=3,AND(AD112&gt;=EH76,AD112&lt;=EL76)),AD112,0)</f>
        <v>#VALUE!</v>
      </c>
      <c r="EC119" s="70" t="e">
        <f>IF(AND(VALUE(YEAR($EC$97)&amp;"/"&amp;MONTH($EC$97)&amp;"/"&amp;V112)&gt;=$EC$97,VALUE(YEAR($EC$97)&amp;"/"&amp;MONTH($EC$97)&amp;"/"&amp;V112)&lt;=$EE$97,DW119&gt;=1),V112,0)</f>
        <v>#VALUE!</v>
      </c>
      <c r="ED119" s="61" t="e">
        <f>IF(AND(VALUE(YEAR($EC$97)&amp;"/"&amp;MONTH($EC$97)&amp;"/"&amp;X112)&gt;=$EC$97,VALUE(YEAR($EC$97)&amp;"/"&amp;MONTH($EC$97)&amp;"/"&amp;X112)&lt;=$EE$97,DX119&gt;=1),X112,0)</f>
        <v>#VALUE!</v>
      </c>
      <c r="EE119" s="61" t="e">
        <f>IF(AND(VALUE(YEAR($EC$97)&amp;"/"&amp;MONTH($EC$97)&amp;"/"&amp;Z112)&gt;=$EC$97,VALUE(YEAR($EC$97)&amp;"/"&amp;MONTH($EC$97)&amp;"/"&amp;Z112)&lt;=$EE$97,DY119&gt;=1),Z112,0)</f>
        <v>#VALUE!</v>
      </c>
      <c r="EF119" s="61" t="e">
        <f>IF(AND(VALUE(YEAR($EC$97)&amp;"/"&amp;MONTH($EC$97)&amp;"/"&amp;AB112)&gt;=$EC$97,VALUE(YEAR($EC$97)&amp;"/"&amp;MONTH($EC$97)&amp;"/"&amp;AB112)&lt;=$EE$97,DZ119&gt;=1),AB112,0)</f>
        <v>#VALUE!</v>
      </c>
      <c r="EG119" s="172" t="e">
        <f>IF(AND(VALUE(YEAR($EC$97)&amp;"/"&amp;MONTH($EC$97)&amp;"/"&amp;AD112)&gt;=$EC$97,VALUE(YEAR($EC$97)&amp;"/"&amp;MONTH($EC$97)&amp;"/"&amp;AD112)&lt;=$EE$97,EA119&gt;=1),AD112,0)</f>
        <v>#VALUE!</v>
      </c>
      <c r="EI119" s="70" t="e">
        <f>IF(AND(VALUE(YEAR($EI$97)&amp;"/"&amp;MONTH($EI$97)&amp;"/"&amp;V112)&gt;=$EI$97,VALUE(YEAR($EI$97)&amp;"/"&amp;MONTH($EI$97)&amp;"/"&amp;V112)&lt;=$EK$97,DW119&gt;=1),V112,0)</f>
        <v>#VALUE!</v>
      </c>
      <c r="EJ119" s="61" t="e">
        <f>IF(AND(VALUE(YEAR($EI$97)&amp;"/"&amp;MONTH($EI$97)&amp;"/"&amp;X112)&gt;=$EI$97,VALUE(YEAR($EI$97)&amp;"/"&amp;MONTH($EI$97)&amp;"/"&amp;X112)&lt;=$EK$97,DX119&gt;=1),X112,0)</f>
        <v>#VALUE!</v>
      </c>
      <c r="EK119" s="61" t="e">
        <f>IF(AND(VALUE(YEAR($EI$97)&amp;"/"&amp;MONTH($EI$97)&amp;"/"&amp;Z112)&gt;=$EI$97,VALUE(YEAR($EI$97)&amp;"/"&amp;MONTH(DX$97)&amp;"/"&amp;Z112)&lt;=$EK$97,DY119&gt;=1),Z112,0)</f>
        <v>#VALUE!</v>
      </c>
      <c r="EL119" s="61" t="e">
        <f>IF(AND(VALUE(YEAR($EI$97)&amp;"/"&amp;MONTH($EI$97)&amp;"/"&amp;AB112)&gt;=$EI$97,VALUE(YEAR($EI$97)&amp;"/"&amp;MONTH($EI$97)&amp;"/"&amp;AB112)&lt;=$EK$97,DZ119&gt;=1),AB112,0)</f>
        <v>#VALUE!</v>
      </c>
      <c r="EM119" s="172" t="e">
        <f>IF(AND(VALUE(YEAR($EI$97)&amp;"/"&amp;MONTH($EI$97)&amp;"/"&amp;AD112)&gt;=$EI$97,VALUE(YEAR($EI$97)&amp;"/"&amp;MONTH($EI$97)&amp;"/"&amp;AD112)&lt;=$EK$97,EA119&gt;=1),AD112,0)</f>
        <v>#VALUE!</v>
      </c>
    </row>
    <row r="120" spans="1:181" ht="13.9" customHeight="1" x14ac:dyDescent="0.15">
      <c r="A120" s="540"/>
      <c r="B120" s="94"/>
      <c r="C120" s="94"/>
      <c r="D120" s="94"/>
      <c r="E120" s="94"/>
      <c r="F120" s="94"/>
      <c r="G120" s="94"/>
      <c r="H120" s="94"/>
      <c r="I120" s="94"/>
      <c r="J120" s="94"/>
      <c r="K120" s="94"/>
      <c r="L120" s="94"/>
      <c r="M120" s="94"/>
      <c r="N120" s="94"/>
      <c r="O120" s="94"/>
      <c r="P120" s="94"/>
      <c r="Q120" s="94"/>
      <c r="R120" s="94"/>
      <c r="S120" s="94"/>
      <c r="T120" s="94"/>
      <c r="U120" s="152"/>
      <c r="V120" s="152"/>
      <c r="W120" s="152"/>
      <c r="X120" s="152"/>
      <c r="Y120" s="161"/>
      <c r="Z120" s="161"/>
      <c r="AA120" s="161"/>
      <c r="AB120" s="161"/>
      <c r="AC120" s="161"/>
      <c r="AD120" s="152"/>
      <c r="AE120" s="192"/>
      <c r="AF120" s="110"/>
      <c r="AG120" s="110"/>
      <c r="AH120" s="110"/>
      <c r="AI120" s="110"/>
      <c r="AJ120" s="110"/>
      <c r="AK120" s="110"/>
      <c r="AL120" s="110"/>
      <c r="AM120" s="110"/>
      <c r="AN120" s="110"/>
      <c r="AO120" s="110"/>
      <c r="AP120" s="110"/>
      <c r="AQ120" s="110"/>
      <c r="AR120" s="110"/>
      <c r="AS120" s="110"/>
      <c r="AT120" s="110"/>
      <c r="AU120" s="110"/>
      <c r="AV120" s="110"/>
      <c r="AW120" s="110"/>
      <c r="AX120" s="110"/>
      <c r="AY120" s="110"/>
      <c r="AZ120" s="110"/>
      <c r="BA120" s="110"/>
      <c r="BB120" s="110"/>
      <c r="BC120" s="110"/>
      <c r="BD120" s="110"/>
      <c r="BE120" s="110"/>
      <c r="BF120" s="110"/>
      <c r="BG120" s="110"/>
      <c r="BH120" s="110"/>
      <c r="BI120" s="110"/>
      <c r="BJ120" s="110"/>
      <c r="BK120" s="110"/>
      <c r="BL120" s="110"/>
      <c r="BM120" s="110"/>
      <c r="BN120" s="110"/>
      <c r="BO120" s="110"/>
      <c r="BP120" s="110"/>
      <c r="BQ120" s="110"/>
      <c r="BR120" s="110"/>
      <c r="BS120" s="110"/>
      <c r="BT120" s="110"/>
      <c r="BU120" s="110"/>
      <c r="BV120" s="110"/>
      <c r="BW120" s="110"/>
      <c r="BX120" s="110"/>
      <c r="BY120" s="110"/>
      <c r="BZ120" s="110"/>
      <c r="CA120" s="110"/>
      <c r="CB120" s="110"/>
      <c r="CC120" s="110"/>
      <c r="CD120" s="110"/>
      <c r="CE120" s="110"/>
      <c r="CF120" s="110"/>
      <c r="CG120" s="110"/>
      <c r="CH120" s="110"/>
      <c r="CI120" s="110"/>
      <c r="CJ120" s="110"/>
      <c r="CK120" s="110"/>
      <c r="CL120" s="110"/>
      <c r="CM120" s="110"/>
      <c r="CN120" s="110"/>
      <c r="CO120" s="110"/>
      <c r="CP120" s="110"/>
      <c r="CQ120" s="110"/>
      <c r="CR120" s="110"/>
      <c r="CS120" s="110"/>
      <c r="CT120" s="110"/>
      <c r="CU120" s="110"/>
      <c r="CV120" s="110"/>
      <c r="CW120" s="110"/>
      <c r="CX120" s="110"/>
      <c r="CY120" s="110"/>
      <c r="CZ120" s="110"/>
      <c r="DA120" s="110"/>
      <c r="DB120" s="110"/>
      <c r="DC120" s="110"/>
      <c r="DD120" s="110"/>
      <c r="DE120" s="110"/>
      <c r="DF120" s="110"/>
      <c r="DG120" s="110"/>
      <c r="DH120" s="110"/>
      <c r="DI120" s="110"/>
      <c r="DJ120" s="110"/>
      <c r="DK120" s="110"/>
      <c r="DL120" s="62"/>
      <c r="DV120" s="201"/>
      <c r="EA120" s="172"/>
      <c r="EC120" s="70"/>
      <c r="EG120" s="172"/>
      <c r="EI120" s="70"/>
      <c r="EM120" s="172"/>
    </row>
    <row r="121" spans="1:181" ht="13.9" customHeight="1" x14ac:dyDescent="0.15">
      <c r="B121" s="63" t="s">
        <v>49</v>
      </c>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c r="AU121" s="110"/>
      <c r="AV121" s="110"/>
      <c r="AW121" s="110"/>
      <c r="AX121" s="110"/>
      <c r="AY121" s="110"/>
      <c r="AZ121" s="110"/>
      <c r="BA121" s="110"/>
      <c r="BB121" s="110"/>
      <c r="BC121" s="110"/>
      <c r="BD121" s="110"/>
      <c r="BE121" s="110"/>
      <c r="BF121" s="110"/>
      <c r="BG121" s="110"/>
      <c r="BH121" s="110"/>
      <c r="BI121" s="110"/>
      <c r="BJ121" s="110"/>
      <c r="BK121" s="110"/>
      <c r="BL121" s="110"/>
      <c r="BM121" s="110"/>
      <c r="BN121" s="110"/>
      <c r="BO121" s="110"/>
      <c r="BP121" s="110"/>
      <c r="BQ121" s="110"/>
      <c r="BR121" s="110"/>
      <c r="BS121" s="110"/>
      <c r="BT121" s="110"/>
      <c r="BU121" s="110"/>
      <c r="BV121" s="110"/>
      <c r="BW121" s="110"/>
      <c r="BX121" s="110"/>
      <c r="BY121" s="110"/>
      <c r="BZ121" s="110"/>
      <c r="CA121" s="110"/>
      <c r="CB121" s="110"/>
      <c r="CC121" s="110"/>
      <c r="CD121" s="110"/>
      <c r="CE121" s="110"/>
      <c r="CF121" s="110"/>
      <c r="CG121" s="110"/>
      <c r="CH121" s="110"/>
      <c r="CI121" s="110"/>
      <c r="CJ121" s="110"/>
      <c r="CK121" s="110"/>
      <c r="CL121" s="110"/>
      <c r="CM121" s="110"/>
      <c r="CN121" s="110"/>
      <c r="CO121" s="110"/>
      <c r="CP121" s="110"/>
      <c r="CQ121" s="110"/>
      <c r="CR121" s="110"/>
      <c r="CS121" s="110"/>
      <c r="CT121" s="110"/>
      <c r="CU121" s="110"/>
      <c r="CV121" s="110"/>
      <c r="CW121" s="110"/>
      <c r="CX121" s="110"/>
      <c r="CY121" s="110"/>
      <c r="CZ121" s="110"/>
      <c r="DA121" s="110"/>
      <c r="DB121" s="110"/>
      <c r="DC121" s="110"/>
      <c r="DD121" s="110"/>
      <c r="DE121" s="110"/>
      <c r="DF121" s="110"/>
      <c r="DG121" s="110"/>
      <c r="DH121" s="110"/>
      <c r="DI121" s="110"/>
      <c r="DJ121" s="110"/>
      <c r="DK121" s="110"/>
      <c r="DL121" s="62"/>
      <c r="DV121" s="202"/>
      <c r="DW121" s="94"/>
      <c r="DX121" s="94"/>
      <c r="DY121" s="94"/>
      <c r="DZ121" s="94"/>
      <c r="EA121" s="214"/>
      <c r="EC121" s="74"/>
      <c r="ED121" s="94"/>
      <c r="EE121" s="94"/>
      <c r="EF121" s="94"/>
      <c r="EG121" s="214"/>
      <c r="EI121" s="74"/>
      <c r="EJ121" s="94"/>
      <c r="EK121" s="94"/>
      <c r="EL121" s="94"/>
      <c r="EM121" s="214"/>
    </row>
    <row r="122" spans="1:181" ht="13.9" customHeight="1" x14ac:dyDescent="0.15">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c r="AU122" s="110"/>
      <c r="AV122" s="110"/>
      <c r="AW122" s="110"/>
      <c r="AX122" s="110"/>
      <c r="AY122" s="110"/>
      <c r="AZ122" s="110"/>
      <c r="BA122" s="110"/>
      <c r="BB122" s="110"/>
      <c r="BC122" s="110"/>
      <c r="BD122" s="110"/>
      <c r="BE122" s="110"/>
      <c r="BF122" s="110"/>
      <c r="BG122" s="110"/>
      <c r="BH122" s="110"/>
      <c r="BI122" s="110"/>
      <c r="BJ122" s="110"/>
      <c r="BK122" s="110"/>
      <c r="BL122" s="110"/>
      <c r="BM122" s="110"/>
      <c r="BN122" s="110"/>
      <c r="BO122" s="110"/>
      <c r="BP122" s="110"/>
      <c r="BQ122" s="110"/>
      <c r="BR122" s="110"/>
      <c r="BS122" s="110"/>
      <c r="BT122" s="110"/>
      <c r="BU122" s="110"/>
      <c r="BV122" s="110"/>
      <c r="BW122" s="110"/>
      <c r="BX122" s="110"/>
      <c r="BY122" s="110"/>
      <c r="BZ122" s="110"/>
      <c r="CA122" s="110"/>
      <c r="CB122" s="110"/>
      <c r="CC122" s="110"/>
      <c r="CD122" s="110"/>
      <c r="CE122" s="110"/>
      <c r="CF122" s="110"/>
      <c r="CG122" s="110"/>
      <c r="CH122" s="110"/>
      <c r="CI122" s="110"/>
      <c r="CJ122" s="110"/>
      <c r="CK122" s="110"/>
      <c r="CL122" s="110"/>
      <c r="CM122" s="110"/>
      <c r="CN122" s="110"/>
      <c r="CO122" s="110"/>
      <c r="CP122" s="110"/>
      <c r="CQ122" s="110"/>
      <c r="CR122" s="110"/>
      <c r="CS122" s="110"/>
      <c r="CT122" s="110"/>
      <c r="CU122" s="110"/>
      <c r="CV122" s="110"/>
      <c r="CW122" s="110"/>
      <c r="CX122" s="110"/>
      <c r="CY122" s="110"/>
      <c r="CZ122" s="110"/>
      <c r="DA122" s="110"/>
      <c r="DB122" s="110"/>
      <c r="DC122" s="110"/>
      <c r="DD122" s="110"/>
      <c r="DE122" s="110"/>
      <c r="DF122" s="110"/>
      <c r="DG122" s="110"/>
      <c r="DH122" s="110"/>
      <c r="DI122" s="110"/>
      <c r="DJ122" s="110"/>
      <c r="DK122" s="110"/>
      <c r="DL122" s="62"/>
    </row>
    <row r="123" spans="1:181" ht="20.100000000000001" customHeight="1" x14ac:dyDescent="0.15">
      <c r="U123" s="153"/>
      <c r="V123" s="153"/>
      <c r="W123" s="153"/>
      <c r="X123" s="153"/>
      <c r="Y123" s="110"/>
      <c r="Z123" s="110"/>
      <c r="AA123" s="110"/>
      <c r="AB123" s="110"/>
      <c r="AC123" s="110"/>
      <c r="AD123" s="110"/>
      <c r="AE123" s="110"/>
      <c r="AF123" s="110"/>
      <c r="AG123" s="110"/>
      <c r="AH123" s="110"/>
      <c r="AI123" s="110"/>
      <c r="AJ123" s="110"/>
      <c r="AK123" s="110"/>
      <c r="AL123" s="110"/>
      <c r="AM123" s="110"/>
      <c r="AN123" s="110"/>
      <c r="AO123" s="110"/>
      <c r="AP123" s="110"/>
      <c r="AQ123" s="110"/>
      <c r="AR123" s="110"/>
      <c r="AS123" s="110"/>
      <c r="AT123" s="110"/>
      <c r="AU123" s="110"/>
      <c r="AV123" s="110"/>
      <c r="AW123" s="110"/>
      <c r="AX123" s="110"/>
      <c r="AY123" s="110"/>
      <c r="AZ123" s="110"/>
      <c r="BA123" s="110"/>
      <c r="BB123" s="110"/>
      <c r="BC123" s="110"/>
      <c r="BD123" s="110"/>
      <c r="BE123" s="110"/>
      <c r="BF123" s="110"/>
      <c r="BG123" s="110"/>
      <c r="BH123" s="110"/>
      <c r="BI123" s="110"/>
      <c r="BJ123" s="110"/>
      <c r="BK123" s="110"/>
      <c r="BL123" s="110"/>
      <c r="BM123" s="110"/>
      <c r="BN123" s="110"/>
      <c r="BO123" s="110"/>
      <c r="BP123" s="110"/>
      <c r="BQ123" s="110"/>
      <c r="BR123" s="110"/>
      <c r="BS123" s="110"/>
      <c r="BT123" s="110"/>
      <c r="BU123" s="110"/>
      <c r="BV123" s="110"/>
      <c r="BW123" s="110"/>
      <c r="BX123" s="110"/>
      <c r="BY123" s="110"/>
      <c r="BZ123" s="110"/>
      <c r="CA123" s="110"/>
      <c r="CB123" s="110"/>
      <c r="CC123" s="110"/>
      <c r="CD123" s="110"/>
      <c r="CE123" s="110"/>
      <c r="CF123" s="110"/>
      <c r="CG123" s="110"/>
      <c r="CH123" s="110"/>
      <c r="CI123" s="110"/>
      <c r="CJ123" s="110"/>
      <c r="CK123" s="110"/>
      <c r="CL123" s="110"/>
      <c r="CM123" s="110"/>
      <c r="CN123" s="110"/>
      <c r="CO123" s="110"/>
      <c r="CP123" s="110"/>
      <c r="CQ123" s="110"/>
      <c r="CR123" s="110"/>
      <c r="CS123" s="110"/>
      <c r="CT123" s="110"/>
      <c r="CU123" s="110"/>
      <c r="CV123" s="110"/>
      <c r="CW123" s="110"/>
      <c r="CX123" s="110"/>
      <c r="CY123" s="110"/>
      <c r="CZ123" s="110"/>
      <c r="DA123" s="110"/>
      <c r="DB123" s="110"/>
      <c r="DC123" s="110"/>
      <c r="DD123" s="110"/>
      <c r="DE123" s="110"/>
      <c r="DF123" s="110"/>
      <c r="DG123" s="110"/>
      <c r="DH123" s="110"/>
      <c r="DI123" s="110"/>
      <c r="DJ123" s="110"/>
      <c r="DK123" s="110"/>
      <c r="DL123" s="62"/>
      <c r="DY123" s="541" t="s">
        <v>117</v>
      </c>
      <c r="DZ123" s="541"/>
      <c r="EA123" s="541"/>
    </row>
    <row r="124" spans="1:181" ht="20.100000000000001" customHeight="1" x14ac:dyDescent="0.15">
      <c r="A124" s="72"/>
      <c r="U124" s="153"/>
      <c r="V124" s="153"/>
      <c r="W124" s="153"/>
      <c r="X124" s="153"/>
      <c r="Y124" s="110"/>
      <c r="Z124" s="110"/>
      <c r="AA124" s="110"/>
      <c r="AB124" s="110"/>
      <c r="AC124" s="110"/>
      <c r="AD124" s="110"/>
      <c r="AE124" s="110"/>
      <c r="AF124" s="110"/>
      <c r="AG124" s="110"/>
      <c r="AH124" s="110"/>
      <c r="AI124" s="110"/>
      <c r="AJ124" s="110"/>
      <c r="AK124" s="110"/>
      <c r="AL124" s="110"/>
      <c r="AM124" s="110"/>
      <c r="AN124" s="110"/>
      <c r="AO124" s="110"/>
      <c r="AP124" s="110"/>
      <c r="AQ124" s="110"/>
      <c r="AR124" s="110"/>
      <c r="AS124" s="110"/>
      <c r="AT124" s="110"/>
      <c r="AU124" s="110"/>
      <c r="AV124" s="110"/>
      <c r="AW124" s="110"/>
      <c r="AX124" s="110"/>
      <c r="AY124" s="110"/>
      <c r="AZ124" s="110"/>
      <c r="BA124" s="110"/>
      <c r="BB124" s="110"/>
      <c r="BC124" s="110"/>
      <c r="BD124" s="110"/>
      <c r="BE124" s="110"/>
      <c r="BF124" s="110"/>
      <c r="BG124" s="110"/>
      <c r="BH124" s="110"/>
      <c r="BI124" s="110"/>
      <c r="BJ124" s="110"/>
      <c r="BK124" s="110"/>
      <c r="BL124" s="110"/>
      <c r="BM124" s="110"/>
      <c r="BN124" s="110"/>
      <c r="BO124" s="110"/>
      <c r="BP124" s="110"/>
      <c r="BQ124" s="110"/>
      <c r="BR124" s="110"/>
      <c r="BS124" s="110"/>
      <c r="BT124" s="110"/>
      <c r="BU124" s="110"/>
      <c r="BV124" s="110"/>
      <c r="BW124" s="110"/>
      <c r="BX124" s="110"/>
      <c r="BY124" s="110"/>
      <c r="BZ124" s="110"/>
      <c r="CA124" s="110"/>
      <c r="CB124" s="110"/>
      <c r="CC124" s="110"/>
      <c r="CD124" s="110"/>
      <c r="CE124" s="110"/>
      <c r="CF124" s="110"/>
      <c r="CG124" s="110"/>
      <c r="CH124" s="110"/>
      <c r="CI124" s="110"/>
      <c r="CJ124" s="110"/>
      <c r="CK124" s="110"/>
      <c r="CL124" s="110"/>
      <c r="CM124" s="110"/>
      <c r="CN124" s="110"/>
      <c r="CO124" s="110"/>
      <c r="CP124" s="110"/>
      <c r="CQ124" s="110"/>
      <c r="CR124" s="110"/>
      <c r="CS124" s="110"/>
      <c r="CT124" s="110"/>
      <c r="CU124" s="110"/>
      <c r="CV124" s="110"/>
      <c r="CW124" s="110"/>
      <c r="CX124" s="110"/>
      <c r="CY124" s="110"/>
      <c r="CZ124" s="110"/>
      <c r="DA124" s="110"/>
      <c r="DB124" s="110"/>
      <c r="DC124" s="110"/>
      <c r="DD124" s="110"/>
      <c r="DE124" s="110"/>
      <c r="DF124" s="110"/>
      <c r="DG124" s="110"/>
      <c r="DH124" s="110"/>
      <c r="DI124" s="110"/>
      <c r="DJ124" s="110"/>
      <c r="DK124" s="110"/>
      <c r="DL124" s="62"/>
      <c r="DW124" s="61" t="s">
        <v>67</v>
      </c>
      <c r="DY124" s="542"/>
      <c r="DZ124" s="542"/>
      <c r="EA124" s="542"/>
      <c r="EB124" s="680" t="s">
        <v>123</v>
      </c>
      <c r="EC124" s="680"/>
      <c r="ED124" s="61" t="s">
        <v>124</v>
      </c>
      <c r="EG124" s="61" t="s">
        <v>7</v>
      </c>
      <c r="EJ124" s="61" t="s">
        <v>63</v>
      </c>
    </row>
    <row r="125" spans="1:181" s="62" customFormat="1" ht="20.100000000000001" customHeight="1" x14ac:dyDescent="0.15">
      <c r="U125" s="109"/>
      <c r="V125" s="109"/>
      <c r="W125" s="109"/>
      <c r="X125" s="109"/>
      <c r="Y125" s="109"/>
      <c r="Z125" s="109"/>
      <c r="AA125" s="109"/>
      <c r="AB125" s="109"/>
      <c r="AC125" s="109"/>
      <c r="AD125" s="109"/>
      <c r="AE125" s="109"/>
      <c r="AF125" s="109"/>
      <c r="AG125" s="109"/>
      <c r="AH125" s="109"/>
      <c r="AI125" s="109"/>
      <c r="AJ125" s="109"/>
      <c r="AK125" s="109"/>
      <c r="AL125" s="109"/>
      <c r="AM125" s="109"/>
      <c r="AN125" s="109"/>
      <c r="AO125" s="109"/>
      <c r="AP125" s="109"/>
      <c r="AQ125" s="109"/>
      <c r="AR125" s="109"/>
      <c r="AS125" s="109"/>
      <c r="AT125" s="109"/>
      <c r="AU125" s="109"/>
      <c r="AV125" s="109"/>
      <c r="AW125" s="109"/>
      <c r="AX125" s="109"/>
      <c r="AY125" s="109"/>
      <c r="AZ125" s="109"/>
      <c r="BA125" s="109"/>
      <c r="BB125" s="109"/>
      <c r="BC125" s="109"/>
      <c r="BD125" s="109"/>
      <c r="BE125" s="109"/>
      <c r="BF125" s="109"/>
      <c r="BG125" s="109"/>
      <c r="BH125" s="109"/>
      <c r="BI125" s="109"/>
      <c r="BJ125" s="109"/>
      <c r="BK125" s="109"/>
      <c r="BL125" s="109"/>
      <c r="BM125" s="109"/>
      <c r="BN125" s="109"/>
      <c r="BO125" s="109"/>
      <c r="BP125" s="109"/>
      <c r="BQ125" s="109"/>
      <c r="BR125" s="109"/>
      <c r="BS125" s="109"/>
      <c r="BT125" s="109"/>
      <c r="BU125" s="109"/>
      <c r="BV125" s="109"/>
      <c r="BW125" s="109"/>
      <c r="BX125" s="109"/>
      <c r="BY125" s="109"/>
      <c r="BZ125" s="109"/>
      <c r="CA125" s="109"/>
      <c r="CB125" s="109"/>
      <c r="CC125" s="109"/>
      <c r="CD125" s="109"/>
      <c r="CE125" s="109"/>
      <c r="CF125" s="109"/>
      <c r="CG125" s="109"/>
      <c r="CH125" s="109"/>
      <c r="CI125" s="109"/>
      <c r="CJ125" s="109"/>
      <c r="CK125" s="109"/>
      <c r="CL125" s="109"/>
      <c r="CM125" s="109"/>
      <c r="CN125" s="109"/>
      <c r="CO125" s="109"/>
      <c r="CP125" s="109"/>
      <c r="CQ125" s="109"/>
      <c r="CR125" s="109"/>
      <c r="CS125" s="109"/>
      <c r="CT125" s="109"/>
      <c r="CU125" s="109"/>
      <c r="CV125" s="109"/>
      <c r="CW125" s="109"/>
      <c r="CX125" s="109"/>
      <c r="CY125" s="109"/>
      <c r="CZ125" s="109"/>
      <c r="DA125" s="109"/>
      <c r="DB125" s="109"/>
      <c r="DC125" s="109"/>
      <c r="DD125" s="109"/>
      <c r="DE125" s="109"/>
      <c r="DF125" s="109"/>
      <c r="DG125" s="109"/>
      <c r="DH125" s="109"/>
      <c r="DI125" s="109"/>
      <c r="DJ125" s="109"/>
      <c r="DK125" s="109"/>
      <c r="DL125" s="61"/>
      <c r="DM125" s="61"/>
      <c r="DN125" s="61"/>
      <c r="DO125" s="61"/>
      <c r="DP125" s="61"/>
      <c r="DQ125" s="61"/>
      <c r="DR125" s="61"/>
      <c r="DS125" s="61"/>
      <c r="DT125" s="61"/>
      <c r="DU125" s="61"/>
      <c r="DV125" s="61"/>
      <c r="DW125" s="681" t="str">
        <f>IF(ISERROR(入力票!AF10-1),"",VALUE(入力票!AF10)-1)</f>
        <v/>
      </c>
      <c r="DX125" s="682"/>
      <c r="DY125" s="668" t="str">
        <f>IF(ISERROR(DW125+O103),"",DW125+O103)</f>
        <v/>
      </c>
      <c r="DZ125" s="669"/>
      <c r="EA125" s="670"/>
      <c r="EB125" s="683">
        <f>EC132</f>
        <v>0</v>
      </c>
      <c r="EC125" s="684"/>
      <c r="ED125" s="668" t="str">
        <f>IF(ISERROR(DY125+EB125),"",DY125+EB125)</f>
        <v/>
      </c>
      <c r="EE125" s="669"/>
      <c r="EF125" s="670"/>
      <c r="EG125" s="668" t="str">
        <f>IF(ED125&lt;=入力票!AQ40,入力票!AQ40,ED125)</f>
        <v/>
      </c>
      <c r="EH125" s="669"/>
      <c r="EI125" s="670"/>
      <c r="EJ125" s="668" t="str">
        <f>IF(EG125="","",IF(入力票!AR40&lt;=VALUE(YEAR(EG126)&amp;"/"&amp;MONTH(EG126)&amp;"/1")-1,入力票!AR40,VALUE(YEAR(EG126)&amp;"/"&amp;MONTH(EG126)&amp;"/1")-1))</f>
        <v/>
      </c>
      <c r="EK125" s="669"/>
      <c r="EL125" s="670"/>
      <c r="EM125" s="61"/>
      <c r="EN125" s="61"/>
      <c r="EO125" s="61"/>
      <c r="EP125" s="61"/>
      <c r="EQ125" s="61"/>
      <c r="ER125" s="61"/>
      <c r="ES125" s="61"/>
      <c r="ET125" s="61"/>
      <c r="EU125" s="61"/>
      <c r="EV125" s="61"/>
      <c r="EW125" s="61"/>
      <c r="EX125" s="61"/>
      <c r="EY125" s="61"/>
      <c r="EZ125" s="61"/>
      <c r="FA125" s="61"/>
      <c r="FB125" s="61"/>
      <c r="FC125" s="61"/>
      <c r="FD125" s="61"/>
      <c r="FE125" s="61"/>
      <c r="FF125" s="61"/>
      <c r="FG125" s="61"/>
      <c r="FH125" s="61"/>
      <c r="FI125" s="61"/>
      <c r="FJ125" s="61"/>
      <c r="FK125" s="61"/>
      <c r="FL125" s="61"/>
      <c r="FM125" s="61"/>
      <c r="FN125" s="61"/>
      <c r="FO125" s="61"/>
      <c r="FP125" s="61"/>
      <c r="FQ125" s="61"/>
      <c r="FR125" s="61"/>
      <c r="FS125" s="61"/>
      <c r="FT125" s="61"/>
      <c r="FU125" s="61"/>
      <c r="FV125" s="61"/>
      <c r="FW125" s="61"/>
      <c r="FX125" s="61"/>
      <c r="FY125" s="61"/>
    </row>
    <row r="126" spans="1:181" s="62" customFormat="1" ht="20.100000000000001" customHeight="1" x14ac:dyDescent="0.15">
      <c r="C126" s="106"/>
      <c r="U126" s="109"/>
      <c r="V126" s="109"/>
      <c r="W126" s="109"/>
      <c r="X126" s="109"/>
      <c r="Y126" s="109"/>
      <c r="Z126" s="109"/>
      <c r="AA126" s="109"/>
      <c r="AB126" s="109"/>
      <c r="AC126" s="109"/>
      <c r="AD126" s="109"/>
      <c r="AE126" s="109"/>
      <c r="AF126" s="109"/>
      <c r="AG126" s="109"/>
      <c r="AH126" s="109"/>
      <c r="AI126" s="109"/>
      <c r="AJ126" s="109"/>
      <c r="AK126" s="109"/>
      <c r="AL126" s="109"/>
      <c r="AM126" s="109"/>
      <c r="AN126" s="109"/>
      <c r="AO126" s="109"/>
      <c r="AP126" s="109"/>
      <c r="AQ126" s="109"/>
      <c r="AR126" s="109"/>
      <c r="AS126" s="109"/>
      <c r="AT126" s="109"/>
      <c r="AU126" s="109"/>
      <c r="AV126" s="109"/>
      <c r="AW126" s="109"/>
      <c r="AX126" s="109"/>
      <c r="AY126" s="109"/>
      <c r="AZ126" s="109"/>
      <c r="BA126" s="109"/>
      <c r="BB126" s="109"/>
      <c r="BC126" s="109"/>
      <c r="BD126" s="109"/>
      <c r="BE126" s="109"/>
      <c r="BF126" s="109"/>
      <c r="BG126" s="109"/>
      <c r="BH126" s="109"/>
      <c r="BI126" s="109"/>
      <c r="BJ126" s="109"/>
      <c r="BK126" s="109"/>
      <c r="BL126" s="109"/>
      <c r="BM126" s="109"/>
      <c r="BN126" s="109"/>
      <c r="BO126" s="109"/>
      <c r="BP126" s="109"/>
      <c r="BQ126" s="109"/>
      <c r="BR126" s="109"/>
      <c r="BS126" s="109"/>
      <c r="BT126" s="109"/>
      <c r="BU126" s="109"/>
      <c r="BV126" s="109"/>
      <c r="BW126" s="109"/>
      <c r="BX126" s="109"/>
      <c r="BY126" s="109"/>
      <c r="BZ126" s="109"/>
      <c r="CA126" s="109"/>
      <c r="CB126" s="109"/>
      <c r="CC126" s="109"/>
      <c r="CD126" s="109"/>
      <c r="CE126" s="109"/>
      <c r="CF126" s="109"/>
      <c r="CG126" s="109"/>
      <c r="CH126" s="109"/>
      <c r="CI126" s="109"/>
      <c r="CJ126" s="109"/>
      <c r="CK126" s="109"/>
      <c r="CL126" s="109"/>
      <c r="CM126" s="109"/>
      <c r="CN126" s="109"/>
      <c r="CO126" s="109"/>
      <c r="CP126" s="109"/>
      <c r="CQ126" s="109"/>
      <c r="CR126" s="109"/>
      <c r="CS126" s="109"/>
      <c r="CT126" s="109"/>
      <c r="CU126" s="109"/>
      <c r="CV126" s="109"/>
      <c r="CW126" s="109"/>
      <c r="CX126" s="109"/>
      <c r="CY126" s="109"/>
      <c r="CZ126" s="109"/>
      <c r="DA126" s="109"/>
      <c r="DB126" s="109"/>
      <c r="DC126" s="109"/>
      <c r="DD126" s="109"/>
      <c r="DE126" s="109"/>
      <c r="DF126" s="109"/>
      <c r="DG126" s="109"/>
      <c r="DH126" s="109"/>
      <c r="DI126" s="109"/>
      <c r="DJ126" s="109"/>
      <c r="DK126" s="109"/>
      <c r="DL126" s="61"/>
      <c r="DM126" s="61"/>
      <c r="DN126" s="61"/>
      <c r="DO126" s="61"/>
      <c r="DP126" s="61"/>
      <c r="DQ126" s="61"/>
      <c r="DR126" s="61"/>
      <c r="DS126" s="61"/>
      <c r="DT126" s="61"/>
      <c r="DU126" s="61"/>
      <c r="DV126" s="61"/>
      <c r="DW126" s="61" t="s">
        <v>10</v>
      </c>
      <c r="DX126" s="61" t="s">
        <v>10</v>
      </c>
      <c r="DY126" s="61" t="s">
        <v>121</v>
      </c>
      <c r="DZ126" s="61"/>
      <c r="EA126" s="61"/>
      <c r="EB126" s="61"/>
      <c r="EC126" s="61"/>
      <c r="ED126" s="61"/>
      <c r="EE126" s="61"/>
      <c r="EF126" s="61"/>
      <c r="EG126" s="668" t="str">
        <f>IF(ISERROR(EG125+32),"",EG125+32)</f>
        <v/>
      </c>
      <c r="EH126" s="669"/>
      <c r="EI126" s="670"/>
      <c r="EJ126" s="206"/>
      <c r="EK126" s="206"/>
      <c r="EL126" s="206"/>
      <c r="EM126" s="61"/>
      <c r="EN126" s="61"/>
      <c r="EO126" s="61"/>
    </row>
    <row r="127" spans="1:181" s="62" customFormat="1" ht="20.100000000000001" customHeight="1" x14ac:dyDescent="0.15">
      <c r="D127" s="109"/>
      <c r="U127" s="109"/>
      <c r="V127" s="109"/>
      <c r="W127" s="109"/>
      <c r="X127" s="109"/>
      <c r="Y127" s="109"/>
      <c r="Z127" s="109"/>
      <c r="AA127" s="109"/>
      <c r="AB127" s="109"/>
      <c r="AC127" s="109"/>
      <c r="AD127" s="109"/>
      <c r="AE127" s="109"/>
      <c r="AF127" s="109"/>
      <c r="AG127" s="109"/>
      <c r="AH127" s="109"/>
      <c r="AI127" s="109"/>
      <c r="AJ127" s="109"/>
      <c r="AK127" s="109"/>
      <c r="AL127" s="109"/>
      <c r="AM127" s="109"/>
      <c r="AN127" s="109"/>
      <c r="AO127" s="109"/>
      <c r="AP127" s="109"/>
      <c r="AQ127" s="109"/>
      <c r="AR127" s="109"/>
      <c r="AS127" s="109"/>
      <c r="AT127" s="109"/>
      <c r="AU127" s="109"/>
      <c r="AV127" s="109"/>
      <c r="AW127" s="109"/>
      <c r="AX127" s="109"/>
      <c r="AY127" s="109"/>
      <c r="AZ127" s="109"/>
      <c r="BA127" s="109"/>
      <c r="BB127" s="109"/>
      <c r="BC127" s="109"/>
      <c r="BD127" s="109"/>
      <c r="BE127" s="109"/>
      <c r="BF127" s="109"/>
      <c r="BG127" s="109"/>
      <c r="BH127" s="109"/>
      <c r="BI127" s="109"/>
      <c r="BJ127" s="109"/>
      <c r="BK127" s="109"/>
      <c r="BL127" s="109"/>
      <c r="BM127" s="109"/>
      <c r="BN127" s="109"/>
      <c r="BO127" s="109"/>
      <c r="BP127" s="109"/>
      <c r="BQ127" s="109"/>
      <c r="BR127" s="109"/>
      <c r="BS127" s="109"/>
      <c r="BT127" s="109"/>
      <c r="BU127" s="109"/>
      <c r="BV127" s="109"/>
      <c r="BW127" s="109"/>
      <c r="BX127" s="109"/>
      <c r="BY127" s="109"/>
      <c r="BZ127" s="109"/>
      <c r="CA127" s="109"/>
      <c r="CB127" s="109"/>
      <c r="CC127" s="109"/>
      <c r="CD127" s="109"/>
      <c r="CE127" s="109"/>
      <c r="CF127" s="109"/>
      <c r="CG127" s="109"/>
      <c r="CH127" s="109"/>
      <c r="CI127" s="109"/>
      <c r="CJ127" s="109"/>
      <c r="CK127" s="109"/>
      <c r="CL127" s="109"/>
      <c r="CM127" s="109"/>
      <c r="CN127" s="109"/>
      <c r="CO127" s="109"/>
      <c r="CP127" s="109"/>
      <c r="CQ127" s="109"/>
      <c r="CR127" s="109"/>
      <c r="CS127" s="109"/>
      <c r="CT127" s="109"/>
      <c r="CU127" s="109"/>
      <c r="CV127" s="109"/>
      <c r="CW127" s="109"/>
      <c r="CX127" s="109"/>
      <c r="CY127" s="109"/>
      <c r="CZ127" s="109"/>
      <c r="DA127" s="109"/>
      <c r="DB127" s="109"/>
      <c r="DC127" s="109"/>
      <c r="DD127" s="109"/>
      <c r="DE127" s="109"/>
      <c r="DF127" s="109"/>
      <c r="DG127" s="109"/>
      <c r="DH127" s="109"/>
      <c r="DI127" s="109"/>
      <c r="DJ127" s="109"/>
      <c r="DK127" s="109"/>
      <c r="DL127" s="110"/>
      <c r="DM127" s="110"/>
      <c r="DN127" s="61"/>
      <c r="DO127" s="61"/>
      <c r="DP127" s="61"/>
      <c r="DQ127" s="61"/>
      <c r="DR127" s="61"/>
      <c r="DS127" s="61"/>
      <c r="DT127" s="61"/>
      <c r="DU127" s="61"/>
      <c r="DV127" s="61"/>
      <c r="DW127" s="200" t="str">
        <f>IF(ISERROR(CHOOSE(WEEKDAY($DW$125),"日","月","火","水","木","金","土")),"",CHOOSE(WEEKDAY($DW$125),"日","月","火","水","木","金","土"))</f>
        <v/>
      </c>
      <c r="DX127" s="200" t="str">
        <f>IF(ISERROR(CHOOSE(WEEKDAY($DW$125),7,1,2,3,4,5,6)),"",CHOOSE(WEEKDAY($DW$125),7,1,2,3,4,5,6))</f>
        <v/>
      </c>
      <c r="DY127" s="209" t="str">
        <f>O103</f>
        <v/>
      </c>
      <c r="DZ127" s="61"/>
      <c r="EA127" s="61"/>
      <c r="EB127" s="61"/>
      <c r="EC127" s="61"/>
      <c r="ED127" s="61"/>
      <c r="EE127" s="61" t="s">
        <v>125</v>
      </c>
      <c r="EF127" s="61"/>
      <c r="EG127" s="61"/>
      <c r="EH127" s="61"/>
      <c r="EI127" s="61"/>
      <c r="EJ127" s="61"/>
      <c r="EK127" s="61"/>
      <c r="EL127" s="61"/>
      <c r="EM127" s="61"/>
      <c r="EN127" s="61"/>
      <c r="EO127" s="61"/>
    </row>
    <row r="128" spans="1:181" s="62" customFormat="1" ht="20.100000000000001" customHeight="1" x14ac:dyDescent="0.15">
      <c r="W128" s="109"/>
      <c r="X128" s="109"/>
      <c r="Y128" s="109"/>
      <c r="Z128" s="109"/>
      <c r="AA128" s="109"/>
      <c r="AB128" s="109"/>
      <c r="AC128" s="109"/>
      <c r="AD128" s="109"/>
      <c r="AE128" s="109"/>
      <c r="AF128" s="109"/>
      <c r="AG128" s="109"/>
      <c r="AH128" s="109"/>
      <c r="AI128" s="109"/>
      <c r="AJ128" s="109"/>
      <c r="AK128" s="109"/>
      <c r="AL128" s="109"/>
      <c r="AM128" s="109"/>
      <c r="AN128" s="109"/>
      <c r="AO128" s="109"/>
      <c r="AP128" s="109"/>
      <c r="AQ128" s="109"/>
      <c r="AR128" s="109"/>
      <c r="AS128" s="109"/>
      <c r="AT128" s="109"/>
      <c r="AU128" s="109"/>
      <c r="AV128" s="109"/>
      <c r="AW128" s="109"/>
      <c r="AX128" s="109"/>
      <c r="AY128" s="109"/>
      <c r="AZ128" s="109"/>
      <c r="BA128" s="109"/>
      <c r="BB128" s="109"/>
      <c r="BC128" s="109"/>
      <c r="BD128" s="109"/>
      <c r="BE128" s="109"/>
      <c r="BF128" s="109"/>
      <c r="BG128" s="109"/>
      <c r="BH128" s="109"/>
      <c r="BI128" s="109"/>
      <c r="BJ128" s="109"/>
      <c r="BK128" s="109"/>
      <c r="BL128" s="109"/>
      <c r="BM128" s="109"/>
      <c r="BN128" s="109"/>
      <c r="BO128" s="109"/>
      <c r="BP128" s="109"/>
      <c r="BQ128" s="109"/>
      <c r="BR128" s="109"/>
      <c r="BS128" s="109"/>
      <c r="BT128" s="109"/>
      <c r="BU128" s="109"/>
      <c r="BV128" s="109"/>
      <c r="BW128" s="109"/>
      <c r="BX128" s="109"/>
      <c r="BY128" s="109"/>
      <c r="BZ128" s="109"/>
      <c r="CA128" s="109"/>
      <c r="CB128" s="109"/>
      <c r="CC128" s="109"/>
      <c r="CD128" s="109"/>
      <c r="CE128" s="109"/>
      <c r="CF128" s="109"/>
      <c r="CG128" s="109"/>
      <c r="CH128" s="109"/>
      <c r="CI128" s="109"/>
      <c r="CJ128" s="109"/>
      <c r="CK128" s="109"/>
      <c r="CL128" s="109"/>
      <c r="CM128" s="109"/>
      <c r="CN128" s="109"/>
      <c r="CO128" s="109"/>
      <c r="CP128" s="109"/>
      <c r="CQ128" s="109"/>
      <c r="CR128" s="109"/>
      <c r="CS128" s="109"/>
      <c r="CT128" s="109"/>
      <c r="CU128" s="109"/>
      <c r="CV128" s="109"/>
      <c r="CW128" s="109"/>
      <c r="CX128" s="109"/>
      <c r="CY128" s="109"/>
      <c r="CZ128" s="109"/>
      <c r="DA128" s="109"/>
      <c r="DB128" s="109"/>
      <c r="DC128" s="109"/>
      <c r="DD128" s="109"/>
      <c r="DE128" s="109"/>
      <c r="DF128" s="109"/>
      <c r="DG128" s="109"/>
      <c r="DH128" s="109"/>
      <c r="DI128" s="109"/>
      <c r="DJ128" s="109"/>
      <c r="DK128" s="109"/>
      <c r="DL128" s="110"/>
      <c r="DM128" s="110"/>
      <c r="DN128" s="110"/>
      <c r="DO128" s="61"/>
      <c r="DP128" s="61"/>
      <c r="DQ128" s="61"/>
      <c r="DR128" s="61"/>
      <c r="DS128" s="61"/>
      <c r="DT128" s="61"/>
      <c r="DU128" s="61"/>
      <c r="DV128" s="61"/>
      <c r="DW128" s="61"/>
      <c r="DX128" s="61"/>
      <c r="DY128" s="210"/>
      <c r="DZ128" s="61"/>
      <c r="EA128" s="61"/>
      <c r="EB128" s="61"/>
      <c r="EC128" s="61"/>
      <c r="ED128" s="61"/>
      <c r="EE128" s="61"/>
      <c r="EF128" s="61"/>
      <c r="EG128" s="61"/>
      <c r="EH128" s="61"/>
      <c r="EI128" s="61"/>
      <c r="EJ128" s="61"/>
      <c r="EK128" s="61"/>
      <c r="EL128" s="61"/>
      <c r="EM128" s="61"/>
      <c r="EN128" s="61"/>
      <c r="EO128" s="61"/>
    </row>
    <row r="129" spans="3:181" s="62" customFormat="1" ht="20.100000000000001" customHeight="1" x14ac:dyDescent="0.15">
      <c r="U129" s="109"/>
      <c r="V129" s="109"/>
      <c r="W129" s="109"/>
      <c r="X129" s="109"/>
      <c r="Y129" s="109"/>
      <c r="Z129" s="109"/>
      <c r="AA129" s="109"/>
      <c r="AB129" s="109"/>
      <c r="AC129" s="109"/>
      <c r="AD129" s="109"/>
      <c r="AE129" s="109"/>
      <c r="AF129" s="109"/>
      <c r="AG129" s="109"/>
      <c r="AH129" s="109"/>
      <c r="AI129" s="109"/>
      <c r="AJ129" s="109"/>
      <c r="AK129" s="109"/>
      <c r="AL129" s="109"/>
      <c r="AM129" s="109"/>
      <c r="AN129" s="109"/>
      <c r="AO129" s="109"/>
      <c r="AP129" s="109"/>
      <c r="AQ129" s="109"/>
      <c r="AR129" s="109"/>
      <c r="AS129" s="109"/>
      <c r="AT129" s="109"/>
      <c r="AU129" s="109"/>
      <c r="AV129" s="109"/>
      <c r="AW129" s="109"/>
      <c r="AX129" s="109"/>
      <c r="AY129" s="109"/>
      <c r="AZ129" s="109"/>
      <c r="BA129" s="109"/>
      <c r="BB129" s="109"/>
      <c r="BC129" s="109"/>
      <c r="BD129" s="109"/>
      <c r="BE129" s="109"/>
      <c r="BF129" s="109"/>
      <c r="BG129" s="109"/>
      <c r="BH129" s="109"/>
      <c r="BI129" s="109"/>
      <c r="BJ129" s="109"/>
      <c r="BK129" s="109"/>
      <c r="BL129" s="109"/>
      <c r="BM129" s="109"/>
      <c r="BN129" s="109"/>
      <c r="BO129" s="109"/>
      <c r="BP129" s="109"/>
      <c r="BQ129" s="109"/>
      <c r="BR129" s="109"/>
      <c r="BS129" s="109"/>
      <c r="BT129" s="109"/>
      <c r="BU129" s="109"/>
      <c r="BV129" s="109"/>
      <c r="BW129" s="109"/>
      <c r="BX129" s="109"/>
      <c r="BY129" s="109"/>
      <c r="BZ129" s="109"/>
      <c r="CA129" s="109"/>
      <c r="CB129" s="109"/>
      <c r="CC129" s="109"/>
      <c r="CD129" s="109"/>
      <c r="CE129" s="109"/>
      <c r="CF129" s="109"/>
      <c r="CG129" s="109"/>
      <c r="CH129" s="109"/>
      <c r="CI129" s="109"/>
      <c r="CJ129" s="109"/>
      <c r="CK129" s="109"/>
      <c r="CL129" s="109"/>
      <c r="CM129" s="109"/>
      <c r="CN129" s="109"/>
      <c r="CO129" s="109"/>
      <c r="CP129" s="109"/>
      <c r="CQ129" s="109"/>
      <c r="CR129" s="109"/>
      <c r="CS129" s="109"/>
      <c r="CT129" s="109"/>
      <c r="CU129" s="109"/>
      <c r="CV129" s="109"/>
      <c r="CW129" s="109"/>
      <c r="CX129" s="109"/>
      <c r="CY129" s="109"/>
      <c r="CZ129" s="109"/>
      <c r="DA129" s="109"/>
      <c r="DB129" s="109"/>
      <c r="DC129" s="109"/>
      <c r="DD129" s="109"/>
      <c r="DE129" s="109"/>
      <c r="DF129" s="109"/>
      <c r="DG129" s="109"/>
      <c r="DH129" s="109"/>
      <c r="DI129" s="109"/>
      <c r="DJ129" s="109"/>
      <c r="DK129" s="109"/>
      <c r="DL129" s="110"/>
      <c r="DM129" s="110"/>
      <c r="DN129" s="61"/>
      <c r="DO129" s="61"/>
      <c r="DP129" s="61"/>
      <c r="DQ129" s="61"/>
      <c r="DR129" s="61"/>
      <c r="DS129" s="61"/>
      <c r="DT129" s="61"/>
      <c r="DU129" s="61"/>
      <c r="DV129" s="61"/>
      <c r="DW129" s="61"/>
      <c r="DX129" s="61"/>
      <c r="DY129" s="210"/>
      <c r="DZ129" s="61" t="s">
        <v>120</v>
      </c>
      <c r="EA129" s="61" t="s">
        <v>118</v>
      </c>
      <c r="EB129" s="61" t="s">
        <v>119</v>
      </c>
      <c r="EC129" s="61"/>
      <c r="ED129" s="61"/>
      <c r="EE129" s="61"/>
      <c r="EF129" s="432" t="s">
        <v>38</v>
      </c>
      <c r="EG129" s="671"/>
      <c r="EH129" s="672" t="e">
        <f>IF(入力票!AQ42="","",$EG$125)</f>
        <v>#VALUE!</v>
      </c>
      <c r="EI129" s="673"/>
      <c r="EJ129" s="672" t="e">
        <f>IF(入力票!AR42="","",$EJ$125)</f>
        <v>#VALUE!</v>
      </c>
      <c r="EK129" s="673"/>
      <c r="EL129" s="61"/>
      <c r="EM129" s="61"/>
      <c r="EN129" s="61"/>
      <c r="EO129" s="61"/>
    </row>
    <row r="130" spans="3:181" s="62" customFormat="1" ht="20.100000000000001" customHeight="1" x14ac:dyDescent="0.15">
      <c r="U130" s="109"/>
      <c r="V130" s="109"/>
      <c r="W130" s="109"/>
      <c r="X130" s="109"/>
      <c r="Y130" s="109"/>
      <c r="Z130" s="109"/>
      <c r="AA130" s="109"/>
      <c r="AB130" s="109"/>
      <c r="AC130" s="109"/>
      <c r="AD130" s="109"/>
      <c r="AE130" s="109"/>
      <c r="AF130" s="109"/>
      <c r="AG130" s="109"/>
      <c r="AH130" s="109"/>
      <c r="AI130" s="109"/>
      <c r="AJ130" s="109"/>
      <c r="AK130" s="109"/>
      <c r="AL130" s="109"/>
      <c r="AM130" s="109"/>
      <c r="AN130" s="109"/>
      <c r="AO130" s="109"/>
      <c r="AP130" s="109"/>
      <c r="AQ130" s="109"/>
      <c r="AR130" s="109"/>
      <c r="AS130" s="109"/>
      <c r="AT130" s="109"/>
      <c r="AU130" s="109"/>
      <c r="AV130" s="109"/>
      <c r="AW130" s="109"/>
      <c r="AX130" s="109"/>
      <c r="AY130" s="109"/>
      <c r="AZ130" s="109"/>
      <c r="BA130" s="109"/>
      <c r="BB130" s="109"/>
      <c r="BC130" s="109"/>
      <c r="BD130" s="109"/>
      <c r="BE130" s="109"/>
      <c r="BF130" s="109"/>
      <c r="BG130" s="109"/>
      <c r="BH130" s="109"/>
      <c r="BI130" s="109"/>
      <c r="BJ130" s="109"/>
      <c r="BK130" s="109"/>
      <c r="BL130" s="109"/>
      <c r="BM130" s="109"/>
      <c r="BN130" s="109"/>
      <c r="BO130" s="109"/>
      <c r="BP130" s="109"/>
      <c r="BQ130" s="109"/>
      <c r="BR130" s="109"/>
      <c r="BS130" s="109"/>
      <c r="BT130" s="109"/>
      <c r="BU130" s="109"/>
      <c r="BV130" s="109"/>
      <c r="BW130" s="109"/>
      <c r="BX130" s="109"/>
      <c r="BY130" s="109"/>
      <c r="BZ130" s="109"/>
      <c r="CA130" s="109"/>
      <c r="CB130" s="109"/>
      <c r="CC130" s="109"/>
      <c r="CD130" s="109"/>
      <c r="CE130" s="109"/>
      <c r="CF130" s="109"/>
      <c r="CG130" s="109"/>
      <c r="CH130" s="109"/>
      <c r="CI130" s="109"/>
      <c r="CJ130" s="109"/>
      <c r="CK130" s="109"/>
      <c r="CL130" s="109"/>
      <c r="CM130" s="109"/>
      <c r="CN130" s="109"/>
      <c r="CO130" s="109"/>
      <c r="CP130" s="109"/>
      <c r="CQ130" s="109"/>
      <c r="CR130" s="109"/>
      <c r="CS130" s="109"/>
      <c r="CT130" s="109"/>
      <c r="CU130" s="109"/>
      <c r="CV130" s="109"/>
      <c r="CW130" s="109"/>
      <c r="CX130" s="109"/>
      <c r="CY130" s="109"/>
      <c r="CZ130" s="109"/>
      <c r="DA130" s="109"/>
      <c r="DB130" s="109"/>
      <c r="DC130" s="109"/>
      <c r="DD130" s="109"/>
      <c r="DE130" s="109"/>
      <c r="DF130" s="109"/>
      <c r="DG130" s="109"/>
      <c r="DH130" s="109"/>
      <c r="DI130" s="109"/>
      <c r="DJ130" s="109"/>
      <c r="DK130" s="109"/>
      <c r="DL130" s="110"/>
      <c r="DM130" s="110"/>
      <c r="DN130" s="61"/>
      <c r="DO130" s="61"/>
      <c r="DP130" s="61"/>
      <c r="DQ130" s="61"/>
      <c r="DR130" s="61"/>
      <c r="DS130" s="61"/>
      <c r="DT130" s="61"/>
      <c r="DU130" s="61"/>
      <c r="DV130" s="61"/>
      <c r="DW130" s="61"/>
      <c r="DX130" s="61"/>
      <c r="DY130" s="61" t="s">
        <v>121</v>
      </c>
      <c r="DZ130" s="61">
        <v>7</v>
      </c>
      <c r="EA130" s="61" t="s">
        <v>122</v>
      </c>
      <c r="EB130" s="61"/>
      <c r="EC130" s="61"/>
      <c r="ED130" s="61"/>
      <c r="EE130" s="61"/>
      <c r="EF130" s="432" t="s">
        <v>75</v>
      </c>
      <c r="EG130" s="671"/>
      <c r="EH130" s="672" t="e">
        <f>IF(入力票!AQ43="","",$EG$125)</f>
        <v>#VALUE!</v>
      </c>
      <c r="EI130" s="673"/>
      <c r="EJ130" s="672" t="e">
        <f>IF(入力票!AR43="","",$EJ$125)</f>
        <v>#VALUE!</v>
      </c>
      <c r="EK130" s="673"/>
      <c r="EL130" s="61"/>
      <c r="EM130" s="61"/>
      <c r="EN130" s="61"/>
      <c r="EO130" s="61"/>
    </row>
    <row r="131" spans="3:181" s="62" customFormat="1" ht="20.100000000000001" customHeight="1" x14ac:dyDescent="0.15">
      <c r="U131" s="109"/>
      <c r="V131" s="109"/>
      <c r="W131" s="109"/>
      <c r="X131" s="109"/>
      <c r="Y131" s="109"/>
      <c r="Z131" s="109"/>
      <c r="AA131" s="109"/>
      <c r="AB131" s="109"/>
      <c r="AC131" s="109"/>
      <c r="AD131" s="109"/>
      <c r="AE131" s="109"/>
      <c r="AF131" s="109"/>
      <c r="AG131" s="109"/>
      <c r="AH131" s="109"/>
      <c r="AI131" s="109"/>
      <c r="AJ131" s="109"/>
      <c r="AK131" s="109"/>
      <c r="AL131" s="109"/>
      <c r="AM131" s="109"/>
      <c r="AN131" s="109"/>
      <c r="AO131" s="109"/>
      <c r="AP131" s="109"/>
      <c r="AQ131" s="109"/>
      <c r="AR131" s="109"/>
      <c r="AS131" s="109"/>
      <c r="AT131" s="109"/>
      <c r="AU131" s="109"/>
      <c r="AV131" s="109"/>
      <c r="AW131" s="109"/>
      <c r="AX131" s="109"/>
      <c r="AY131" s="109"/>
      <c r="AZ131" s="109"/>
      <c r="BA131" s="109"/>
      <c r="BB131" s="109"/>
      <c r="BC131" s="109"/>
      <c r="BD131" s="109"/>
      <c r="BE131" s="109"/>
      <c r="BF131" s="109"/>
      <c r="BG131" s="109"/>
      <c r="BH131" s="109"/>
      <c r="BI131" s="109"/>
      <c r="BJ131" s="109"/>
      <c r="BK131" s="109"/>
      <c r="BL131" s="109"/>
      <c r="BM131" s="109"/>
      <c r="BN131" s="109"/>
      <c r="BO131" s="109"/>
      <c r="BP131" s="109"/>
      <c r="BQ131" s="109"/>
      <c r="BR131" s="109"/>
      <c r="BS131" s="109"/>
      <c r="BT131" s="109"/>
      <c r="BU131" s="109"/>
      <c r="BV131" s="109"/>
      <c r="BW131" s="109"/>
      <c r="BX131" s="109"/>
      <c r="BY131" s="109"/>
      <c r="BZ131" s="109"/>
      <c r="CA131" s="109"/>
      <c r="CB131" s="109"/>
      <c r="CC131" s="109"/>
      <c r="CD131" s="109"/>
      <c r="CE131" s="109"/>
      <c r="CF131" s="109"/>
      <c r="CG131" s="109"/>
      <c r="CH131" s="109"/>
      <c r="CI131" s="109"/>
      <c r="CJ131" s="109"/>
      <c r="CK131" s="109"/>
      <c r="CL131" s="109"/>
      <c r="CM131" s="109"/>
      <c r="CN131" s="109"/>
      <c r="CO131" s="109"/>
      <c r="CP131" s="109"/>
      <c r="CQ131" s="109"/>
      <c r="CR131" s="109"/>
      <c r="CS131" s="109"/>
      <c r="CT131" s="109"/>
      <c r="CU131" s="109"/>
      <c r="CV131" s="109"/>
      <c r="CW131" s="109"/>
      <c r="CX131" s="109"/>
      <c r="CY131" s="109"/>
      <c r="CZ131" s="109"/>
      <c r="DA131" s="109"/>
      <c r="DB131" s="109"/>
      <c r="DC131" s="109"/>
      <c r="DD131" s="109"/>
      <c r="DE131" s="109"/>
      <c r="DF131" s="109"/>
      <c r="DG131" s="109"/>
      <c r="DH131" s="109"/>
      <c r="DI131" s="109"/>
      <c r="DJ131" s="109"/>
      <c r="DK131" s="109"/>
      <c r="DL131" s="110"/>
      <c r="DM131" s="110"/>
      <c r="DN131" s="61"/>
      <c r="DO131" s="61"/>
      <c r="DP131" s="61"/>
      <c r="DQ131" s="61"/>
      <c r="DR131" s="61"/>
      <c r="DS131" s="61"/>
      <c r="DT131" s="61"/>
      <c r="DU131" s="61"/>
      <c r="DV131" s="61"/>
      <c r="DW131" s="61"/>
      <c r="DX131" s="61"/>
      <c r="DY131" s="61"/>
      <c r="DZ131" s="61"/>
      <c r="EA131" s="61"/>
      <c r="EB131" s="61"/>
      <c r="EC131" s="61"/>
      <c r="ED131" s="61"/>
      <c r="EE131" s="61"/>
      <c r="EF131" s="61"/>
      <c r="EG131" s="61"/>
      <c r="EH131" s="61"/>
      <c r="EI131" s="61"/>
      <c r="EJ131" s="61"/>
      <c r="EK131" s="61"/>
      <c r="EL131" s="61"/>
      <c r="EM131" s="61"/>
      <c r="EN131" s="61"/>
      <c r="EO131" s="61"/>
    </row>
    <row r="132" spans="3:181" s="62" customFormat="1" ht="20.100000000000001" customHeight="1" x14ac:dyDescent="0.15">
      <c r="V132" s="109"/>
      <c r="W132" s="109"/>
      <c r="X132" s="109"/>
      <c r="Y132" s="109"/>
      <c r="Z132" s="109"/>
      <c r="AA132" s="109"/>
      <c r="AB132" s="109"/>
      <c r="AC132" s="109"/>
      <c r="AD132" s="109"/>
      <c r="AE132" s="109"/>
      <c r="AF132" s="109"/>
      <c r="AG132" s="109"/>
      <c r="AH132" s="109"/>
      <c r="AI132" s="109"/>
      <c r="AJ132" s="109"/>
      <c r="AK132" s="109"/>
      <c r="AL132" s="109"/>
      <c r="AM132" s="109"/>
      <c r="AN132" s="109"/>
      <c r="AO132" s="109"/>
      <c r="AP132" s="109"/>
      <c r="AQ132" s="109"/>
      <c r="AR132" s="109"/>
      <c r="AS132" s="109"/>
      <c r="AT132" s="109"/>
      <c r="AU132" s="109"/>
      <c r="AV132" s="109"/>
      <c r="AW132" s="109"/>
      <c r="AX132" s="109"/>
      <c r="AY132" s="109"/>
      <c r="AZ132" s="109"/>
      <c r="BA132" s="109"/>
      <c r="BB132" s="109"/>
      <c r="BC132" s="109"/>
      <c r="BD132" s="109"/>
      <c r="BE132" s="109"/>
      <c r="BF132" s="109"/>
      <c r="BG132" s="109"/>
      <c r="BH132" s="109"/>
      <c r="BI132" s="109"/>
      <c r="BJ132" s="109"/>
      <c r="BK132" s="109"/>
      <c r="BL132" s="109"/>
      <c r="BM132" s="109"/>
      <c r="BN132" s="109"/>
      <c r="BO132" s="109"/>
      <c r="BP132" s="109"/>
      <c r="BQ132" s="109"/>
      <c r="BR132" s="109"/>
      <c r="BS132" s="109"/>
      <c r="BT132" s="109"/>
      <c r="BU132" s="109"/>
      <c r="BV132" s="109"/>
      <c r="BW132" s="109"/>
      <c r="BX132" s="109"/>
      <c r="BY132" s="109"/>
      <c r="BZ132" s="109"/>
      <c r="CA132" s="109"/>
      <c r="CB132" s="109"/>
      <c r="CC132" s="109"/>
      <c r="CD132" s="109"/>
      <c r="CE132" s="109"/>
      <c r="CF132" s="109"/>
      <c r="CG132" s="109"/>
      <c r="CH132" s="109"/>
      <c r="CI132" s="109"/>
      <c r="CJ132" s="109"/>
      <c r="CK132" s="109"/>
      <c r="CL132" s="109"/>
      <c r="CM132" s="109"/>
      <c r="CN132" s="109"/>
      <c r="CO132" s="109"/>
      <c r="CP132" s="109"/>
      <c r="CQ132" s="109"/>
      <c r="CR132" s="109"/>
      <c r="CS132" s="109"/>
      <c r="CT132" s="109"/>
      <c r="CU132" s="109"/>
      <c r="CV132" s="109"/>
      <c r="CW132" s="109"/>
      <c r="CX132" s="109"/>
      <c r="CY132" s="109"/>
      <c r="CZ132" s="109"/>
      <c r="DA132" s="109"/>
      <c r="DB132" s="109"/>
      <c r="DC132" s="109"/>
      <c r="DD132" s="109"/>
      <c r="DE132" s="109"/>
      <c r="DF132" s="109"/>
      <c r="DG132" s="109"/>
      <c r="DH132" s="109"/>
      <c r="DI132" s="109"/>
      <c r="DJ132" s="109"/>
      <c r="DK132" s="109"/>
      <c r="DL132" s="110"/>
      <c r="DM132" s="110"/>
      <c r="DN132" s="61"/>
      <c r="DO132" s="61"/>
      <c r="DP132" s="61"/>
      <c r="DQ132" s="61"/>
      <c r="DR132" s="61"/>
      <c r="DS132" s="61"/>
      <c r="DT132" s="61"/>
    </row>
    <row r="133" spans="3:181" s="62" customFormat="1" ht="20.100000000000001" customHeight="1" x14ac:dyDescent="0.15">
      <c r="U133" s="109"/>
      <c r="V133" s="109"/>
      <c r="W133" s="109"/>
      <c r="X133" s="109"/>
      <c r="Y133" s="109"/>
      <c r="Z133" s="109"/>
      <c r="AA133" s="109"/>
      <c r="AB133" s="109"/>
      <c r="AC133" s="109"/>
      <c r="AD133" s="109"/>
      <c r="AE133" s="109"/>
      <c r="AF133" s="109"/>
      <c r="AG133" s="109"/>
      <c r="AH133" s="109"/>
      <c r="AI133" s="109"/>
      <c r="AJ133" s="109"/>
      <c r="AK133" s="109"/>
      <c r="AL133" s="109"/>
      <c r="AM133" s="109"/>
      <c r="AN133" s="109"/>
      <c r="AO133" s="109"/>
      <c r="AP133" s="109"/>
      <c r="AQ133" s="109"/>
      <c r="AR133" s="109"/>
      <c r="AS133" s="109"/>
      <c r="AT133" s="109"/>
      <c r="AU133" s="109"/>
      <c r="AV133" s="109"/>
      <c r="AW133" s="109"/>
      <c r="AX133" s="109"/>
      <c r="AY133" s="109"/>
      <c r="AZ133" s="109"/>
      <c r="BA133" s="109"/>
      <c r="BB133" s="109"/>
      <c r="BC133" s="109"/>
      <c r="BD133" s="109"/>
      <c r="BE133" s="109"/>
      <c r="BF133" s="109"/>
      <c r="BG133" s="109"/>
      <c r="BH133" s="109"/>
      <c r="BI133" s="109"/>
      <c r="BJ133" s="109"/>
      <c r="BK133" s="109"/>
      <c r="BL133" s="109"/>
      <c r="BM133" s="109"/>
      <c r="BN133" s="109"/>
      <c r="BO133" s="109"/>
      <c r="BP133" s="109"/>
      <c r="BQ133" s="109"/>
      <c r="BR133" s="109"/>
      <c r="BS133" s="109"/>
      <c r="BT133" s="109"/>
      <c r="BU133" s="109"/>
      <c r="BV133" s="109"/>
      <c r="BW133" s="109"/>
      <c r="BX133" s="109"/>
      <c r="BY133" s="109"/>
      <c r="BZ133" s="109"/>
      <c r="CA133" s="109"/>
      <c r="CB133" s="109"/>
      <c r="CC133" s="109"/>
      <c r="CD133" s="109"/>
      <c r="CE133" s="109"/>
      <c r="CF133" s="109"/>
      <c r="CG133" s="109"/>
      <c r="CH133" s="109"/>
      <c r="CI133" s="109"/>
      <c r="CJ133" s="109"/>
      <c r="CK133" s="109"/>
      <c r="CL133" s="109"/>
      <c r="CM133" s="109"/>
      <c r="CN133" s="109"/>
      <c r="CO133" s="109"/>
      <c r="CP133" s="109"/>
      <c r="CQ133" s="109"/>
      <c r="CR133" s="109"/>
      <c r="CS133" s="109"/>
      <c r="CT133" s="109"/>
      <c r="CU133" s="109"/>
      <c r="CV133" s="109"/>
      <c r="CW133" s="109"/>
      <c r="CX133" s="109"/>
      <c r="CY133" s="109"/>
      <c r="CZ133" s="109"/>
      <c r="DA133" s="109"/>
      <c r="DB133" s="109"/>
      <c r="DC133" s="109"/>
      <c r="DD133" s="109"/>
      <c r="DE133" s="109"/>
      <c r="DF133" s="109"/>
      <c r="DG133" s="109"/>
      <c r="DH133" s="109"/>
      <c r="DI133" s="109"/>
      <c r="DJ133" s="109"/>
      <c r="DK133" s="109"/>
      <c r="DL133" s="110"/>
      <c r="DM133" s="110"/>
      <c r="DN133" s="61"/>
      <c r="DO133" s="61"/>
      <c r="DP133" s="61"/>
      <c r="DQ133" s="61"/>
      <c r="DR133" s="61"/>
      <c r="DS133" s="61"/>
      <c r="DT133" s="61"/>
      <c r="DW133" s="204"/>
      <c r="DX133" s="204"/>
      <c r="DY133" s="106"/>
      <c r="DZ133" s="602"/>
      <c r="EA133" s="602"/>
      <c r="EB133" s="109"/>
      <c r="EC133" s="109"/>
    </row>
    <row r="134" spans="3:181" s="62" customFormat="1" ht="20.100000000000001" customHeight="1" x14ac:dyDescent="0.15">
      <c r="D134" s="109"/>
      <c r="W134" s="109"/>
      <c r="X134" s="109"/>
      <c r="Y134" s="109"/>
      <c r="Z134" s="109"/>
      <c r="AA134" s="109"/>
      <c r="AB134" s="109"/>
      <c r="AC134" s="109"/>
      <c r="AD134" s="109"/>
      <c r="AE134" s="109"/>
      <c r="AF134" s="109"/>
      <c r="AG134" s="109"/>
      <c r="AH134" s="109"/>
      <c r="AI134" s="109"/>
      <c r="AJ134" s="109"/>
      <c r="AK134" s="109"/>
      <c r="AL134" s="109"/>
      <c r="AM134" s="109"/>
      <c r="AN134" s="109"/>
      <c r="AO134" s="109"/>
      <c r="AP134" s="109"/>
      <c r="AQ134" s="109"/>
      <c r="AR134" s="109"/>
      <c r="AS134" s="109"/>
      <c r="AT134" s="109"/>
      <c r="AU134" s="109"/>
      <c r="AV134" s="109"/>
      <c r="AW134" s="109"/>
      <c r="AX134" s="109"/>
      <c r="AY134" s="109"/>
      <c r="AZ134" s="109"/>
      <c r="BA134" s="109"/>
      <c r="BB134" s="109"/>
      <c r="BC134" s="109"/>
      <c r="BD134" s="109"/>
      <c r="BE134" s="109"/>
      <c r="BF134" s="109"/>
      <c r="BG134" s="109"/>
      <c r="BH134" s="109"/>
      <c r="BI134" s="109"/>
      <c r="BJ134" s="109"/>
      <c r="BK134" s="109"/>
      <c r="BL134" s="109"/>
      <c r="BM134" s="109"/>
      <c r="BN134" s="109"/>
      <c r="BO134" s="109"/>
      <c r="BP134" s="109"/>
      <c r="BQ134" s="109"/>
      <c r="BR134" s="109"/>
      <c r="BS134" s="109"/>
      <c r="BT134" s="109"/>
      <c r="BU134" s="109"/>
      <c r="BV134" s="109"/>
      <c r="BW134" s="109"/>
      <c r="BX134" s="109"/>
      <c r="BY134" s="109"/>
      <c r="BZ134" s="109"/>
      <c r="CA134" s="109"/>
      <c r="CB134" s="109"/>
      <c r="CC134" s="109"/>
      <c r="CD134" s="109"/>
      <c r="CE134" s="109"/>
      <c r="CF134" s="109"/>
      <c r="CG134" s="109"/>
      <c r="CH134" s="109"/>
      <c r="CI134" s="109"/>
      <c r="CJ134" s="109"/>
      <c r="CK134" s="109"/>
      <c r="CL134" s="109"/>
      <c r="CM134" s="109"/>
      <c r="CN134" s="109"/>
      <c r="CO134" s="109"/>
      <c r="CP134" s="109"/>
      <c r="CQ134" s="109"/>
      <c r="CR134" s="109"/>
      <c r="CS134" s="109"/>
      <c r="CT134" s="109"/>
      <c r="CU134" s="109"/>
      <c r="CV134" s="109"/>
      <c r="CW134" s="109"/>
      <c r="CX134" s="109"/>
      <c r="CY134" s="109"/>
      <c r="CZ134" s="109"/>
      <c r="DA134" s="109"/>
      <c r="DB134" s="109"/>
      <c r="DC134" s="109"/>
      <c r="DD134" s="109"/>
      <c r="DE134" s="109"/>
      <c r="DF134" s="109"/>
      <c r="DG134" s="109"/>
      <c r="DH134" s="109"/>
      <c r="DI134" s="109"/>
      <c r="DJ134" s="109"/>
      <c r="DK134" s="109"/>
      <c r="DL134" s="110"/>
      <c r="DM134" s="110"/>
      <c r="DN134" s="61"/>
      <c r="DO134" s="61"/>
      <c r="DP134" s="61"/>
      <c r="DQ134" s="61"/>
      <c r="DR134" s="61"/>
      <c r="DS134" s="61"/>
      <c r="DT134" s="61"/>
      <c r="DW134" s="602"/>
      <c r="DX134" s="602"/>
      <c r="DY134" s="109"/>
      <c r="DZ134" s="602"/>
      <c r="EA134" s="602"/>
      <c r="EB134" s="109"/>
      <c r="EC134" s="109"/>
    </row>
    <row r="135" spans="3:181" s="62" customFormat="1" ht="20.100000000000001" customHeight="1" x14ac:dyDescent="0.15">
      <c r="D135" s="109"/>
      <c r="W135" s="109"/>
      <c r="X135" s="109"/>
      <c r="Y135" s="109"/>
      <c r="Z135" s="109"/>
      <c r="AA135" s="109"/>
      <c r="AB135" s="109"/>
      <c r="AC135" s="109"/>
      <c r="AD135" s="109"/>
      <c r="AE135" s="109"/>
      <c r="AF135" s="109"/>
      <c r="AG135" s="109"/>
      <c r="AH135" s="109"/>
      <c r="AI135" s="109"/>
      <c r="AJ135" s="109"/>
      <c r="AK135" s="109"/>
      <c r="AL135" s="109"/>
      <c r="AM135" s="109"/>
      <c r="AN135" s="109"/>
      <c r="AO135" s="109"/>
      <c r="AP135" s="109"/>
      <c r="AQ135" s="109"/>
      <c r="AR135" s="109"/>
      <c r="AS135" s="109"/>
      <c r="AT135" s="109"/>
      <c r="AU135" s="109"/>
      <c r="AV135" s="109"/>
      <c r="AW135" s="109"/>
      <c r="AX135" s="109"/>
      <c r="AY135" s="109"/>
      <c r="AZ135" s="109"/>
      <c r="BA135" s="109"/>
      <c r="BB135" s="109"/>
      <c r="BC135" s="109"/>
      <c r="BD135" s="109"/>
      <c r="BE135" s="109"/>
      <c r="BF135" s="109"/>
      <c r="BG135" s="109"/>
      <c r="BH135" s="109"/>
      <c r="BI135" s="109"/>
      <c r="BJ135" s="109"/>
      <c r="BK135" s="109"/>
      <c r="BL135" s="109"/>
      <c r="BM135" s="109"/>
      <c r="BN135" s="109"/>
      <c r="BO135" s="109"/>
      <c r="BP135" s="109"/>
      <c r="BQ135" s="109"/>
      <c r="BR135" s="109"/>
      <c r="BS135" s="109"/>
      <c r="BT135" s="109"/>
      <c r="BU135" s="109"/>
      <c r="BV135" s="109"/>
      <c r="BW135" s="109"/>
      <c r="BX135" s="109"/>
      <c r="BY135" s="109"/>
      <c r="BZ135" s="109"/>
      <c r="CA135" s="109"/>
      <c r="CB135" s="109"/>
      <c r="CC135" s="109"/>
      <c r="CD135" s="109"/>
      <c r="CE135" s="109"/>
      <c r="CF135" s="109"/>
      <c r="CG135" s="109"/>
      <c r="CH135" s="109"/>
      <c r="CI135" s="109"/>
      <c r="CJ135" s="109"/>
      <c r="CK135" s="109"/>
      <c r="CL135" s="109"/>
      <c r="CM135" s="109"/>
      <c r="CN135" s="109"/>
      <c r="CO135" s="109"/>
      <c r="CP135" s="109"/>
      <c r="CQ135" s="109"/>
      <c r="CR135" s="109"/>
      <c r="CS135" s="109"/>
      <c r="CT135" s="109"/>
      <c r="CU135" s="109"/>
      <c r="CV135" s="109"/>
      <c r="CW135" s="109"/>
      <c r="CX135" s="109"/>
      <c r="CY135" s="109"/>
      <c r="CZ135" s="109"/>
      <c r="DA135" s="109"/>
      <c r="DB135" s="109"/>
      <c r="DC135" s="109"/>
      <c r="DD135" s="109"/>
      <c r="DE135" s="109"/>
      <c r="DF135" s="109"/>
      <c r="DG135" s="109"/>
      <c r="DH135" s="109"/>
      <c r="DI135" s="109"/>
      <c r="DJ135" s="109"/>
      <c r="DK135" s="109"/>
      <c r="DL135" s="109"/>
      <c r="DM135" s="109"/>
      <c r="DN135" s="61"/>
      <c r="DO135" s="61"/>
      <c r="DP135" s="61"/>
      <c r="DQ135" s="61"/>
      <c r="DR135" s="61"/>
      <c r="DS135" s="61"/>
      <c r="DT135" s="61"/>
      <c r="DW135" s="204"/>
      <c r="DX135" s="204"/>
      <c r="DY135" s="106"/>
      <c r="DZ135" s="602"/>
      <c r="EA135" s="602"/>
      <c r="EB135" s="109"/>
      <c r="EC135" s="109"/>
    </row>
    <row r="136" spans="3:181" s="62" customFormat="1" ht="20.100000000000001" customHeight="1" x14ac:dyDescent="0.15">
      <c r="DL136" s="109"/>
      <c r="DM136" s="109"/>
      <c r="DW136" s="602"/>
      <c r="DX136" s="602"/>
      <c r="DY136" s="109"/>
      <c r="DZ136" s="602"/>
      <c r="EA136" s="602"/>
      <c r="EB136" s="109"/>
      <c r="EC136" s="109"/>
    </row>
    <row r="137" spans="3:181" s="62" customFormat="1" ht="20.100000000000001" customHeight="1" x14ac:dyDescent="0.15">
      <c r="C137" s="106"/>
      <c r="DL137" s="109"/>
      <c r="DM137" s="109"/>
      <c r="DW137" s="204"/>
      <c r="DX137" s="204"/>
      <c r="DY137" s="106"/>
      <c r="DZ137" s="602"/>
      <c r="EA137" s="602"/>
      <c r="EB137" s="109"/>
      <c r="EC137" s="109"/>
    </row>
    <row r="138" spans="3:181" s="62" customFormat="1" ht="20.100000000000001" customHeight="1" x14ac:dyDescent="0.15">
      <c r="DL138" s="109"/>
      <c r="DM138" s="109"/>
      <c r="DW138" s="602"/>
      <c r="DX138" s="602"/>
      <c r="DY138" s="109"/>
      <c r="DZ138" s="602"/>
      <c r="EA138" s="602"/>
      <c r="EB138" s="109"/>
      <c r="EC138" s="109"/>
    </row>
    <row r="139" spans="3:181" s="62" customFormat="1" ht="20.100000000000001" customHeight="1" x14ac:dyDescent="0.15">
      <c r="DL139" s="109"/>
      <c r="DM139" s="109"/>
      <c r="DW139" s="204"/>
      <c r="DX139" s="204"/>
      <c r="DY139" s="106"/>
      <c r="DZ139" s="602"/>
      <c r="EA139" s="602"/>
      <c r="EB139" s="109"/>
      <c r="EC139" s="109"/>
    </row>
    <row r="140" spans="3:181" s="62" customFormat="1" ht="20.100000000000001" customHeight="1" x14ac:dyDescent="0.15">
      <c r="D140" s="109"/>
      <c r="DL140" s="109"/>
      <c r="DM140" s="109"/>
      <c r="DW140" s="204"/>
      <c r="DX140" s="204"/>
      <c r="DY140" s="106"/>
      <c r="DZ140" s="211"/>
      <c r="EA140" s="211"/>
      <c r="EB140" s="109"/>
      <c r="EC140" s="109"/>
    </row>
    <row r="141" spans="3:181" s="62" customFormat="1" ht="20.100000000000001" customHeight="1" x14ac:dyDescent="0.15">
      <c r="D141" s="109"/>
      <c r="DL141" s="109"/>
      <c r="DM141" s="109"/>
      <c r="DW141" s="204"/>
      <c r="DX141" s="204"/>
      <c r="DY141" s="106"/>
      <c r="DZ141" s="602"/>
      <c r="EA141" s="602"/>
      <c r="EB141" s="109"/>
      <c r="EC141" s="109"/>
    </row>
    <row r="142" spans="3:181" s="62" customFormat="1" ht="20.100000000000001" customHeight="1" x14ac:dyDescent="0.15">
      <c r="D142" s="109"/>
      <c r="DL142" s="109"/>
      <c r="DM142" s="109"/>
      <c r="DW142" s="602"/>
      <c r="DX142" s="602"/>
      <c r="DY142" s="109"/>
      <c r="DZ142" s="602"/>
      <c r="EA142" s="602"/>
      <c r="EB142" s="109"/>
      <c r="EC142" s="109"/>
    </row>
    <row r="143" spans="3:181" ht="20.100000000000001" customHeight="1" x14ac:dyDescent="0.15">
      <c r="D143" s="109"/>
      <c r="E143" s="62"/>
      <c r="DL143" s="109"/>
      <c r="DM143" s="109"/>
      <c r="DN143" s="62"/>
      <c r="DO143" s="62"/>
      <c r="DP143" s="62"/>
      <c r="DQ143" s="62"/>
      <c r="DR143" s="62"/>
      <c r="DS143" s="62"/>
      <c r="DT143" s="62"/>
      <c r="DU143" s="62"/>
      <c r="DV143" s="62"/>
      <c r="DW143" s="204"/>
      <c r="DX143" s="204"/>
      <c r="DY143" s="106"/>
      <c r="DZ143" s="602"/>
      <c r="EA143" s="602"/>
      <c r="EB143" s="109"/>
      <c r="EC143" s="109"/>
      <c r="ED143" s="62"/>
      <c r="EE143" s="62"/>
      <c r="EF143" s="62"/>
      <c r="EG143" s="62"/>
      <c r="EH143" s="62"/>
      <c r="EI143" s="62"/>
      <c r="EJ143" s="62"/>
      <c r="EK143" s="62"/>
      <c r="EL143" s="62"/>
      <c r="EM143" s="62"/>
      <c r="EN143" s="62"/>
      <c r="EO143" s="62"/>
      <c r="EP143" s="62"/>
      <c r="EQ143" s="62"/>
      <c r="ER143" s="62"/>
      <c r="ES143" s="62"/>
      <c r="ET143" s="62"/>
      <c r="EU143" s="62"/>
      <c r="EV143" s="62"/>
      <c r="EW143" s="62"/>
      <c r="EX143" s="62"/>
      <c r="EY143" s="62"/>
      <c r="EZ143" s="62"/>
      <c r="FA143" s="62"/>
      <c r="FB143" s="62"/>
      <c r="FC143" s="62"/>
      <c r="FD143" s="62"/>
      <c r="FE143" s="62"/>
      <c r="FF143" s="62"/>
      <c r="FG143" s="62"/>
      <c r="FH143" s="62"/>
      <c r="FI143" s="62"/>
      <c r="FJ143" s="62"/>
      <c r="FK143" s="62"/>
      <c r="FL143" s="62"/>
      <c r="FM143" s="62"/>
      <c r="FN143" s="62"/>
      <c r="FO143" s="62"/>
      <c r="FP143" s="62"/>
      <c r="FQ143" s="62"/>
      <c r="FR143" s="62"/>
      <c r="FS143" s="62"/>
      <c r="FT143" s="62"/>
      <c r="FU143" s="62"/>
      <c r="FV143" s="62"/>
      <c r="FW143" s="62"/>
      <c r="FX143" s="62"/>
      <c r="FY143" s="62"/>
    </row>
    <row r="144" spans="3:181" ht="20.100000000000001" customHeight="1" x14ac:dyDescent="0.15">
      <c r="E144" s="106"/>
      <c r="F144" s="62"/>
      <c r="G144" s="62"/>
      <c r="H144" s="62"/>
      <c r="I144" s="62"/>
      <c r="J144" s="62"/>
      <c r="K144" s="62"/>
      <c r="L144" s="62"/>
      <c r="M144" s="62"/>
      <c r="N144" s="62"/>
      <c r="O144" s="62"/>
      <c r="P144" s="62"/>
      <c r="Q144" s="62"/>
      <c r="R144" s="62"/>
      <c r="S144" s="62"/>
      <c r="T144" s="62"/>
      <c r="U144" s="62"/>
      <c r="V144" s="62"/>
      <c r="DL144" s="109"/>
      <c r="DM144" s="109"/>
      <c r="DN144" s="62"/>
      <c r="DO144" s="62"/>
      <c r="DP144" s="62"/>
      <c r="DQ144" s="62"/>
      <c r="DR144" s="62"/>
      <c r="DS144" s="62"/>
      <c r="DT144" s="62"/>
      <c r="DU144" s="62"/>
      <c r="DV144" s="62"/>
      <c r="DW144" s="602"/>
      <c r="DX144" s="602"/>
      <c r="DY144" s="109"/>
      <c r="DZ144" s="602"/>
      <c r="EA144" s="602"/>
      <c r="EB144" s="109"/>
      <c r="EC144" s="109"/>
      <c r="ED144" s="62"/>
      <c r="EE144" s="62"/>
      <c r="EF144" s="62"/>
      <c r="EG144" s="62"/>
      <c r="EH144" s="62"/>
      <c r="EI144" s="62"/>
      <c r="EJ144" s="62"/>
      <c r="EK144" s="62"/>
      <c r="EL144" s="62"/>
      <c r="EM144" s="62"/>
      <c r="EN144" s="62"/>
      <c r="EO144" s="62"/>
    </row>
    <row r="145" spans="116:145" ht="14.25" x14ac:dyDescent="0.15">
      <c r="DL145" s="109"/>
      <c r="DM145" s="109"/>
      <c r="DN145" s="62"/>
      <c r="DO145" s="62"/>
      <c r="DP145" s="62"/>
      <c r="DQ145" s="62"/>
      <c r="DR145" s="62"/>
      <c r="DS145" s="62"/>
      <c r="DT145" s="62"/>
      <c r="DU145" s="62"/>
      <c r="DV145" s="62"/>
      <c r="DW145" s="204"/>
      <c r="DX145" s="204"/>
      <c r="DY145" s="106"/>
      <c r="DZ145" s="602"/>
      <c r="EA145" s="602"/>
      <c r="EB145" s="109"/>
      <c r="EC145" s="109"/>
      <c r="ED145" s="62"/>
      <c r="EE145" s="62"/>
      <c r="EF145" s="62"/>
      <c r="EG145" s="62"/>
      <c r="EH145" s="62"/>
      <c r="EI145" s="62"/>
      <c r="EJ145" s="62"/>
      <c r="EK145" s="62"/>
      <c r="EL145" s="62"/>
      <c r="EM145" s="62"/>
      <c r="EN145" s="62"/>
      <c r="EO145" s="62"/>
    </row>
    <row r="146" spans="116:145" ht="14.25" x14ac:dyDescent="0.15">
      <c r="DL146" s="62"/>
      <c r="DM146" s="62"/>
      <c r="DN146" s="62"/>
      <c r="DO146" s="62"/>
      <c r="DP146" s="62"/>
      <c r="DQ146" s="62"/>
      <c r="DR146" s="62"/>
      <c r="DS146" s="62"/>
      <c r="DT146" s="62"/>
      <c r="DU146" s="62"/>
      <c r="DV146" s="62"/>
      <c r="DW146" s="602"/>
      <c r="DX146" s="602"/>
      <c r="DY146" s="109"/>
      <c r="DZ146" s="602"/>
      <c r="EA146" s="602"/>
      <c r="EB146" s="109"/>
      <c r="EC146" s="109"/>
      <c r="ED146" s="62"/>
      <c r="EE146" s="62"/>
      <c r="EF146" s="62"/>
      <c r="EG146" s="62"/>
      <c r="EH146" s="62"/>
      <c r="EI146" s="62"/>
      <c r="EJ146" s="62"/>
      <c r="EK146" s="62"/>
      <c r="EL146" s="62"/>
      <c r="EM146" s="62"/>
      <c r="EN146" s="62"/>
      <c r="EO146" s="62"/>
    </row>
    <row r="147" spans="116:145" ht="14.25" x14ac:dyDescent="0.15">
      <c r="DL147" s="62"/>
      <c r="DM147" s="62"/>
      <c r="DN147" s="62"/>
      <c r="DO147" s="62"/>
      <c r="DP147" s="62"/>
      <c r="DQ147" s="62"/>
      <c r="DR147" s="62"/>
      <c r="DS147" s="62"/>
      <c r="DT147" s="62"/>
      <c r="DU147" s="62"/>
      <c r="DV147" s="62"/>
      <c r="DW147" s="204"/>
      <c r="DX147" s="204"/>
      <c r="DY147" s="106"/>
      <c r="DZ147" s="602"/>
      <c r="EA147" s="602"/>
      <c r="EB147" s="109"/>
      <c r="EC147" s="109"/>
      <c r="ED147" s="62"/>
      <c r="EE147" s="62"/>
      <c r="EF147" s="62"/>
      <c r="EG147" s="62"/>
      <c r="EH147" s="62"/>
      <c r="EI147" s="62"/>
      <c r="EJ147" s="62"/>
      <c r="EK147" s="62"/>
      <c r="EL147" s="62"/>
      <c r="EM147" s="62"/>
      <c r="EN147" s="62"/>
      <c r="EO147" s="62"/>
    </row>
    <row r="148" spans="116:145" ht="14.25" x14ac:dyDescent="0.15">
      <c r="DL148" s="62"/>
      <c r="DM148" s="62"/>
      <c r="DN148" s="62"/>
      <c r="DO148" s="62"/>
      <c r="DP148" s="62"/>
      <c r="DQ148" s="62"/>
      <c r="DR148" s="62"/>
      <c r="DS148" s="62"/>
      <c r="DT148" s="62"/>
      <c r="DU148" s="62"/>
      <c r="DV148" s="62"/>
      <c r="DW148" s="602"/>
      <c r="DX148" s="602"/>
      <c r="DY148" s="109"/>
      <c r="DZ148" s="602"/>
      <c r="EA148" s="602"/>
      <c r="EB148" s="109"/>
      <c r="EC148" s="109"/>
      <c r="ED148" s="62"/>
      <c r="EE148" s="62"/>
      <c r="EF148" s="62"/>
      <c r="EG148" s="62"/>
      <c r="EH148" s="62"/>
      <c r="EI148" s="62"/>
      <c r="EJ148" s="62"/>
      <c r="EK148" s="62"/>
      <c r="EL148" s="62"/>
      <c r="EM148" s="62"/>
      <c r="EN148" s="62"/>
      <c r="EO148" s="62"/>
    </row>
    <row r="149" spans="116:145" ht="14.25" x14ac:dyDescent="0.15">
      <c r="DL149" s="62"/>
      <c r="DM149" s="62"/>
      <c r="DN149" s="62"/>
      <c r="DO149" s="62"/>
      <c r="DP149" s="62"/>
      <c r="DQ149" s="62"/>
      <c r="DR149" s="62"/>
      <c r="DS149" s="62"/>
      <c r="DT149" s="62"/>
      <c r="DU149" s="62"/>
      <c r="DV149" s="62"/>
      <c r="DW149" s="62"/>
      <c r="DX149" s="62"/>
      <c r="DY149" s="62"/>
      <c r="DZ149" s="62"/>
      <c r="EA149" s="62"/>
      <c r="EB149" s="62"/>
      <c r="EC149" s="62"/>
      <c r="ED149" s="62"/>
      <c r="EE149" s="62"/>
      <c r="EF149" s="62"/>
      <c r="EG149" s="62"/>
      <c r="EH149" s="62"/>
      <c r="EI149" s="62"/>
      <c r="EJ149" s="62"/>
      <c r="EK149" s="62"/>
      <c r="EL149" s="62"/>
      <c r="EM149" s="62"/>
      <c r="EN149" s="62"/>
      <c r="EO149" s="62"/>
    </row>
    <row r="150" spans="116:145" ht="14.25" x14ac:dyDescent="0.15">
      <c r="DL150" s="62"/>
      <c r="DM150" s="62"/>
      <c r="DN150" s="62"/>
      <c r="DO150" s="62"/>
      <c r="DP150" s="62"/>
      <c r="DQ150" s="62"/>
      <c r="DR150" s="62"/>
      <c r="DS150" s="62"/>
      <c r="DT150" s="62"/>
    </row>
    <row r="151" spans="116:145" ht="14.25" x14ac:dyDescent="0.15">
      <c r="DL151" s="62"/>
      <c r="DM151" s="62"/>
      <c r="DN151" s="62"/>
      <c r="DO151" s="62"/>
      <c r="DP151" s="62"/>
      <c r="DQ151" s="62"/>
      <c r="DR151" s="62"/>
      <c r="DS151" s="62"/>
      <c r="DT151" s="62"/>
    </row>
    <row r="152" spans="116:145" ht="14.25" x14ac:dyDescent="0.15">
      <c r="DL152" s="62"/>
      <c r="DM152" s="62"/>
      <c r="DN152" s="62"/>
      <c r="DO152" s="62"/>
      <c r="DP152" s="62"/>
      <c r="DQ152" s="62"/>
      <c r="DR152" s="62"/>
      <c r="DS152" s="62"/>
      <c r="DT152" s="62"/>
    </row>
    <row r="153" spans="116:145" ht="14.25" x14ac:dyDescent="0.15">
      <c r="DN153" s="62"/>
      <c r="DO153" s="62"/>
      <c r="DP153" s="62"/>
      <c r="DQ153" s="62"/>
      <c r="DR153" s="62"/>
      <c r="DS153" s="62"/>
      <c r="DT153" s="62"/>
    </row>
  </sheetData>
  <sheetProtection algorithmName="SHA-512" hashValue="THPi8yKgZsy55pJ/GiqcO3USR7DynH+D1xX2J1NGI+cyqGjrLtsikqUHW62nAN54v1mD//6WOFHg9EgMWv8IiQ==" saltValue="YF7hTAsroD4dCDNivAGbdw==" spinCount="100000" sheet="1" objects="1" scenarios="1" selectLockedCells="1"/>
  <mergeCells count="413">
    <mergeCell ref="X9:AD9"/>
    <mergeCell ref="X11:AD11"/>
    <mergeCell ref="B18:K18"/>
    <mergeCell ref="Q18:S18"/>
    <mergeCell ref="T18:U18"/>
    <mergeCell ref="V18:W18"/>
    <mergeCell ref="Y18:Z18"/>
    <mergeCell ref="B19:E19"/>
    <mergeCell ref="F19:K19"/>
    <mergeCell ref="Q19:S19"/>
    <mergeCell ref="T19:AC19"/>
    <mergeCell ref="B9:E10"/>
    <mergeCell ref="F9:L10"/>
    <mergeCell ref="M9:O10"/>
    <mergeCell ref="P9:W10"/>
    <mergeCell ref="B11:E12"/>
    <mergeCell ref="F11:L12"/>
    <mergeCell ref="M11:O12"/>
    <mergeCell ref="P11:W12"/>
    <mergeCell ref="B13:F17"/>
    <mergeCell ref="G13:G16"/>
    <mergeCell ref="H13:H16"/>
    <mergeCell ref="I13:I16"/>
    <mergeCell ref="J13:N17"/>
    <mergeCell ref="O13:S16"/>
    <mergeCell ref="J26:U26"/>
    <mergeCell ref="B29:AD29"/>
    <mergeCell ref="D30:E30"/>
    <mergeCell ref="F20:K20"/>
    <mergeCell ref="Q20:S20"/>
    <mergeCell ref="T20:U20"/>
    <mergeCell ref="V20:W20"/>
    <mergeCell ref="F21:K21"/>
    <mergeCell ref="Q21:S21"/>
    <mergeCell ref="T21:AC21"/>
    <mergeCell ref="B26:I26"/>
    <mergeCell ref="Y30:Z30"/>
    <mergeCell ref="B27:C28"/>
    <mergeCell ref="D27:E28"/>
    <mergeCell ref="F27:F28"/>
    <mergeCell ref="G27:H28"/>
    <mergeCell ref="I27:I28"/>
    <mergeCell ref="J27:K28"/>
    <mergeCell ref="L27:M28"/>
    <mergeCell ref="N27:N28"/>
    <mergeCell ref="O27:P28"/>
    <mergeCell ref="Q27:Q28"/>
    <mergeCell ref="R27:S28"/>
    <mergeCell ref="T27:T28"/>
    <mergeCell ref="V26:AD26"/>
    <mergeCell ref="F31:H31"/>
    <mergeCell ref="I31:P31"/>
    <mergeCell ref="Q31:S31"/>
    <mergeCell ref="T31:U31"/>
    <mergeCell ref="V31:W31"/>
    <mergeCell ref="Y31:Z31"/>
    <mergeCell ref="AB31:AC31"/>
    <mergeCell ref="S30:T30"/>
    <mergeCell ref="V30:W30"/>
    <mergeCell ref="AD27:AD28"/>
    <mergeCell ref="F30:G30"/>
    <mergeCell ref="I30:J30"/>
    <mergeCell ref="L30:M30"/>
    <mergeCell ref="O30:P30"/>
    <mergeCell ref="Q30:R30"/>
    <mergeCell ref="F32:H32"/>
    <mergeCell ref="F33:H33"/>
    <mergeCell ref="C61:D61"/>
    <mergeCell ref="K61:L61"/>
    <mergeCell ref="M61:N61"/>
    <mergeCell ref="U61:AB61"/>
    <mergeCell ref="F38:G38"/>
    <mergeCell ref="H38:I38"/>
    <mergeCell ref="K38:L38"/>
    <mergeCell ref="N38:O38"/>
    <mergeCell ref="S38:U38"/>
    <mergeCell ref="S40:U40"/>
    <mergeCell ref="H42:J42"/>
    <mergeCell ref="S42:U42"/>
    <mergeCell ref="S47:U47"/>
    <mergeCell ref="B44:E45"/>
    <mergeCell ref="F44:F45"/>
    <mergeCell ref="G44:AD45"/>
    <mergeCell ref="F34:H36"/>
    <mergeCell ref="B52:AD54"/>
    <mergeCell ref="U56:Z57"/>
    <mergeCell ref="A59:D60"/>
    <mergeCell ref="E59:K60"/>
    <mergeCell ref="L59:N60"/>
    <mergeCell ref="A63:B63"/>
    <mergeCell ref="C63:D63"/>
    <mergeCell ref="F63:G63"/>
    <mergeCell ref="I63:J63"/>
    <mergeCell ref="L63:N63"/>
    <mergeCell ref="DY63:DZ63"/>
    <mergeCell ref="A64:B64"/>
    <mergeCell ref="C64:D64"/>
    <mergeCell ref="F64:G64"/>
    <mergeCell ref="I64:J64"/>
    <mergeCell ref="L64:N64"/>
    <mergeCell ref="O64:R64"/>
    <mergeCell ref="U64:V64"/>
    <mergeCell ref="X64:AC64"/>
    <mergeCell ref="DY64:DZ64"/>
    <mergeCell ref="DX63:DX64"/>
    <mergeCell ref="A65:B65"/>
    <mergeCell ref="C65:D65"/>
    <mergeCell ref="F65:G65"/>
    <mergeCell ref="I65:J65"/>
    <mergeCell ref="L65:N65"/>
    <mergeCell ref="DY65:DZ65"/>
    <mergeCell ref="A66:B66"/>
    <mergeCell ref="C66:D66"/>
    <mergeCell ref="F66:G66"/>
    <mergeCell ref="I66:J66"/>
    <mergeCell ref="L66:N66"/>
    <mergeCell ref="O66:R66"/>
    <mergeCell ref="U66:V66"/>
    <mergeCell ref="X66:AC66"/>
    <mergeCell ref="DY66:DZ66"/>
    <mergeCell ref="DX65:DX66"/>
    <mergeCell ref="A67:B67"/>
    <mergeCell ref="C67:D67"/>
    <mergeCell ref="F67:G67"/>
    <mergeCell ref="I67:J67"/>
    <mergeCell ref="L67:N67"/>
    <mergeCell ref="DY67:DZ67"/>
    <mergeCell ref="A68:B68"/>
    <mergeCell ref="C68:D68"/>
    <mergeCell ref="F68:G68"/>
    <mergeCell ref="I68:J68"/>
    <mergeCell ref="L68:N68"/>
    <mergeCell ref="O68:R68"/>
    <mergeCell ref="U68:V68"/>
    <mergeCell ref="X68:AC68"/>
    <mergeCell ref="DY68:DZ68"/>
    <mergeCell ref="DX67:DX68"/>
    <mergeCell ref="C69:D69"/>
    <mergeCell ref="E69:F69"/>
    <mergeCell ref="H69:I69"/>
    <mergeCell ref="K69:L69"/>
    <mergeCell ref="M71:O71"/>
    <mergeCell ref="P71:X71"/>
    <mergeCell ref="M73:O73"/>
    <mergeCell ref="P73:X73"/>
    <mergeCell ref="Y73:AE73"/>
    <mergeCell ref="A71:L73"/>
    <mergeCell ref="A75:J75"/>
    <mergeCell ref="K75:T75"/>
    <mergeCell ref="U75:AE75"/>
    <mergeCell ref="A76:B76"/>
    <mergeCell ref="I76:J76"/>
    <mergeCell ref="K76:L76"/>
    <mergeCell ref="S76:T76"/>
    <mergeCell ref="U76:V76"/>
    <mergeCell ref="AC76:AD76"/>
    <mergeCell ref="DV76:DX76"/>
    <mergeCell ref="DZ76:EB76"/>
    <mergeCell ref="C78:F78"/>
    <mergeCell ref="C79:E79"/>
    <mergeCell ref="H79:K79"/>
    <mergeCell ref="M79:P79"/>
    <mergeCell ref="DX79:DY79"/>
    <mergeCell ref="EG79:EH79"/>
    <mergeCell ref="C80:F80"/>
    <mergeCell ref="DX80:DY80"/>
    <mergeCell ref="C81:E81"/>
    <mergeCell ref="H81:K81"/>
    <mergeCell ref="M81:P81"/>
    <mergeCell ref="DX82:DY82"/>
    <mergeCell ref="EF82:EH82"/>
    <mergeCell ref="F83:H83"/>
    <mergeCell ref="K83:M83"/>
    <mergeCell ref="P83:S83"/>
    <mergeCell ref="V83:X83"/>
    <mergeCell ref="AA83:AD83"/>
    <mergeCell ref="DV83:DW83"/>
    <mergeCell ref="DX83:DY83"/>
    <mergeCell ref="B84:E84"/>
    <mergeCell ref="F84:H84"/>
    <mergeCell ref="K84:M84"/>
    <mergeCell ref="P84:S84"/>
    <mergeCell ref="V84:X84"/>
    <mergeCell ref="AA84:AD84"/>
    <mergeCell ref="DX84:DY84"/>
    <mergeCell ref="B85:E85"/>
    <mergeCell ref="F85:H85"/>
    <mergeCell ref="K85:M85"/>
    <mergeCell ref="P85:S85"/>
    <mergeCell ref="V85:X85"/>
    <mergeCell ref="AA85:AD85"/>
    <mergeCell ref="DX85:DY85"/>
    <mergeCell ref="EG85:EH85"/>
    <mergeCell ref="EJ85:EK85"/>
    <mergeCell ref="X86:Z86"/>
    <mergeCell ref="AA86:AD86"/>
    <mergeCell ref="L90:N90"/>
    <mergeCell ref="X90:Y90"/>
    <mergeCell ref="Z90:AA90"/>
    <mergeCell ref="DY90:DZ90"/>
    <mergeCell ref="EA90:EB90"/>
    <mergeCell ref="EC90:ED90"/>
    <mergeCell ref="T88:AE89"/>
    <mergeCell ref="C91:F91"/>
    <mergeCell ref="L91:N91"/>
    <mergeCell ref="Y91:AB91"/>
    <mergeCell ref="DY91:DZ91"/>
    <mergeCell ref="EA91:EB91"/>
    <mergeCell ref="EC91:ED91"/>
    <mergeCell ref="I92:J92"/>
    <mergeCell ref="P92:S92"/>
    <mergeCell ref="Y92:AB92"/>
    <mergeCell ref="T92:U93"/>
    <mergeCell ref="B93:E93"/>
    <mergeCell ref="F93:G93"/>
    <mergeCell ref="I93:J93"/>
    <mergeCell ref="P93:R93"/>
    <mergeCell ref="B94:E94"/>
    <mergeCell ref="F94:G94"/>
    <mergeCell ref="I94:J94"/>
    <mergeCell ref="P94:R94"/>
    <mergeCell ref="N95:O95"/>
    <mergeCell ref="P95:R95"/>
    <mergeCell ref="EC96:ED96"/>
    <mergeCell ref="EE96:EF96"/>
    <mergeCell ref="EI96:EJ96"/>
    <mergeCell ref="C98:F99"/>
    <mergeCell ref="T100:U102"/>
    <mergeCell ref="V100:W102"/>
    <mergeCell ref="EK96:EL96"/>
    <mergeCell ref="DW97:DZ97"/>
    <mergeCell ref="EC97:ED97"/>
    <mergeCell ref="EE97:EF97"/>
    <mergeCell ref="EI97:EJ97"/>
    <mergeCell ref="EK97:EL97"/>
    <mergeCell ref="O99:Q99"/>
    <mergeCell ref="DV99:EA99"/>
    <mergeCell ref="EC99:EG99"/>
    <mergeCell ref="EI99:EM99"/>
    <mergeCell ref="O101:P102"/>
    <mergeCell ref="C103:F103"/>
    <mergeCell ref="I103:L103"/>
    <mergeCell ref="O103:Q103"/>
    <mergeCell ref="C105:F105"/>
    <mergeCell ref="B100:E100"/>
    <mergeCell ref="H100:I100"/>
    <mergeCell ref="K100:M100"/>
    <mergeCell ref="O100:Q100"/>
    <mergeCell ref="C102:G102"/>
    <mergeCell ref="I102:L102"/>
    <mergeCell ref="D106:F106"/>
    <mergeCell ref="J106:L106"/>
    <mergeCell ref="O106:R106"/>
    <mergeCell ref="B107:S107"/>
    <mergeCell ref="C108:G108"/>
    <mergeCell ref="H108:I108"/>
    <mergeCell ref="K110:M110"/>
    <mergeCell ref="P110:R110"/>
    <mergeCell ref="B111:E111"/>
    <mergeCell ref="F111:G111"/>
    <mergeCell ref="K111:M111"/>
    <mergeCell ref="P111:R111"/>
    <mergeCell ref="B112:E112"/>
    <mergeCell ref="F112:G112"/>
    <mergeCell ref="K112:M112"/>
    <mergeCell ref="P112:R112"/>
    <mergeCell ref="N113:O113"/>
    <mergeCell ref="P113:R113"/>
    <mergeCell ref="EB124:EC124"/>
    <mergeCell ref="DW125:DX125"/>
    <mergeCell ref="DY125:EA125"/>
    <mergeCell ref="EB125:EC125"/>
    <mergeCell ref="DZ136:EA136"/>
    <mergeCell ref="DZ137:EA137"/>
    <mergeCell ref="DW138:DX138"/>
    <mergeCell ref="DZ138:EA138"/>
    <mergeCell ref="ED125:EF125"/>
    <mergeCell ref="EG125:EI125"/>
    <mergeCell ref="EJ125:EL125"/>
    <mergeCell ref="EG126:EI126"/>
    <mergeCell ref="EF129:EG129"/>
    <mergeCell ref="EH129:EI129"/>
    <mergeCell ref="EJ129:EK129"/>
    <mergeCell ref="EF130:EG130"/>
    <mergeCell ref="EH130:EI130"/>
    <mergeCell ref="EJ130:EK130"/>
    <mergeCell ref="DZ133:EA133"/>
    <mergeCell ref="DW134:DX134"/>
    <mergeCell ref="DZ134:EA134"/>
    <mergeCell ref="DZ135:EA135"/>
    <mergeCell ref="DW136:DX136"/>
    <mergeCell ref="T13:T16"/>
    <mergeCell ref="U13:Y17"/>
    <mergeCell ref="Z13:AC16"/>
    <mergeCell ref="AD13:AD16"/>
    <mergeCell ref="L18:P19"/>
    <mergeCell ref="L20:P21"/>
    <mergeCell ref="B22:E23"/>
    <mergeCell ref="B24:E25"/>
    <mergeCell ref="F25:Z25"/>
    <mergeCell ref="AA25:AB25"/>
    <mergeCell ref="F23:Z23"/>
    <mergeCell ref="AA23:AB23"/>
    <mergeCell ref="AC23:AD23"/>
    <mergeCell ref="F24:Z24"/>
    <mergeCell ref="AA24:AB24"/>
    <mergeCell ref="AC24:AD24"/>
    <mergeCell ref="Y20:Z20"/>
    <mergeCell ref="AB20:AC20"/>
    <mergeCell ref="B21:E21"/>
    <mergeCell ref="AC25:AD25"/>
    <mergeCell ref="F22:Z22"/>
    <mergeCell ref="AA22:AB22"/>
    <mergeCell ref="AC22:AD22"/>
    <mergeCell ref="B20:E20"/>
    <mergeCell ref="AB1:AB3"/>
    <mergeCell ref="E2:N3"/>
    <mergeCell ref="P3:U4"/>
    <mergeCell ref="E4:N5"/>
    <mergeCell ref="T5:T8"/>
    <mergeCell ref="U5:X6"/>
    <mergeCell ref="Y5:AD6"/>
    <mergeCell ref="M6:Q7"/>
    <mergeCell ref="U7:X8"/>
    <mergeCell ref="Y7:AD8"/>
    <mergeCell ref="DZ147:EA147"/>
    <mergeCell ref="DW148:DX148"/>
    <mergeCell ref="DZ148:EA148"/>
    <mergeCell ref="DZ139:EA139"/>
    <mergeCell ref="DZ141:EA141"/>
    <mergeCell ref="DW142:DX142"/>
    <mergeCell ref="DZ142:EA142"/>
    <mergeCell ref="DZ143:EA143"/>
    <mergeCell ref="DW144:DX144"/>
    <mergeCell ref="DZ144:EA144"/>
    <mergeCell ref="DZ145:EA145"/>
    <mergeCell ref="DW146:DX146"/>
    <mergeCell ref="DZ146:EA146"/>
    <mergeCell ref="I32:J33"/>
    <mergeCell ref="K32:K33"/>
    <mergeCell ref="L32:L33"/>
    <mergeCell ref="M32:M33"/>
    <mergeCell ref="N32:N33"/>
    <mergeCell ref="O32:O33"/>
    <mergeCell ref="P32:P33"/>
    <mergeCell ref="Q32:S33"/>
    <mergeCell ref="T32:U33"/>
    <mergeCell ref="V32:V33"/>
    <mergeCell ref="W32:W33"/>
    <mergeCell ref="X32:X33"/>
    <mergeCell ref="Y32:Y33"/>
    <mergeCell ref="Z32:Z33"/>
    <mergeCell ref="AA32:AA33"/>
    <mergeCell ref="AB32:AC33"/>
    <mergeCell ref="U27:U28"/>
    <mergeCell ref="V27:AC28"/>
    <mergeCell ref="O59:V60"/>
    <mergeCell ref="W59:Y60"/>
    <mergeCell ref="Z59:AE60"/>
    <mergeCell ref="E48:F48"/>
    <mergeCell ref="H48:I48"/>
    <mergeCell ref="K48:L48"/>
    <mergeCell ref="S49:U49"/>
    <mergeCell ref="S50:U50"/>
    <mergeCell ref="I56:S56"/>
    <mergeCell ref="I57:S57"/>
    <mergeCell ref="A58:AE58"/>
    <mergeCell ref="T106:U108"/>
    <mergeCell ref="V106:W108"/>
    <mergeCell ref="X106:Y108"/>
    <mergeCell ref="Z106:AA108"/>
    <mergeCell ref="AB106:AC108"/>
    <mergeCell ref="AD106:AE108"/>
    <mergeCell ref="T94:U96"/>
    <mergeCell ref="V94:W96"/>
    <mergeCell ref="X94:Y96"/>
    <mergeCell ref="Z94:AA96"/>
    <mergeCell ref="AB94:AC96"/>
    <mergeCell ref="AD94:AE96"/>
    <mergeCell ref="T97:U99"/>
    <mergeCell ref="V97:W99"/>
    <mergeCell ref="X97:Y99"/>
    <mergeCell ref="Z97:AA99"/>
    <mergeCell ref="AB97:AC99"/>
    <mergeCell ref="AD97:AE99"/>
    <mergeCell ref="X100:Y102"/>
    <mergeCell ref="Z100:AA102"/>
    <mergeCell ref="AB100:AC102"/>
    <mergeCell ref="AD100:AE102"/>
    <mergeCell ref="A115:A120"/>
    <mergeCell ref="DY123:EA124"/>
    <mergeCell ref="B31:E43"/>
    <mergeCell ref="A77:A87"/>
    <mergeCell ref="A88:A114"/>
    <mergeCell ref="T109:U111"/>
    <mergeCell ref="V109:W111"/>
    <mergeCell ref="X109:Y111"/>
    <mergeCell ref="Z109:AA111"/>
    <mergeCell ref="AB109:AC111"/>
    <mergeCell ref="AD109:AE111"/>
    <mergeCell ref="T112:U114"/>
    <mergeCell ref="V112:W114"/>
    <mergeCell ref="X112:Y114"/>
    <mergeCell ref="Z112:AA114"/>
    <mergeCell ref="AB112:AC114"/>
    <mergeCell ref="AD112:AE114"/>
    <mergeCell ref="T103:U105"/>
    <mergeCell ref="V103:W105"/>
    <mergeCell ref="X103:Y105"/>
    <mergeCell ref="Z103:AA105"/>
    <mergeCell ref="AB103:AC105"/>
    <mergeCell ref="AD103:AE105"/>
    <mergeCell ref="O104:P105"/>
  </mergeCells>
  <phoneticPr fontId="1"/>
  <conditionalFormatting sqref="H56">
    <cfRule type="cellIs" dxfId="39" priority="19" stopIfTrue="1" operator="equal">
      <formula>$EG$95</formula>
    </cfRule>
  </conditionalFormatting>
  <conditionalFormatting sqref="H57">
    <cfRule type="cellIs" dxfId="38" priority="20" stopIfTrue="1" operator="equal">
      <formula>$EM$95</formula>
    </cfRule>
  </conditionalFormatting>
  <conditionalFormatting sqref="V94:V114">
    <cfRule type="cellIs" dxfId="37" priority="1" stopIfTrue="1" operator="equal">
      <formula>EC101</formula>
    </cfRule>
    <cfRule type="cellIs" dxfId="36" priority="2" stopIfTrue="1" operator="equal">
      <formula>EI101</formula>
    </cfRule>
  </conditionalFormatting>
  <conditionalFormatting sqref="W94:W114 Y94:Y114 AA94:AA114 AC94:AC114">
    <cfRule type="cellIs" dxfId="35" priority="11" stopIfTrue="1" operator="equal">
      <formula>#REF!</formula>
    </cfRule>
    <cfRule type="cellIs" dxfId="34" priority="12" stopIfTrue="1" operator="equal">
      <formula>#REF!</formula>
    </cfRule>
  </conditionalFormatting>
  <conditionalFormatting sqref="X94:X114">
    <cfRule type="cellIs" dxfId="33" priority="3" stopIfTrue="1" operator="equal">
      <formula>ED101</formula>
    </cfRule>
    <cfRule type="cellIs" dxfId="32" priority="4" stopIfTrue="1" operator="equal">
      <formula>EJ101</formula>
    </cfRule>
  </conditionalFormatting>
  <conditionalFormatting sqref="Z94:Z114">
    <cfRule type="cellIs" dxfId="31" priority="5" stopIfTrue="1" operator="equal">
      <formula>EE101</formula>
    </cfRule>
    <cfRule type="cellIs" dxfId="30" priority="6" stopIfTrue="1" operator="equal">
      <formula>EK101</formula>
    </cfRule>
  </conditionalFormatting>
  <conditionalFormatting sqref="AB94:AB114">
    <cfRule type="cellIs" dxfId="29" priority="7" stopIfTrue="1" operator="equal">
      <formula>EF101</formula>
    </cfRule>
    <cfRule type="cellIs" dxfId="28" priority="8" stopIfTrue="1" operator="equal">
      <formula>EL101</formula>
    </cfRule>
  </conditionalFormatting>
  <conditionalFormatting sqref="AD94:AE102">
    <cfRule type="cellIs" dxfId="27" priority="9" stopIfTrue="1" operator="equal">
      <formula>EG101</formula>
    </cfRule>
    <cfRule type="cellIs" dxfId="26" priority="10" stopIfTrue="1" operator="equal">
      <formula>EM101</formula>
    </cfRule>
  </conditionalFormatting>
  <dataValidations count="1">
    <dataValidation imeMode="halfAlpha" allowBlank="1" showInputMessage="1" showErrorMessage="1" sqref="E48:F49 H48:I49 K48:L49 H38:I39 K38:L39 N38:O39" xr:uid="{00000000-0002-0000-0300-000000000000}"/>
  </dataValidations>
  <printOptions horizontalCentered="1" verticalCentered="1"/>
  <pageMargins left="0.39370078740157483" right="0.19685039370078741" top="0.39370078740157483" bottom="0.19685039370078741" header="0.51181102362204722" footer="0.51181102362204722"/>
  <pageSetup paperSize="9" scale="84" orientation="portrait" r:id="rId1"/>
  <rowBreaks count="1" manualBreakCount="1">
    <brk id="54"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131073" r:id="rId4" name="Check Box 1">
              <controlPr defaultSize="0" autoFill="0" autoLine="0" autoPict="0">
                <anchor moveWithCells="1">
                  <from>
                    <xdr:col>5</xdr:col>
                    <xdr:colOff>133350</xdr:colOff>
                    <xdr:row>43</xdr:row>
                    <xdr:rowOff>95250</xdr:rowOff>
                  </from>
                  <to>
                    <xdr:col>6</xdr:col>
                    <xdr:colOff>219075</xdr:colOff>
                    <xdr:row>44</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B0F0"/>
  </sheetPr>
  <dimension ref="A1:EL143"/>
  <sheetViews>
    <sheetView view="pageBreakPreview" topLeftCell="A62" zoomScaleNormal="100" zoomScaleSheetLayoutView="100" workbookViewId="0">
      <selection activeCell="AH90" sqref="AH90"/>
    </sheetView>
  </sheetViews>
  <sheetFormatPr defaultRowHeight="13.5" x14ac:dyDescent="0.15"/>
  <cols>
    <col min="1" max="8" width="3.5" style="235" customWidth="1"/>
    <col min="9" max="9" width="4.25" style="235" customWidth="1"/>
    <col min="10" max="10" width="3.5" style="235" customWidth="1"/>
    <col min="11" max="11" width="4.25" style="235" customWidth="1"/>
    <col min="12" max="34" width="3.5" style="235" customWidth="1"/>
    <col min="35" max="105" width="3.5" style="235" hidden="1" customWidth="1"/>
    <col min="106" max="106" width="9" style="235" customWidth="1"/>
    <col min="107" max="16384" width="9" style="235"/>
  </cols>
  <sheetData>
    <row r="1" spans="2:104" s="258" customFormat="1" ht="14.25" x14ac:dyDescent="0.15">
      <c r="B1" s="235" t="s">
        <v>167</v>
      </c>
      <c r="C1" s="235"/>
      <c r="D1" s="235"/>
      <c r="E1" s="235"/>
      <c r="F1" s="235"/>
      <c r="G1" s="235"/>
      <c r="H1" s="235"/>
      <c r="I1" s="235"/>
      <c r="J1" s="235"/>
      <c r="AB1" s="930" t="s">
        <v>166</v>
      </c>
    </row>
    <row r="2" spans="2:104" s="258" customFormat="1" ht="11.1" customHeight="1" x14ac:dyDescent="0.15">
      <c r="E2" s="1005" t="s">
        <v>2</v>
      </c>
      <c r="F2" s="1005"/>
      <c r="G2" s="1005"/>
      <c r="H2" s="1005"/>
      <c r="I2" s="1005"/>
      <c r="J2" s="1005"/>
      <c r="K2" s="1005"/>
      <c r="L2" s="1005"/>
      <c r="M2" s="1005"/>
      <c r="N2" s="1005"/>
      <c r="O2" s="259"/>
      <c r="P2" s="260"/>
      <c r="Q2" s="260"/>
      <c r="R2" s="260"/>
      <c r="S2" s="260"/>
      <c r="T2" s="260"/>
      <c r="AB2" s="930"/>
    </row>
    <row r="3" spans="2:104" s="258" customFormat="1" ht="10.5" customHeight="1" x14ac:dyDescent="0.15">
      <c r="E3" s="1005"/>
      <c r="F3" s="1005"/>
      <c r="G3" s="1005"/>
      <c r="H3" s="1005"/>
      <c r="I3" s="1005"/>
      <c r="J3" s="1005"/>
      <c r="K3" s="1005"/>
      <c r="L3" s="1005"/>
      <c r="M3" s="1005"/>
      <c r="N3" s="1005"/>
      <c r="O3" s="259"/>
      <c r="P3" s="1006" t="s">
        <v>168</v>
      </c>
      <c r="Q3" s="1006"/>
      <c r="R3" s="1006"/>
      <c r="S3" s="1006"/>
      <c r="T3" s="1006"/>
      <c r="U3" s="1006"/>
      <c r="V3" s="196"/>
      <c r="AB3" s="930"/>
    </row>
    <row r="4" spans="2:104" s="258" customFormat="1" ht="15" customHeight="1" x14ac:dyDescent="0.15">
      <c r="E4" s="1005" t="s">
        <v>6</v>
      </c>
      <c r="F4" s="1005"/>
      <c r="G4" s="1005"/>
      <c r="H4" s="1005"/>
      <c r="I4" s="1005"/>
      <c r="J4" s="1005"/>
      <c r="K4" s="1005"/>
      <c r="L4" s="1005"/>
      <c r="M4" s="1005"/>
      <c r="N4" s="1005"/>
      <c r="O4" s="259"/>
      <c r="P4" s="1006"/>
      <c r="Q4" s="1006"/>
      <c r="R4" s="1006"/>
      <c r="S4" s="1006"/>
      <c r="T4" s="1006"/>
      <c r="U4" s="1006"/>
      <c r="V4" s="230"/>
      <c r="W4" s="230"/>
      <c r="X4" s="230"/>
      <c r="Y4" s="230"/>
      <c r="Z4" s="230"/>
      <c r="AA4" s="230"/>
      <c r="AB4" s="230"/>
      <c r="AC4" s="230"/>
      <c r="AD4" s="230"/>
    </row>
    <row r="5" spans="2:104" s="258" customFormat="1" ht="15" customHeight="1" x14ac:dyDescent="0.15">
      <c r="E5" s="1005"/>
      <c r="F5" s="1005"/>
      <c r="G5" s="1005"/>
      <c r="H5" s="1005"/>
      <c r="I5" s="1005"/>
      <c r="J5" s="1005"/>
      <c r="K5" s="1005"/>
      <c r="L5" s="1005"/>
      <c r="M5" s="1005"/>
      <c r="N5" s="1005"/>
      <c r="O5" s="259"/>
      <c r="P5" s="260"/>
      <c r="Q5" s="260"/>
      <c r="R5" s="260"/>
      <c r="S5" s="260"/>
      <c r="T5" s="1007" t="s">
        <v>169</v>
      </c>
      <c r="U5" s="1009" t="s">
        <v>2</v>
      </c>
      <c r="V5" s="1009"/>
      <c r="W5" s="1009"/>
      <c r="X5" s="1009"/>
      <c r="Y5" s="1011" t="s">
        <v>17</v>
      </c>
      <c r="Z5" s="1012"/>
      <c r="AA5" s="1012"/>
      <c r="AB5" s="1012"/>
      <c r="AC5" s="1012"/>
      <c r="AD5" s="1013"/>
      <c r="AE5" s="261"/>
      <c r="AF5" s="261"/>
      <c r="AG5" s="261"/>
      <c r="AH5" s="261"/>
      <c r="AI5" s="261"/>
      <c r="AJ5" s="261"/>
      <c r="AK5" s="261"/>
      <c r="AL5" s="261"/>
      <c r="AM5" s="261"/>
      <c r="AN5" s="261"/>
      <c r="AO5" s="261"/>
      <c r="AP5" s="261"/>
      <c r="AQ5" s="261"/>
      <c r="AR5" s="261"/>
      <c r="AS5" s="261"/>
      <c r="AT5" s="261"/>
      <c r="AU5" s="261"/>
      <c r="AV5" s="261"/>
      <c r="AW5" s="261"/>
      <c r="AX5" s="261"/>
      <c r="AY5" s="261"/>
      <c r="AZ5" s="261"/>
      <c r="BA5" s="261"/>
      <c r="BB5" s="261"/>
      <c r="BC5" s="261"/>
      <c r="BD5" s="261"/>
      <c r="BE5" s="261"/>
      <c r="BF5" s="261"/>
      <c r="BG5" s="261"/>
      <c r="BH5" s="261"/>
      <c r="BI5" s="261"/>
      <c r="BJ5" s="261"/>
      <c r="BK5" s="261"/>
      <c r="BL5" s="261"/>
      <c r="BM5" s="261"/>
      <c r="BN5" s="261"/>
      <c r="BO5" s="261"/>
      <c r="BP5" s="261"/>
      <c r="BQ5" s="261"/>
      <c r="BR5" s="261"/>
      <c r="BS5" s="261"/>
      <c r="BT5" s="261"/>
      <c r="BU5" s="261"/>
      <c r="BV5" s="261"/>
      <c r="BW5" s="261"/>
      <c r="BX5" s="261"/>
      <c r="BY5" s="261"/>
      <c r="BZ5" s="261"/>
      <c r="CA5" s="261"/>
      <c r="CB5" s="261"/>
      <c r="CC5" s="261"/>
      <c r="CD5" s="261"/>
      <c r="CE5" s="261"/>
      <c r="CF5" s="261"/>
      <c r="CG5" s="261"/>
      <c r="CH5" s="261"/>
      <c r="CI5" s="261"/>
      <c r="CJ5" s="261"/>
      <c r="CK5" s="261"/>
      <c r="CL5" s="261"/>
      <c r="CM5" s="261"/>
      <c r="CN5" s="261"/>
      <c r="CO5" s="261"/>
      <c r="CP5" s="261"/>
      <c r="CQ5" s="261"/>
      <c r="CR5" s="261"/>
      <c r="CS5" s="261"/>
      <c r="CT5" s="261"/>
      <c r="CU5" s="261"/>
      <c r="CV5" s="261"/>
      <c r="CW5" s="261"/>
      <c r="CX5" s="261"/>
      <c r="CY5" s="261"/>
      <c r="CZ5" s="261"/>
    </row>
    <row r="6" spans="2:104" s="258" customFormat="1" ht="15" customHeight="1" x14ac:dyDescent="0.15">
      <c r="M6" s="1017" t="s">
        <v>97</v>
      </c>
      <c r="N6" s="1017"/>
      <c r="O6" s="1017"/>
      <c r="P6" s="1017"/>
      <c r="Q6" s="1017"/>
      <c r="T6" s="911"/>
      <c r="U6" s="1010"/>
      <c r="V6" s="1010"/>
      <c r="W6" s="1010"/>
      <c r="X6" s="1010"/>
      <c r="Y6" s="1014"/>
      <c r="Z6" s="1015"/>
      <c r="AA6" s="1015"/>
      <c r="AB6" s="1015"/>
      <c r="AC6" s="1015"/>
      <c r="AD6" s="1016"/>
      <c r="AE6" s="261"/>
      <c r="AF6" s="261"/>
      <c r="AG6" s="261"/>
      <c r="AH6" s="261"/>
      <c r="AI6" s="261"/>
      <c r="AJ6" s="261"/>
      <c r="AK6" s="261"/>
      <c r="AL6" s="261"/>
      <c r="AM6" s="261"/>
      <c r="AN6" s="261"/>
      <c r="AO6" s="261"/>
      <c r="AP6" s="261"/>
      <c r="AQ6" s="261"/>
      <c r="AR6" s="261"/>
      <c r="AS6" s="261"/>
      <c r="AT6" s="261"/>
      <c r="AU6" s="261"/>
      <c r="AV6" s="261"/>
      <c r="AW6" s="261"/>
      <c r="AX6" s="261"/>
      <c r="AY6" s="261"/>
      <c r="AZ6" s="261"/>
      <c r="BA6" s="261"/>
      <c r="BB6" s="261"/>
      <c r="BC6" s="261"/>
      <c r="BD6" s="261"/>
      <c r="BE6" s="261"/>
      <c r="BF6" s="261"/>
      <c r="BG6" s="261"/>
      <c r="BH6" s="261"/>
      <c r="BI6" s="261"/>
      <c r="BJ6" s="261"/>
      <c r="BK6" s="261"/>
      <c r="BL6" s="261"/>
      <c r="BM6" s="261"/>
      <c r="BN6" s="261"/>
      <c r="BO6" s="261"/>
      <c r="BP6" s="261"/>
      <c r="BQ6" s="261"/>
      <c r="BR6" s="261"/>
      <c r="BS6" s="261"/>
      <c r="BT6" s="261"/>
      <c r="BU6" s="261"/>
      <c r="BV6" s="261"/>
      <c r="BW6" s="261"/>
      <c r="BX6" s="261"/>
      <c r="BY6" s="261"/>
      <c r="BZ6" s="261"/>
      <c r="CA6" s="261"/>
      <c r="CB6" s="261"/>
      <c r="CC6" s="261"/>
      <c r="CD6" s="261"/>
      <c r="CE6" s="261"/>
      <c r="CF6" s="261"/>
      <c r="CG6" s="261"/>
      <c r="CH6" s="261"/>
      <c r="CI6" s="261"/>
      <c r="CJ6" s="261"/>
      <c r="CK6" s="261"/>
      <c r="CL6" s="261"/>
      <c r="CM6" s="261"/>
      <c r="CN6" s="261"/>
      <c r="CO6" s="261"/>
      <c r="CP6" s="261"/>
      <c r="CQ6" s="261"/>
      <c r="CR6" s="261"/>
      <c r="CS6" s="261"/>
      <c r="CT6" s="261"/>
      <c r="CU6" s="261"/>
      <c r="CV6" s="261"/>
      <c r="CW6" s="261"/>
      <c r="CX6" s="261"/>
      <c r="CY6" s="261"/>
      <c r="CZ6" s="261"/>
    </row>
    <row r="7" spans="2:104" s="258" customFormat="1" ht="15" customHeight="1" x14ac:dyDescent="0.15">
      <c r="M7" s="1017"/>
      <c r="N7" s="1017"/>
      <c r="O7" s="1017"/>
      <c r="P7" s="1017"/>
      <c r="Q7" s="1017"/>
      <c r="T7" s="911"/>
      <c r="U7" s="1018" t="s">
        <v>170</v>
      </c>
      <c r="V7" s="1018"/>
      <c r="W7" s="1018"/>
      <c r="X7" s="1018"/>
      <c r="Y7" s="1020" t="s">
        <v>17</v>
      </c>
      <c r="Z7" s="1021"/>
      <c r="AA7" s="1021"/>
      <c r="AB7" s="1021"/>
      <c r="AC7" s="1021"/>
      <c r="AD7" s="1022"/>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61"/>
      <c r="BG7" s="261"/>
      <c r="BH7" s="261"/>
      <c r="BI7" s="261"/>
      <c r="BJ7" s="261"/>
      <c r="BK7" s="261"/>
      <c r="BL7" s="261"/>
      <c r="BM7" s="261"/>
      <c r="BN7" s="261"/>
      <c r="BO7" s="261"/>
      <c r="BP7" s="261"/>
      <c r="BQ7" s="261"/>
      <c r="BR7" s="261"/>
      <c r="BS7" s="261"/>
      <c r="BT7" s="261"/>
      <c r="BU7" s="261"/>
      <c r="BV7" s="261"/>
      <c r="BW7" s="261"/>
      <c r="BX7" s="261"/>
      <c r="BY7" s="261"/>
      <c r="BZ7" s="261"/>
      <c r="CA7" s="261"/>
      <c r="CB7" s="261"/>
      <c r="CC7" s="261"/>
      <c r="CD7" s="261"/>
      <c r="CE7" s="261"/>
      <c r="CF7" s="261"/>
      <c r="CG7" s="261"/>
      <c r="CH7" s="261"/>
      <c r="CI7" s="261"/>
      <c r="CJ7" s="261"/>
      <c r="CK7" s="261"/>
      <c r="CL7" s="261"/>
      <c r="CM7" s="261"/>
      <c r="CN7" s="261"/>
      <c r="CO7" s="261"/>
      <c r="CP7" s="261"/>
      <c r="CQ7" s="261"/>
      <c r="CR7" s="261"/>
      <c r="CS7" s="261"/>
      <c r="CT7" s="261"/>
      <c r="CU7" s="261"/>
      <c r="CV7" s="261"/>
      <c r="CW7" s="261"/>
      <c r="CX7" s="261"/>
      <c r="CY7" s="261"/>
      <c r="CZ7" s="261"/>
    </row>
    <row r="8" spans="2:104" s="258" customFormat="1" ht="15" customHeight="1" x14ac:dyDescent="0.15">
      <c r="T8" s="1008"/>
      <c r="U8" s="1019"/>
      <c r="V8" s="1019"/>
      <c r="W8" s="1019"/>
      <c r="X8" s="1019"/>
      <c r="Y8" s="1023"/>
      <c r="Z8" s="1024"/>
      <c r="AA8" s="1024"/>
      <c r="AB8" s="1024"/>
      <c r="AC8" s="1024"/>
      <c r="AD8" s="1025"/>
      <c r="AE8" s="261"/>
      <c r="AF8" s="261"/>
      <c r="AG8" s="261"/>
      <c r="AH8" s="261"/>
      <c r="AI8" s="261"/>
      <c r="AJ8" s="261"/>
      <c r="AK8" s="261"/>
      <c r="AL8" s="261"/>
      <c r="AM8" s="261"/>
      <c r="AN8" s="261"/>
      <c r="AO8" s="261"/>
      <c r="AP8" s="261"/>
      <c r="AQ8" s="261"/>
      <c r="AR8" s="261"/>
      <c r="AS8" s="261"/>
      <c r="AT8" s="261"/>
      <c r="AU8" s="261"/>
      <c r="AV8" s="261"/>
      <c r="AW8" s="261"/>
      <c r="AX8" s="261"/>
      <c r="AY8" s="261"/>
      <c r="AZ8" s="261"/>
      <c r="BA8" s="261"/>
      <c r="BB8" s="261"/>
      <c r="BC8" s="261"/>
      <c r="BD8" s="261"/>
      <c r="BE8" s="261"/>
      <c r="BF8" s="261"/>
      <c r="BG8" s="261"/>
      <c r="BH8" s="261"/>
      <c r="BI8" s="261"/>
      <c r="BJ8" s="261"/>
      <c r="BK8" s="261"/>
      <c r="BL8" s="261"/>
      <c r="BM8" s="261"/>
      <c r="BN8" s="261"/>
      <c r="BO8" s="261"/>
      <c r="BP8" s="261"/>
      <c r="BQ8" s="261"/>
      <c r="BR8" s="261"/>
      <c r="BS8" s="261"/>
      <c r="BT8" s="261"/>
      <c r="BU8" s="261"/>
      <c r="BV8" s="261"/>
      <c r="BW8" s="261"/>
      <c r="BX8" s="261"/>
      <c r="BY8" s="261"/>
      <c r="BZ8" s="261"/>
      <c r="CA8" s="261"/>
      <c r="CB8" s="261"/>
      <c r="CC8" s="261"/>
      <c r="CD8" s="261"/>
      <c r="CE8" s="261"/>
      <c r="CF8" s="261"/>
      <c r="CG8" s="261"/>
      <c r="CH8" s="261"/>
      <c r="CI8" s="261"/>
      <c r="CJ8" s="261"/>
      <c r="CK8" s="261"/>
      <c r="CL8" s="261"/>
      <c r="CM8" s="261"/>
      <c r="CN8" s="261"/>
      <c r="CO8" s="261"/>
      <c r="CP8" s="261"/>
      <c r="CQ8" s="261"/>
      <c r="CR8" s="261"/>
      <c r="CS8" s="261"/>
      <c r="CT8" s="261"/>
      <c r="CU8" s="261"/>
      <c r="CV8" s="261"/>
      <c r="CW8" s="261"/>
      <c r="CX8" s="261"/>
      <c r="CY8" s="261"/>
      <c r="CZ8" s="261"/>
    </row>
    <row r="9" spans="2:104" s="258" customFormat="1" ht="19.899999999999999" customHeight="1" x14ac:dyDescent="0.15">
      <c r="B9" s="1175" t="s">
        <v>25</v>
      </c>
      <c r="C9" s="1176"/>
      <c r="D9" s="1176"/>
      <c r="E9" s="1177"/>
      <c r="F9" s="1181" t="s">
        <v>207</v>
      </c>
      <c r="G9" s="1182"/>
      <c r="H9" s="1182"/>
      <c r="I9" s="1182"/>
      <c r="J9" s="1182"/>
      <c r="K9" s="1182"/>
      <c r="L9" s="1183"/>
      <c r="M9" s="1187" t="s">
        <v>278</v>
      </c>
      <c r="N9" s="1188"/>
      <c r="O9" s="1188"/>
      <c r="P9" s="953">
        <v>345678</v>
      </c>
      <c r="Q9" s="954"/>
      <c r="R9" s="954"/>
      <c r="S9" s="954"/>
      <c r="T9" s="954"/>
      <c r="U9" s="954"/>
      <c r="V9" s="954"/>
      <c r="W9" s="955"/>
      <c r="X9" s="1168" t="s">
        <v>65</v>
      </c>
      <c r="Y9" s="1168"/>
      <c r="Z9" s="1168"/>
      <c r="AA9" s="1168"/>
      <c r="AB9" s="1168"/>
      <c r="AC9" s="1168"/>
      <c r="AD9" s="1169"/>
      <c r="AE9" s="262"/>
      <c r="AF9" s="262"/>
      <c r="AG9" s="262"/>
      <c r="AH9" s="262"/>
      <c r="AI9" s="262"/>
      <c r="AJ9" s="262"/>
      <c r="AK9" s="262"/>
      <c r="AL9" s="262"/>
      <c r="AM9" s="262"/>
      <c r="AN9" s="262"/>
      <c r="AO9" s="262"/>
      <c r="AP9" s="262"/>
      <c r="AQ9" s="262"/>
      <c r="AR9" s="262"/>
      <c r="AS9" s="262"/>
      <c r="AT9" s="262"/>
      <c r="AU9" s="262"/>
      <c r="AV9" s="262"/>
      <c r="AW9" s="262"/>
      <c r="AX9" s="262"/>
      <c r="AY9" s="262"/>
      <c r="AZ9" s="262"/>
      <c r="BA9" s="262"/>
      <c r="BB9" s="262"/>
      <c r="BC9" s="262"/>
      <c r="BD9" s="262"/>
      <c r="BE9" s="262"/>
      <c r="BF9" s="262"/>
      <c r="BG9" s="262"/>
      <c r="BH9" s="262"/>
      <c r="BI9" s="262"/>
      <c r="BJ9" s="262"/>
      <c r="BK9" s="262"/>
      <c r="BL9" s="262"/>
      <c r="BM9" s="262"/>
      <c r="BN9" s="262"/>
      <c r="BO9" s="262"/>
      <c r="BP9" s="262"/>
      <c r="BQ9" s="262"/>
      <c r="BR9" s="262"/>
      <c r="BS9" s="262"/>
      <c r="BT9" s="262"/>
      <c r="BU9" s="262"/>
      <c r="BV9" s="262"/>
      <c r="BW9" s="262"/>
      <c r="BX9" s="262"/>
      <c r="BY9" s="262"/>
      <c r="BZ9" s="262"/>
      <c r="CA9" s="262"/>
      <c r="CB9" s="262"/>
      <c r="CC9" s="262"/>
      <c r="CD9" s="262"/>
      <c r="CE9" s="262"/>
      <c r="CF9" s="262"/>
      <c r="CG9" s="262"/>
      <c r="CH9" s="262"/>
      <c r="CI9" s="262"/>
      <c r="CJ9" s="262"/>
      <c r="CK9" s="262"/>
      <c r="CL9" s="262"/>
      <c r="CM9" s="262"/>
      <c r="CN9" s="262"/>
      <c r="CO9" s="262"/>
      <c r="CP9" s="262"/>
      <c r="CQ9" s="262"/>
      <c r="CR9" s="262"/>
      <c r="CS9" s="262"/>
      <c r="CT9" s="262"/>
      <c r="CU9" s="262"/>
      <c r="CV9" s="262"/>
      <c r="CW9" s="262"/>
      <c r="CX9" s="262"/>
      <c r="CY9" s="262"/>
      <c r="CZ9" s="262"/>
    </row>
    <row r="10" spans="2:104" s="258" customFormat="1" ht="26.25" customHeight="1" x14ac:dyDescent="0.15">
      <c r="B10" s="1178"/>
      <c r="C10" s="1179"/>
      <c r="D10" s="1179"/>
      <c r="E10" s="1180"/>
      <c r="F10" s="1184"/>
      <c r="G10" s="1185"/>
      <c r="H10" s="1185"/>
      <c r="I10" s="1185"/>
      <c r="J10" s="1185"/>
      <c r="K10" s="1185"/>
      <c r="L10" s="1186"/>
      <c r="M10" s="1189"/>
      <c r="N10" s="1190"/>
      <c r="O10" s="1190"/>
      <c r="P10" s="956"/>
      <c r="Q10" s="957"/>
      <c r="R10" s="957"/>
      <c r="S10" s="957"/>
      <c r="T10" s="957"/>
      <c r="U10" s="957"/>
      <c r="V10" s="957"/>
      <c r="W10" s="958"/>
      <c r="X10" s="263" t="s">
        <v>26</v>
      </c>
      <c r="Y10" s="264">
        <v>2</v>
      </c>
      <c r="Z10" s="265" t="s">
        <v>11</v>
      </c>
      <c r="AA10" s="264">
        <v>4</v>
      </c>
      <c r="AB10" s="265" t="s">
        <v>27</v>
      </c>
      <c r="AC10" s="264">
        <v>1</v>
      </c>
      <c r="AD10" s="266" t="s">
        <v>29</v>
      </c>
    </row>
    <row r="11" spans="2:104" s="258" customFormat="1" ht="19.899999999999999" customHeight="1" x14ac:dyDescent="0.15">
      <c r="B11" s="1191" t="s">
        <v>48</v>
      </c>
      <c r="C11" s="1192"/>
      <c r="D11" s="1192"/>
      <c r="E11" s="1193"/>
      <c r="F11" s="1197" t="s">
        <v>50</v>
      </c>
      <c r="G11" s="1198"/>
      <c r="H11" s="1198"/>
      <c r="I11" s="1198"/>
      <c r="J11" s="1198"/>
      <c r="K11" s="1198"/>
      <c r="L11" s="1199"/>
      <c r="M11" s="1200" t="s">
        <v>279</v>
      </c>
      <c r="N11" s="1201"/>
      <c r="O11" s="1202"/>
      <c r="P11" s="1204" t="s">
        <v>286</v>
      </c>
      <c r="Q11" s="920"/>
      <c r="R11" s="920"/>
      <c r="S11" s="920"/>
      <c r="T11" s="920"/>
      <c r="U11" s="920"/>
      <c r="V11" s="920"/>
      <c r="W11" s="1205"/>
      <c r="X11" s="1170" t="s">
        <v>171</v>
      </c>
      <c r="Y11" s="1171"/>
      <c r="Z11" s="1171"/>
      <c r="AA11" s="1171"/>
      <c r="AB11" s="1171"/>
      <c r="AC11" s="1171"/>
      <c r="AD11" s="117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c r="BX11" s="262"/>
      <c r="BY11" s="262"/>
      <c r="BZ11" s="262"/>
      <c r="CA11" s="262"/>
      <c r="CB11" s="262"/>
      <c r="CC11" s="262"/>
      <c r="CD11" s="262"/>
      <c r="CE11" s="262"/>
      <c r="CF11" s="262"/>
      <c r="CG11" s="262"/>
      <c r="CH11" s="262"/>
      <c r="CI11" s="262"/>
      <c r="CJ11" s="262"/>
      <c r="CK11" s="262"/>
      <c r="CL11" s="262"/>
      <c r="CM11" s="262"/>
      <c r="CN11" s="262"/>
      <c r="CO11" s="262"/>
      <c r="CP11" s="262"/>
      <c r="CQ11" s="262"/>
      <c r="CR11" s="262"/>
      <c r="CS11" s="262"/>
      <c r="CT11" s="262"/>
      <c r="CU11" s="262"/>
      <c r="CV11" s="262"/>
      <c r="CW11" s="262"/>
      <c r="CX11" s="262"/>
      <c r="CY11" s="262"/>
      <c r="CZ11" s="262"/>
    </row>
    <row r="12" spans="2:104" s="258" customFormat="1" ht="26.25" customHeight="1" x14ac:dyDescent="0.15">
      <c r="B12" s="1194"/>
      <c r="C12" s="1195"/>
      <c r="D12" s="1195"/>
      <c r="E12" s="1196"/>
      <c r="F12" s="946"/>
      <c r="G12" s="947"/>
      <c r="H12" s="947"/>
      <c r="I12" s="947"/>
      <c r="J12" s="947"/>
      <c r="K12" s="947"/>
      <c r="L12" s="948"/>
      <c r="M12" s="1189"/>
      <c r="N12" s="1190"/>
      <c r="O12" s="1203"/>
      <c r="P12" s="1206"/>
      <c r="Q12" s="1207"/>
      <c r="R12" s="1207"/>
      <c r="S12" s="1207"/>
      <c r="T12" s="1207"/>
      <c r="U12" s="1207"/>
      <c r="V12" s="1207"/>
      <c r="W12" s="1208"/>
      <c r="X12" s="267" t="s">
        <v>174</v>
      </c>
      <c r="Y12" s="265" t="s">
        <v>86</v>
      </c>
      <c r="Z12" s="265" t="s">
        <v>11</v>
      </c>
      <c r="AA12" s="265" t="s">
        <v>86</v>
      </c>
      <c r="AB12" s="265" t="s">
        <v>27</v>
      </c>
      <c r="AC12" s="265" t="s">
        <v>86</v>
      </c>
      <c r="AD12" s="266" t="s">
        <v>29</v>
      </c>
    </row>
    <row r="13" spans="2:104" s="258" customFormat="1" ht="9.9499999999999993" customHeight="1" x14ac:dyDescent="0.15">
      <c r="B13" s="1209" t="s">
        <v>217</v>
      </c>
      <c r="C13" s="1134"/>
      <c r="D13" s="1134"/>
      <c r="E13" s="1134"/>
      <c r="F13" s="1134"/>
      <c r="G13" s="1054" t="s">
        <v>274</v>
      </c>
      <c r="H13" s="1212"/>
      <c r="I13" s="1213"/>
      <c r="J13" s="1133" t="s">
        <v>218</v>
      </c>
      <c r="K13" s="1134"/>
      <c r="L13" s="1134"/>
      <c r="M13" s="1134"/>
      <c r="N13" s="1135"/>
      <c r="O13" s="1034" t="s">
        <v>272</v>
      </c>
      <c r="P13" s="1035"/>
      <c r="Q13" s="1035"/>
      <c r="R13" s="1035"/>
      <c r="S13" s="1035"/>
      <c r="T13" s="1218"/>
      <c r="U13" s="1133" t="s">
        <v>219</v>
      </c>
      <c r="V13" s="1134"/>
      <c r="W13" s="1134"/>
      <c r="X13" s="1134"/>
      <c r="Y13" s="1135"/>
      <c r="Z13" s="1034" t="s">
        <v>273</v>
      </c>
      <c r="AA13" s="1035"/>
      <c r="AB13" s="1035"/>
      <c r="AC13" s="1035"/>
      <c r="AD13" s="1036"/>
      <c r="AH13" s="268"/>
    </row>
    <row r="14" spans="2:104" s="258" customFormat="1" ht="9.9499999999999993" customHeight="1" x14ac:dyDescent="0.15">
      <c r="B14" s="1210"/>
      <c r="C14" s="1070"/>
      <c r="D14" s="1070"/>
      <c r="E14" s="1070"/>
      <c r="F14" s="1070"/>
      <c r="G14" s="926"/>
      <c r="H14" s="583"/>
      <c r="I14" s="1214"/>
      <c r="J14" s="1216"/>
      <c r="K14" s="1070"/>
      <c r="L14" s="1070"/>
      <c r="M14" s="1070"/>
      <c r="N14" s="1217"/>
      <c r="O14" s="1037"/>
      <c r="P14" s="1038"/>
      <c r="Q14" s="1038"/>
      <c r="R14" s="1038"/>
      <c r="S14" s="1038"/>
      <c r="T14" s="1219"/>
      <c r="U14" s="1216"/>
      <c r="V14" s="1070"/>
      <c r="W14" s="1070"/>
      <c r="X14" s="1070"/>
      <c r="Y14" s="1217"/>
      <c r="Z14" s="1037"/>
      <c r="AA14" s="1038"/>
      <c r="AB14" s="1038"/>
      <c r="AC14" s="1038"/>
      <c r="AD14" s="1039"/>
      <c r="AH14" s="268"/>
    </row>
    <row r="15" spans="2:104" s="258" customFormat="1" ht="9.9499999999999993" customHeight="1" x14ac:dyDescent="0.15">
      <c r="B15" s="1210"/>
      <c r="C15" s="1070"/>
      <c r="D15" s="1070"/>
      <c r="E15" s="1070"/>
      <c r="F15" s="1070"/>
      <c r="G15" s="926"/>
      <c r="H15" s="583"/>
      <c r="I15" s="1214"/>
      <c r="J15" s="1216"/>
      <c r="K15" s="1070"/>
      <c r="L15" s="1070"/>
      <c r="M15" s="1070"/>
      <c r="N15" s="1217"/>
      <c r="O15" s="1037"/>
      <c r="P15" s="1038"/>
      <c r="Q15" s="1038"/>
      <c r="R15" s="1038"/>
      <c r="S15" s="1038"/>
      <c r="T15" s="1219"/>
      <c r="U15" s="1216"/>
      <c r="V15" s="1070"/>
      <c r="W15" s="1070"/>
      <c r="X15" s="1070"/>
      <c r="Y15" s="1217"/>
      <c r="Z15" s="1037"/>
      <c r="AA15" s="1038"/>
      <c r="AB15" s="1038"/>
      <c r="AC15" s="1038"/>
      <c r="AD15" s="1039"/>
    </row>
    <row r="16" spans="2:104" s="258" customFormat="1" ht="9.9499999999999993" customHeight="1" x14ac:dyDescent="0.15">
      <c r="B16" s="1210"/>
      <c r="C16" s="1070"/>
      <c r="D16" s="1070"/>
      <c r="E16" s="1070"/>
      <c r="F16" s="1070"/>
      <c r="G16" s="926"/>
      <c r="H16" s="583"/>
      <c r="I16" s="1214"/>
      <c r="J16" s="1216"/>
      <c r="K16" s="1070"/>
      <c r="L16" s="1070"/>
      <c r="M16" s="1070"/>
      <c r="N16" s="1217"/>
      <c r="O16" s="1037"/>
      <c r="P16" s="1038"/>
      <c r="Q16" s="1038"/>
      <c r="R16" s="1038"/>
      <c r="S16" s="1038"/>
      <c r="T16" s="1219"/>
      <c r="U16" s="1216"/>
      <c r="V16" s="1070"/>
      <c r="W16" s="1070"/>
      <c r="X16" s="1070"/>
      <c r="Y16" s="1217"/>
      <c r="Z16" s="1037"/>
      <c r="AA16" s="1038"/>
      <c r="AB16" s="1038"/>
      <c r="AC16" s="1038"/>
      <c r="AD16" s="1039"/>
    </row>
    <row r="17" spans="2:108" s="258" customFormat="1" ht="24" hidden="1" customHeight="1" x14ac:dyDescent="0.15">
      <c r="B17" s="1211"/>
      <c r="C17" s="1137"/>
      <c r="D17" s="1137"/>
      <c r="E17" s="1137"/>
      <c r="F17" s="1137"/>
      <c r="G17" s="1109"/>
      <c r="H17" s="1110"/>
      <c r="I17" s="1215"/>
      <c r="J17" s="1136"/>
      <c r="K17" s="1137"/>
      <c r="L17" s="1137"/>
      <c r="M17" s="1137"/>
      <c r="N17" s="1138"/>
      <c r="O17" s="1040"/>
      <c r="P17" s="1041"/>
      <c r="Q17" s="1041"/>
      <c r="R17" s="1041"/>
      <c r="S17" s="1041"/>
      <c r="T17" s="1220"/>
      <c r="U17" s="1136"/>
      <c r="V17" s="1137"/>
      <c r="W17" s="1137"/>
      <c r="X17" s="1137"/>
      <c r="Y17" s="1138"/>
      <c r="Z17" s="1040"/>
      <c r="AA17" s="1041"/>
      <c r="AB17" s="1041"/>
      <c r="AC17" s="1041"/>
      <c r="AD17" s="1042"/>
    </row>
    <row r="18" spans="2:108" ht="23.25" customHeight="1" x14ac:dyDescent="0.15">
      <c r="B18" s="1173" t="s">
        <v>197</v>
      </c>
      <c r="C18" s="813"/>
      <c r="D18" s="813"/>
      <c r="E18" s="813"/>
      <c r="F18" s="813"/>
      <c r="G18" s="813"/>
      <c r="H18" s="813"/>
      <c r="I18" s="813"/>
      <c r="J18" s="813"/>
      <c r="K18" s="1001"/>
      <c r="L18" s="1133" t="s">
        <v>220</v>
      </c>
      <c r="M18" s="1134"/>
      <c r="N18" s="1134"/>
      <c r="O18" s="1134"/>
      <c r="P18" s="1134"/>
      <c r="Q18" s="1174" t="s">
        <v>172</v>
      </c>
      <c r="R18" s="1174"/>
      <c r="S18" s="1174"/>
      <c r="T18" s="1000"/>
      <c r="U18" s="813"/>
      <c r="V18" s="813"/>
      <c r="W18" s="813"/>
      <c r="X18" s="228" t="s">
        <v>173</v>
      </c>
      <c r="Y18" s="813"/>
      <c r="Z18" s="813"/>
      <c r="AA18" s="228" t="s">
        <v>175</v>
      </c>
      <c r="AB18" s="228"/>
      <c r="AC18" s="228"/>
      <c r="AD18" s="269"/>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0"/>
      <c r="BA18" s="270"/>
      <c r="BB18" s="270"/>
      <c r="BC18" s="270"/>
      <c r="BD18" s="270"/>
      <c r="BE18" s="270"/>
      <c r="BF18" s="270"/>
      <c r="BG18" s="270"/>
      <c r="BH18" s="270"/>
      <c r="BI18" s="270"/>
      <c r="BJ18" s="270"/>
      <c r="BK18" s="270"/>
      <c r="BL18" s="270"/>
      <c r="BM18" s="270"/>
      <c r="BN18" s="270"/>
      <c r="BO18" s="270"/>
      <c r="BP18" s="270"/>
      <c r="BQ18" s="270"/>
      <c r="BR18" s="270"/>
      <c r="BS18" s="270"/>
      <c r="BT18" s="270"/>
      <c r="BU18" s="270"/>
      <c r="BV18" s="270"/>
      <c r="BW18" s="270"/>
      <c r="BX18" s="270"/>
      <c r="BY18" s="270"/>
      <c r="BZ18" s="270"/>
      <c r="CA18" s="270"/>
      <c r="CB18" s="270"/>
      <c r="CC18" s="270"/>
      <c r="CD18" s="270"/>
      <c r="CE18" s="270"/>
      <c r="CF18" s="270"/>
      <c r="CG18" s="270"/>
      <c r="CH18" s="270"/>
      <c r="CI18" s="270"/>
      <c r="CJ18" s="270"/>
      <c r="CK18" s="270"/>
      <c r="CL18" s="270"/>
      <c r="CM18" s="270"/>
      <c r="CN18" s="270"/>
      <c r="CO18" s="270"/>
      <c r="CP18" s="270"/>
      <c r="CQ18" s="270"/>
      <c r="CR18" s="270"/>
      <c r="CS18" s="270"/>
      <c r="CT18" s="270"/>
      <c r="CU18" s="270"/>
      <c r="CV18" s="270"/>
      <c r="CW18" s="270"/>
      <c r="CX18" s="270"/>
      <c r="CY18" s="270"/>
      <c r="CZ18" s="270"/>
    </row>
    <row r="19" spans="2:108" ht="23.25" customHeight="1" x14ac:dyDescent="0.15">
      <c r="B19" s="1158" t="s">
        <v>200</v>
      </c>
      <c r="C19" s="1161"/>
      <c r="D19" s="1161"/>
      <c r="E19" s="1162"/>
      <c r="F19" s="821"/>
      <c r="G19" s="822"/>
      <c r="H19" s="822"/>
      <c r="I19" s="822"/>
      <c r="J19" s="822"/>
      <c r="K19" s="823"/>
      <c r="L19" s="1136"/>
      <c r="M19" s="1137"/>
      <c r="N19" s="1137"/>
      <c r="O19" s="1137"/>
      <c r="P19" s="1137"/>
      <c r="Q19" s="1174" t="s">
        <v>176</v>
      </c>
      <c r="R19" s="1174"/>
      <c r="S19" s="1174"/>
      <c r="T19" s="655"/>
      <c r="U19" s="657"/>
      <c r="V19" s="657"/>
      <c r="W19" s="657"/>
      <c r="X19" s="657"/>
      <c r="Y19" s="657"/>
      <c r="Z19" s="657"/>
      <c r="AA19" s="657"/>
      <c r="AB19" s="657"/>
      <c r="AC19" s="657"/>
      <c r="AD19" s="271" t="s">
        <v>17</v>
      </c>
      <c r="AE19" s="272"/>
      <c r="AF19" s="272"/>
      <c r="AG19" s="272"/>
      <c r="AH19" s="272"/>
      <c r="AI19" s="272"/>
      <c r="AJ19" s="272"/>
      <c r="AK19" s="272"/>
      <c r="AL19" s="272"/>
      <c r="AM19" s="272"/>
      <c r="AN19" s="272"/>
      <c r="AO19" s="272"/>
      <c r="AP19" s="272"/>
      <c r="AQ19" s="272"/>
      <c r="AR19" s="272"/>
      <c r="AS19" s="272"/>
      <c r="AT19" s="272"/>
      <c r="AU19" s="272"/>
      <c r="AV19" s="272"/>
      <c r="AW19" s="272"/>
      <c r="AX19" s="272"/>
      <c r="AY19" s="272"/>
      <c r="AZ19" s="272"/>
      <c r="BA19" s="272"/>
      <c r="BB19" s="272"/>
      <c r="BC19" s="272"/>
      <c r="BD19" s="272"/>
      <c r="BE19" s="272"/>
      <c r="BF19" s="272"/>
      <c r="BG19" s="272"/>
      <c r="BH19" s="272"/>
      <c r="BI19" s="272"/>
      <c r="BJ19" s="272"/>
      <c r="BK19" s="272"/>
      <c r="BL19" s="272"/>
      <c r="BM19" s="272"/>
      <c r="BN19" s="272"/>
      <c r="BO19" s="272"/>
      <c r="BP19" s="272"/>
      <c r="BQ19" s="272"/>
      <c r="BR19" s="272"/>
      <c r="BS19" s="272"/>
      <c r="BT19" s="272"/>
      <c r="BU19" s="272"/>
      <c r="BV19" s="272"/>
      <c r="BW19" s="272"/>
      <c r="BX19" s="272"/>
      <c r="BY19" s="272"/>
      <c r="BZ19" s="272"/>
      <c r="CA19" s="272"/>
      <c r="CB19" s="272"/>
      <c r="CC19" s="272"/>
      <c r="CD19" s="272"/>
      <c r="CE19" s="272"/>
      <c r="CF19" s="272"/>
      <c r="CG19" s="272"/>
      <c r="CH19" s="272"/>
      <c r="CI19" s="272"/>
      <c r="CJ19" s="272"/>
      <c r="CK19" s="272"/>
      <c r="CL19" s="272"/>
      <c r="CM19" s="272"/>
      <c r="CN19" s="272"/>
      <c r="CO19" s="272"/>
      <c r="CP19" s="272"/>
      <c r="CQ19" s="272"/>
      <c r="CR19" s="272"/>
      <c r="CS19" s="272"/>
      <c r="CT19" s="272"/>
      <c r="CU19" s="272"/>
      <c r="CV19" s="272"/>
      <c r="CW19" s="272"/>
      <c r="CX19" s="272"/>
      <c r="CY19" s="272"/>
      <c r="CZ19" s="272"/>
    </row>
    <row r="20" spans="2:108" ht="23.25" customHeight="1" x14ac:dyDescent="0.15">
      <c r="B20" s="1158" t="s">
        <v>201</v>
      </c>
      <c r="C20" s="529"/>
      <c r="D20" s="529"/>
      <c r="E20" s="1159"/>
      <c r="F20" s="821"/>
      <c r="G20" s="822"/>
      <c r="H20" s="822"/>
      <c r="I20" s="822"/>
      <c r="J20" s="822"/>
      <c r="K20" s="823"/>
      <c r="L20" s="1133" t="s">
        <v>126</v>
      </c>
      <c r="M20" s="1134"/>
      <c r="N20" s="1134"/>
      <c r="O20" s="1134"/>
      <c r="P20" s="1135"/>
      <c r="Q20" s="1160" t="s">
        <v>177</v>
      </c>
      <c r="R20" s="1160"/>
      <c r="S20" s="1160"/>
      <c r="T20" s="1000" t="s">
        <v>24</v>
      </c>
      <c r="U20" s="813"/>
      <c r="V20" s="813"/>
      <c r="W20" s="813"/>
      <c r="X20" s="273" t="s">
        <v>173</v>
      </c>
      <c r="Y20" s="813"/>
      <c r="Z20" s="813"/>
      <c r="AA20" s="273" t="s">
        <v>175</v>
      </c>
      <c r="AB20" s="813"/>
      <c r="AC20" s="813"/>
      <c r="AD20" s="269" t="s">
        <v>131</v>
      </c>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70"/>
      <c r="BB20" s="270"/>
      <c r="BC20" s="270"/>
      <c r="BD20" s="270"/>
      <c r="BE20" s="270"/>
      <c r="BF20" s="270"/>
      <c r="BG20" s="270"/>
      <c r="BH20" s="270"/>
      <c r="BI20" s="270"/>
      <c r="BJ20" s="270"/>
      <c r="BK20" s="270"/>
      <c r="BL20" s="270"/>
      <c r="BM20" s="270"/>
      <c r="BN20" s="270"/>
      <c r="BO20" s="270"/>
      <c r="BP20" s="270"/>
      <c r="BQ20" s="270"/>
      <c r="BR20" s="270"/>
      <c r="BS20" s="270"/>
      <c r="BT20" s="270"/>
      <c r="BU20" s="270"/>
      <c r="BV20" s="270"/>
      <c r="BW20" s="270"/>
      <c r="BX20" s="270"/>
      <c r="BY20" s="270"/>
      <c r="BZ20" s="270"/>
      <c r="CA20" s="270"/>
      <c r="CB20" s="270"/>
      <c r="CC20" s="270"/>
      <c r="CD20" s="270"/>
      <c r="CE20" s="270"/>
      <c r="CF20" s="270"/>
      <c r="CG20" s="270"/>
      <c r="CH20" s="270"/>
      <c r="CI20" s="270"/>
      <c r="CJ20" s="270"/>
      <c r="CK20" s="270"/>
      <c r="CL20" s="270"/>
      <c r="CM20" s="270"/>
      <c r="CN20" s="270"/>
      <c r="CO20" s="270"/>
      <c r="CP20" s="270"/>
      <c r="CQ20" s="270"/>
      <c r="CR20" s="270"/>
      <c r="CS20" s="270"/>
      <c r="CT20" s="270"/>
      <c r="CU20" s="270"/>
      <c r="CV20" s="270"/>
      <c r="CW20" s="270"/>
      <c r="CX20" s="270"/>
      <c r="CY20" s="270"/>
      <c r="CZ20" s="270"/>
    </row>
    <row r="21" spans="2:108" ht="23.25" customHeight="1" x14ac:dyDescent="0.15">
      <c r="B21" s="1158" t="s">
        <v>202</v>
      </c>
      <c r="C21" s="1161"/>
      <c r="D21" s="1161"/>
      <c r="E21" s="1162"/>
      <c r="F21" s="821"/>
      <c r="G21" s="822"/>
      <c r="H21" s="822"/>
      <c r="I21" s="822"/>
      <c r="J21" s="822"/>
      <c r="K21" s="823"/>
      <c r="L21" s="1136"/>
      <c r="M21" s="1137"/>
      <c r="N21" s="1137"/>
      <c r="O21" s="1137"/>
      <c r="P21" s="1138"/>
      <c r="Q21" s="1163" t="s">
        <v>113</v>
      </c>
      <c r="R21" s="1164"/>
      <c r="S21" s="1165"/>
      <c r="T21" s="655"/>
      <c r="U21" s="657"/>
      <c r="V21" s="657"/>
      <c r="W21" s="657"/>
      <c r="X21" s="657"/>
      <c r="Y21" s="657"/>
      <c r="Z21" s="657"/>
      <c r="AA21" s="657"/>
      <c r="AB21" s="657"/>
      <c r="AC21" s="657"/>
      <c r="AD21" s="269" t="s">
        <v>17</v>
      </c>
    </row>
    <row r="22" spans="2:108" ht="23.25" customHeight="1" x14ac:dyDescent="0.15">
      <c r="B22" s="970" t="s">
        <v>231</v>
      </c>
      <c r="C22" s="971"/>
      <c r="D22" s="971"/>
      <c r="E22" s="972"/>
      <c r="F22" s="821" t="s">
        <v>30</v>
      </c>
      <c r="G22" s="997"/>
      <c r="H22" s="997"/>
      <c r="I22" s="997"/>
      <c r="J22" s="997"/>
      <c r="K22" s="997"/>
      <c r="L22" s="997"/>
      <c r="M22" s="997"/>
      <c r="N22" s="997"/>
      <c r="O22" s="997"/>
      <c r="P22" s="997"/>
      <c r="Q22" s="997"/>
      <c r="R22" s="997"/>
      <c r="S22" s="997"/>
      <c r="T22" s="997"/>
      <c r="U22" s="997"/>
      <c r="V22" s="997"/>
      <c r="W22" s="997"/>
      <c r="X22" s="997"/>
      <c r="Y22" s="997"/>
      <c r="Z22" s="998"/>
      <c r="AA22" s="655" t="s">
        <v>229</v>
      </c>
      <c r="AB22" s="656"/>
      <c r="AC22" s="657" t="s">
        <v>230</v>
      </c>
      <c r="AD22" s="658"/>
      <c r="DB22" s="274"/>
    </row>
    <row r="23" spans="2:108" ht="23.25" customHeight="1" x14ac:dyDescent="0.15">
      <c r="B23" s="973"/>
      <c r="C23" s="974"/>
      <c r="D23" s="974"/>
      <c r="E23" s="975"/>
      <c r="F23" s="1166" t="s">
        <v>257</v>
      </c>
      <c r="G23" s="1166"/>
      <c r="H23" s="1166"/>
      <c r="I23" s="1166"/>
      <c r="J23" s="1166"/>
      <c r="K23" s="1166"/>
      <c r="L23" s="1166"/>
      <c r="M23" s="1166"/>
      <c r="N23" s="1166"/>
      <c r="O23" s="1166"/>
      <c r="P23" s="1166"/>
      <c r="Q23" s="1166"/>
      <c r="R23" s="1166"/>
      <c r="S23" s="1166"/>
      <c r="T23" s="1166"/>
      <c r="U23" s="1166"/>
      <c r="V23" s="1166"/>
      <c r="W23" s="1166"/>
      <c r="X23" s="1166"/>
      <c r="Y23" s="1166"/>
      <c r="Z23" s="1167"/>
      <c r="AA23" s="655" t="s">
        <v>229</v>
      </c>
      <c r="AB23" s="656"/>
      <c r="AC23" s="657" t="s">
        <v>230</v>
      </c>
      <c r="AD23" s="658"/>
      <c r="DB23" s="274"/>
    </row>
    <row r="24" spans="2:108" ht="23.25" customHeight="1" x14ac:dyDescent="0.15">
      <c r="B24" s="976" t="s">
        <v>264</v>
      </c>
      <c r="C24" s="977"/>
      <c r="D24" s="977"/>
      <c r="E24" s="978"/>
      <c r="F24" s="821" t="s">
        <v>262</v>
      </c>
      <c r="G24" s="997"/>
      <c r="H24" s="997"/>
      <c r="I24" s="997"/>
      <c r="J24" s="997"/>
      <c r="K24" s="997"/>
      <c r="L24" s="997"/>
      <c r="M24" s="997"/>
      <c r="N24" s="997"/>
      <c r="O24" s="997"/>
      <c r="P24" s="997"/>
      <c r="Q24" s="997"/>
      <c r="R24" s="997"/>
      <c r="S24" s="997"/>
      <c r="T24" s="997"/>
      <c r="U24" s="997"/>
      <c r="V24" s="997"/>
      <c r="W24" s="997"/>
      <c r="X24" s="997"/>
      <c r="Y24" s="997"/>
      <c r="Z24" s="998"/>
      <c r="AA24" s="655" t="s">
        <v>229</v>
      </c>
      <c r="AB24" s="656"/>
      <c r="AC24" s="657" t="s">
        <v>230</v>
      </c>
      <c r="AD24" s="658"/>
      <c r="DB24" s="274"/>
    </row>
    <row r="25" spans="2:108" ht="23.25" customHeight="1" x14ac:dyDescent="0.15">
      <c r="B25" s="979"/>
      <c r="C25" s="980"/>
      <c r="D25" s="980"/>
      <c r="E25" s="981"/>
      <c r="F25" s="994" t="s">
        <v>263</v>
      </c>
      <c r="G25" s="995"/>
      <c r="H25" s="995"/>
      <c r="I25" s="995"/>
      <c r="J25" s="995"/>
      <c r="K25" s="995"/>
      <c r="L25" s="995"/>
      <c r="M25" s="995"/>
      <c r="N25" s="995"/>
      <c r="O25" s="995"/>
      <c r="P25" s="995"/>
      <c r="Q25" s="995"/>
      <c r="R25" s="995"/>
      <c r="S25" s="995"/>
      <c r="T25" s="995"/>
      <c r="U25" s="995"/>
      <c r="V25" s="995"/>
      <c r="W25" s="995"/>
      <c r="X25" s="995"/>
      <c r="Y25" s="995"/>
      <c r="Z25" s="996"/>
      <c r="AA25" s="655" t="s">
        <v>229</v>
      </c>
      <c r="AB25" s="656"/>
      <c r="AC25" s="657" t="s">
        <v>230</v>
      </c>
      <c r="AD25" s="658"/>
      <c r="DB25" s="274"/>
    </row>
    <row r="26" spans="2:108" ht="20.45" customHeight="1" x14ac:dyDescent="0.15">
      <c r="B26" s="1147" t="s">
        <v>153</v>
      </c>
      <c r="C26" s="1148"/>
      <c r="D26" s="1148"/>
      <c r="E26" s="1148"/>
      <c r="F26" s="1148"/>
      <c r="G26" s="1148"/>
      <c r="H26" s="1148"/>
      <c r="I26" s="1149"/>
      <c r="J26" s="1150" t="s">
        <v>178</v>
      </c>
      <c r="K26" s="1151"/>
      <c r="L26" s="1151"/>
      <c r="M26" s="1151"/>
      <c r="N26" s="1151"/>
      <c r="O26" s="1151"/>
      <c r="P26" s="1151"/>
      <c r="Q26" s="1151"/>
      <c r="R26" s="1151"/>
      <c r="S26" s="1151"/>
      <c r="T26" s="1151"/>
      <c r="U26" s="1151"/>
      <c r="V26" s="1152" t="s">
        <v>180</v>
      </c>
      <c r="W26" s="1153"/>
      <c r="X26" s="1153"/>
      <c r="Y26" s="1153"/>
      <c r="Z26" s="1153"/>
      <c r="AA26" s="1153"/>
      <c r="AB26" s="1153"/>
      <c r="AC26" s="1153"/>
      <c r="AD26" s="1154"/>
      <c r="AE26" s="230"/>
      <c r="AF26" s="230"/>
      <c r="AG26" s="230"/>
      <c r="AH26" s="230"/>
      <c r="AI26" s="230"/>
      <c r="AJ26" s="230"/>
      <c r="AK26" s="230"/>
      <c r="AL26" s="230"/>
      <c r="AM26" s="230"/>
      <c r="AN26" s="230"/>
      <c r="AO26" s="230"/>
      <c r="AP26" s="230"/>
      <c r="AQ26" s="230"/>
      <c r="AR26" s="230"/>
      <c r="AS26" s="230"/>
      <c r="AT26" s="230"/>
      <c r="AU26" s="230"/>
      <c r="AV26" s="230"/>
      <c r="AW26" s="230"/>
      <c r="AX26" s="230"/>
      <c r="AY26" s="230"/>
      <c r="AZ26" s="230"/>
      <c r="BA26" s="230"/>
      <c r="BB26" s="230"/>
      <c r="BC26" s="230"/>
      <c r="BD26" s="230"/>
      <c r="BE26" s="230"/>
      <c r="BF26" s="230"/>
      <c r="BG26" s="230"/>
      <c r="BH26" s="230"/>
      <c r="BI26" s="230"/>
      <c r="BJ26" s="230"/>
      <c r="BK26" s="230"/>
      <c r="BL26" s="230"/>
      <c r="BM26" s="230"/>
      <c r="BN26" s="230"/>
      <c r="BO26" s="230"/>
      <c r="BP26" s="230"/>
      <c r="BQ26" s="230"/>
      <c r="BR26" s="230"/>
      <c r="BS26" s="230"/>
      <c r="BT26" s="230"/>
      <c r="BU26" s="230"/>
      <c r="BV26" s="230"/>
      <c r="BW26" s="230"/>
      <c r="BX26" s="230"/>
      <c r="BY26" s="230"/>
      <c r="BZ26" s="230"/>
      <c r="CA26" s="230"/>
      <c r="CB26" s="230"/>
      <c r="CC26" s="230"/>
      <c r="CD26" s="230"/>
      <c r="CE26" s="230"/>
      <c r="CF26" s="230"/>
      <c r="CG26" s="230"/>
      <c r="CH26" s="230"/>
      <c r="CI26" s="230"/>
      <c r="CJ26" s="230"/>
      <c r="CK26" s="230"/>
      <c r="CL26" s="230"/>
      <c r="CM26" s="230"/>
      <c r="CN26" s="230"/>
      <c r="CO26" s="230"/>
      <c r="CP26" s="230"/>
      <c r="CQ26" s="230"/>
      <c r="CR26" s="230"/>
      <c r="CS26" s="230"/>
      <c r="CT26" s="230"/>
      <c r="CU26" s="230"/>
      <c r="CV26" s="230"/>
      <c r="CW26" s="230"/>
      <c r="CX26" s="230"/>
      <c r="CY26" s="230"/>
      <c r="CZ26" s="230"/>
    </row>
    <row r="27" spans="2:108" ht="16.5" customHeight="1" x14ac:dyDescent="0.15">
      <c r="B27" s="982" t="s">
        <v>248</v>
      </c>
      <c r="C27" s="983"/>
      <c r="D27" s="986" t="s">
        <v>261</v>
      </c>
      <c r="E27" s="986"/>
      <c r="F27" s="988" t="s">
        <v>173</v>
      </c>
      <c r="G27" s="986" t="s">
        <v>261</v>
      </c>
      <c r="H27" s="986"/>
      <c r="I27" s="989" t="s">
        <v>175</v>
      </c>
      <c r="J27" s="990" t="s">
        <v>181</v>
      </c>
      <c r="K27" s="991"/>
      <c r="L27" s="986" t="s">
        <v>261</v>
      </c>
      <c r="M27" s="986"/>
      <c r="N27" s="583" t="s">
        <v>182</v>
      </c>
      <c r="O27" s="986" t="s">
        <v>261</v>
      </c>
      <c r="P27" s="986"/>
      <c r="Q27" s="583" t="s">
        <v>27</v>
      </c>
      <c r="R27" s="986" t="s">
        <v>261</v>
      </c>
      <c r="S27" s="986"/>
      <c r="T27" s="583" t="s">
        <v>29</v>
      </c>
      <c r="U27" s="988"/>
      <c r="V27" s="1043">
        <v>173329</v>
      </c>
      <c r="W27" s="1044"/>
      <c r="X27" s="1044"/>
      <c r="Y27" s="1044"/>
      <c r="Z27" s="1044"/>
      <c r="AA27" s="1044"/>
      <c r="AB27" s="1044"/>
      <c r="AC27" s="1044"/>
      <c r="AD27" s="1047" t="s">
        <v>17</v>
      </c>
      <c r="AE27" s="230"/>
      <c r="AF27" s="230"/>
      <c r="AG27" s="230"/>
      <c r="AH27" s="230"/>
      <c r="AI27" s="230"/>
      <c r="AJ27" s="230"/>
      <c r="AK27" s="230"/>
      <c r="AL27" s="230"/>
      <c r="AM27" s="230"/>
      <c r="AN27" s="230"/>
      <c r="AO27" s="230"/>
      <c r="AP27" s="230"/>
      <c r="AQ27" s="230"/>
      <c r="AR27" s="230"/>
      <c r="AS27" s="230"/>
      <c r="AT27" s="230"/>
      <c r="AU27" s="230"/>
      <c r="AV27" s="230"/>
      <c r="AW27" s="230"/>
      <c r="AX27" s="230"/>
      <c r="AY27" s="230"/>
      <c r="AZ27" s="230"/>
      <c r="BA27" s="230"/>
      <c r="BB27" s="230"/>
      <c r="BC27" s="230"/>
      <c r="BD27" s="230"/>
      <c r="BE27" s="230"/>
      <c r="BF27" s="230"/>
      <c r="BG27" s="230"/>
      <c r="BH27" s="230"/>
      <c r="BI27" s="230"/>
      <c r="BJ27" s="230"/>
      <c r="BK27" s="230"/>
      <c r="BL27" s="230"/>
      <c r="BM27" s="230"/>
      <c r="BN27" s="230"/>
      <c r="BO27" s="230"/>
      <c r="BP27" s="230"/>
      <c r="BQ27" s="230"/>
      <c r="BR27" s="230"/>
      <c r="BS27" s="230"/>
      <c r="BT27" s="230"/>
      <c r="BU27" s="230"/>
      <c r="BV27" s="230"/>
      <c r="BW27" s="230"/>
      <c r="BX27" s="230"/>
      <c r="BY27" s="230"/>
      <c r="BZ27" s="230"/>
      <c r="CA27" s="230"/>
      <c r="CB27" s="230"/>
      <c r="CC27" s="230"/>
      <c r="CD27" s="230"/>
      <c r="CE27" s="230"/>
      <c r="CF27" s="230"/>
      <c r="CG27" s="230"/>
      <c r="CH27" s="230"/>
      <c r="CI27" s="230"/>
      <c r="CJ27" s="230"/>
      <c r="CK27" s="230"/>
      <c r="CL27" s="230"/>
      <c r="CM27" s="230"/>
      <c r="CN27" s="230"/>
      <c r="CO27" s="230"/>
      <c r="CP27" s="230"/>
      <c r="CQ27" s="230"/>
      <c r="CR27" s="230"/>
      <c r="CS27" s="230"/>
      <c r="CT27" s="230"/>
      <c r="CU27" s="230"/>
      <c r="CV27" s="230"/>
      <c r="CW27" s="230"/>
      <c r="CX27" s="230"/>
      <c r="CY27" s="230"/>
      <c r="CZ27" s="230"/>
    </row>
    <row r="28" spans="2:108" ht="16.5" customHeight="1" x14ac:dyDescent="0.15">
      <c r="B28" s="984"/>
      <c r="C28" s="985"/>
      <c r="D28" s="987"/>
      <c r="E28" s="987"/>
      <c r="F28" s="941"/>
      <c r="G28" s="987"/>
      <c r="H28" s="987"/>
      <c r="I28" s="942"/>
      <c r="J28" s="992"/>
      <c r="K28" s="993"/>
      <c r="L28" s="987"/>
      <c r="M28" s="987"/>
      <c r="N28" s="1110"/>
      <c r="O28" s="987"/>
      <c r="P28" s="987"/>
      <c r="Q28" s="1110"/>
      <c r="R28" s="987"/>
      <c r="S28" s="987"/>
      <c r="T28" s="1110"/>
      <c r="U28" s="941"/>
      <c r="V28" s="1045"/>
      <c r="W28" s="1046"/>
      <c r="X28" s="1046"/>
      <c r="Y28" s="1046"/>
      <c r="Z28" s="1046"/>
      <c r="AA28" s="1046"/>
      <c r="AB28" s="1046"/>
      <c r="AC28" s="1046"/>
      <c r="AD28" s="1048"/>
      <c r="AE28" s="230"/>
      <c r="AF28" s="230"/>
      <c r="AG28" s="230"/>
      <c r="AH28" s="230"/>
      <c r="AI28" s="230"/>
      <c r="AJ28" s="230"/>
      <c r="AK28" s="230"/>
      <c r="AL28" s="230"/>
      <c r="AM28" s="230"/>
      <c r="AN28" s="230"/>
      <c r="AO28" s="230"/>
      <c r="AP28" s="230"/>
      <c r="AQ28" s="230"/>
      <c r="AR28" s="230"/>
      <c r="AS28" s="230"/>
      <c r="AT28" s="230"/>
      <c r="AU28" s="230"/>
      <c r="AV28" s="230"/>
      <c r="AW28" s="230"/>
      <c r="AX28" s="230"/>
      <c r="AY28" s="230"/>
      <c r="AZ28" s="230"/>
      <c r="BA28" s="230"/>
      <c r="BB28" s="230"/>
      <c r="BC28" s="230"/>
      <c r="BD28" s="230"/>
      <c r="BE28" s="230"/>
      <c r="BF28" s="230"/>
      <c r="BG28" s="230"/>
      <c r="BH28" s="230"/>
      <c r="BI28" s="230"/>
      <c r="BJ28" s="230"/>
      <c r="BK28" s="230"/>
      <c r="BL28" s="230"/>
      <c r="BM28" s="230"/>
      <c r="BN28" s="230"/>
      <c r="BO28" s="230"/>
      <c r="BP28" s="230"/>
      <c r="BQ28" s="230"/>
      <c r="BR28" s="230"/>
      <c r="BS28" s="230"/>
      <c r="BT28" s="230"/>
      <c r="BU28" s="230"/>
      <c r="BV28" s="230"/>
      <c r="BW28" s="230"/>
      <c r="BX28" s="230"/>
      <c r="BY28" s="230"/>
      <c r="BZ28" s="230"/>
      <c r="CA28" s="230"/>
      <c r="CB28" s="230"/>
      <c r="CC28" s="230"/>
      <c r="CD28" s="230"/>
      <c r="CE28" s="230"/>
      <c r="CF28" s="230"/>
      <c r="CG28" s="230"/>
      <c r="CH28" s="230"/>
      <c r="CI28" s="230"/>
      <c r="CJ28" s="230"/>
      <c r="CK28" s="230"/>
      <c r="CL28" s="230"/>
      <c r="CM28" s="230"/>
      <c r="CN28" s="230"/>
      <c r="CO28" s="230"/>
      <c r="CP28" s="230"/>
      <c r="CQ28" s="230"/>
      <c r="CR28" s="230"/>
      <c r="CS28" s="230"/>
      <c r="CT28" s="230"/>
      <c r="CU28" s="230"/>
      <c r="CV28" s="230"/>
      <c r="CW28" s="230"/>
      <c r="CX28" s="230"/>
      <c r="CY28" s="230"/>
      <c r="CZ28" s="230"/>
      <c r="DD28" s="275"/>
    </row>
    <row r="29" spans="2:108" s="258" customFormat="1" ht="19.899999999999999" customHeight="1" x14ac:dyDescent="0.15">
      <c r="B29" s="1155" t="s">
        <v>18</v>
      </c>
      <c r="C29" s="1153"/>
      <c r="D29" s="1153"/>
      <c r="E29" s="1153"/>
      <c r="F29" s="1153"/>
      <c r="G29" s="1153"/>
      <c r="H29" s="1153"/>
      <c r="I29" s="1153"/>
      <c r="J29" s="1153"/>
      <c r="K29" s="1153"/>
      <c r="L29" s="1153"/>
      <c r="M29" s="1153"/>
      <c r="N29" s="1153"/>
      <c r="O29" s="1153"/>
      <c r="P29" s="1153"/>
      <c r="Q29" s="1153"/>
      <c r="R29" s="1153"/>
      <c r="S29" s="1153"/>
      <c r="T29" s="1148"/>
      <c r="U29" s="1153"/>
      <c r="V29" s="1153"/>
      <c r="W29" s="1153"/>
      <c r="X29" s="1153"/>
      <c r="Y29" s="1153"/>
      <c r="Z29" s="1153"/>
      <c r="AA29" s="1153"/>
      <c r="AB29" s="1153"/>
      <c r="AC29" s="1153"/>
      <c r="AD29" s="1154"/>
    </row>
    <row r="30" spans="2:108" ht="36.75" customHeight="1" x14ac:dyDescent="0.15">
      <c r="B30" s="276"/>
      <c r="C30" s="277"/>
      <c r="D30" s="1156" t="s">
        <v>174</v>
      </c>
      <c r="E30" s="1156"/>
      <c r="F30" s="1157" t="s">
        <v>261</v>
      </c>
      <c r="G30" s="1157"/>
      <c r="H30" s="277" t="s">
        <v>11</v>
      </c>
      <c r="I30" s="1157" t="s">
        <v>261</v>
      </c>
      <c r="J30" s="1157"/>
      <c r="K30" s="277" t="s">
        <v>27</v>
      </c>
      <c r="L30" s="1157" t="s">
        <v>261</v>
      </c>
      <c r="M30" s="1157"/>
      <c r="N30" s="277" t="s">
        <v>29</v>
      </c>
      <c r="O30" s="813" t="s">
        <v>33</v>
      </c>
      <c r="P30" s="813"/>
      <c r="Q30" s="1156" t="s">
        <v>174</v>
      </c>
      <c r="R30" s="813"/>
      <c r="S30" s="1157" t="s">
        <v>261</v>
      </c>
      <c r="T30" s="1157"/>
      <c r="U30" s="277" t="s">
        <v>11</v>
      </c>
      <c r="V30" s="1157" t="s">
        <v>261</v>
      </c>
      <c r="W30" s="1157"/>
      <c r="X30" s="277" t="s">
        <v>27</v>
      </c>
      <c r="Y30" s="1157" t="s">
        <v>261</v>
      </c>
      <c r="Z30" s="1157"/>
      <c r="AA30" s="277" t="s">
        <v>29</v>
      </c>
      <c r="AB30" s="277" t="s">
        <v>34</v>
      </c>
      <c r="AC30" s="277"/>
      <c r="AD30" s="278"/>
    </row>
    <row r="31" spans="2:108" s="258" customFormat="1" ht="34.5" customHeight="1" x14ac:dyDescent="0.15">
      <c r="B31" s="904" t="s">
        <v>69</v>
      </c>
      <c r="C31" s="905"/>
      <c r="D31" s="905"/>
      <c r="E31" s="905"/>
      <c r="F31" s="1000" t="s">
        <v>184</v>
      </c>
      <c r="G31" s="813"/>
      <c r="H31" s="1001"/>
      <c r="I31" s="1002"/>
      <c r="J31" s="1003"/>
      <c r="K31" s="1003"/>
      <c r="L31" s="1003"/>
      <c r="M31" s="1003"/>
      <c r="N31" s="1003"/>
      <c r="O31" s="1003"/>
      <c r="P31" s="1004"/>
      <c r="Q31" s="1120" t="s">
        <v>73</v>
      </c>
      <c r="R31" s="1121"/>
      <c r="S31" s="1121"/>
      <c r="T31" s="1000" t="s">
        <v>26</v>
      </c>
      <c r="U31" s="813"/>
      <c r="V31" s="813"/>
      <c r="W31" s="813"/>
      <c r="X31" s="277" t="s">
        <v>11</v>
      </c>
      <c r="Y31" s="813"/>
      <c r="Z31" s="813"/>
      <c r="AA31" s="277" t="s">
        <v>27</v>
      </c>
      <c r="AB31" s="813"/>
      <c r="AC31" s="813"/>
      <c r="AD31" s="278" t="s">
        <v>29</v>
      </c>
    </row>
    <row r="32" spans="2:108" s="258" customFormat="1" ht="15.75" customHeight="1" x14ac:dyDescent="0.15">
      <c r="B32" s="906"/>
      <c r="C32" s="907"/>
      <c r="D32" s="907"/>
      <c r="E32" s="907"/>
      <c r="F32" s="1133" t="s">
        <v>28</v>
      </c>
      <c r="G32" s="1134"/>
      <c r="H32" s="1135"/>
      <c r="I32" s="1139" t="s">
        <v>174</v>
      </c>
      <c r="J32" s="588"/>
      <c r="K32" s="1049" t="s">
        <v>296</v>
      </c>
      <c r="L32" s="588" t="s">
        <v>11</v>
      </c>
      <c r="M32" s="1049" t="s">
        <v>261</v>
      </c>
      <c r="N32" s="588" t="s">
        <v>27</v>
      </c>
      <c r="O32" s="1049" t="s">
        <v>261</v>
      </c>
      <c r="P32" s="588" t="s">
        <v>29</v>
      </c>
      <c r="Q32" s="588" t="s">
        <v>33</v>
      </c>
      <c r="R32" s="588"/>
      <c r="S32" s="588"/>
      <c r="T32" s="907" t="s">
        <v>174</v>
      </c>
      <c r="U32" s="583"/>
      <c r="V32" s="1049" t="s">
        <v>261</v>
      </c>
      <c r="W32" s="588" t="s">
        <v>11</v>
      </c>
      <c r="X32" s="1049" t="s">
        <v>261</v>
      </c>
      <c r="Y32" s="588" t="s">
        <v>27</v>
      </c>
      <c r="Z32" s="1049" t="s">
        <v>261</v>
      </c>
      <c r="AA32" s="588" t="s">
        <v>29</v>
      </c>
      <c r="AB32" s="588" t="s">
        <v>34</v>
      </c>
      <c r="AC32" s="588"/>
      <c r="AD32" s="279"/>
      <c r="AE32" s="280"/>
      <c r="AF32" s="280"/>
      <c r="AG32" s="280"/>
      <c r="AH32" s="280"/>
      <c r="AI32" s="280"/>
      <c r="AJ32" s="280"/>
      <c r="AK32" s="280"/>
      <c r="AL32" s="280"/>
      <c r="AM32" s="280"/>
      <c r="AN32" s="280"/>
      <c r="AO32" s="280"/>
      <c r="AP32" s="280"/>
      <c r="AQ32" s="280"/>
      <c r="AR32" s="280"/>
      <c r="AS32" s="280"/>
      <c r="AT32" s="280"/>
      <c r="AU32" s="280"/>
      <c r="AV32" s="280"/>
      <c r="AW32" s="280"/>
      <c r="AX32" s="280"/>
      <c r="AY32" s="280"/>
      <c r="AZ32" s="280"/>
      <c r="BA32" s="280"/>
      <c r="BB32" s="280"/>
      <c r="BC32" s="280"/>
      <c r="BD32" s="280"/>
      <c r="BE32" s="280"/>
      <c r="BF32" s="280"/>
      <c r="BG32" s="280"/>
      <c r="BH32" s="280"/>
      <c r="BI32" s="280"/>
      <c r="BJ32" s="280"/>
      <c r="BK32" s="280"/>
      <c r="BL32" s="280"/>
      <c r="BM32" s="280"/>
      <c r="BN32" s="280"/>
      <c r="BO32" s="280"/>
      <c r="BP32" s="280"/>
      <c r="BQ32" s="280"/>
      <c r="BR32" s="280"/>
      <c r="BS32" s="280"/>
      <c r="BT32" s="280"/>
      <c r="BU32" s="280"/>
      <c r="BV32" s="280"/>
      <c r="BW32" s="280"/>
      <c r="BX32" s="280"/>
      <c r="BY32" s="280"/>
      <c r="BZ32" s="280"/>
      <c r="CA32" s="280"/>
      <c r="CB32" s="280"/>
      <c r="CC32" s="280"/>
      <c r="CD32" s="280"/>
      <c r="CE32" s="280"/>
      <c r="CF32" s="280"/>
      <c r="CG32" s="280"/>
      <c r="CH32" s="280"/>
      <c r="CI32" s="280"/>
      <c r="CJ32" s="280"/>
      <c r="CK32" s="280"/>
      <c r="CL32" s="280"/>
      <c r="CM32" s="280"/>
      <c r="CN32" s="280"/>
      <c r="CO32" s="280"/>
      <c r="CP32" s="280"/>
      <c r="CQ32" s="280"/>
      <c r="CR32" s="280"/>
      <c r="CS32" s="280"/>
      <c r="CT32" s="280"/>
      <c r="CU32" s="280"/>
      <c r="CV32" s="280"/>
      <c r="CW32" s="280"/>
      <c r="CX32" s="280"/>
      <c r="CY32" s="280"/>
      <c r="CZ32" s="280"/>
      <c r="DA32" s="280"/>
    </row>
    <row r="33" spans="2:105" s="258" customFormat="1" ht="15.75" customHeight="1" x14ac:dyDescent="0.15">
      <c r="B33" s="906"/>
      <c r="C33" s="907"/>
      <c r="D33" s="907"/>
      <c r="E33" s="907"/>
      <c r="F33" s="1136" t="s">
        <v>186</v>
      </c>
      <c r="G33" s="1137"/>
      <c r="H33" s="1138"/>
      <c r="I33" s="1140"/>
      <c r="J33" s="589"/>
      <c r="K33" s="947"/>
      <c r="L33" s="589"/>
      <c r="M33" s="947"/>
      <c r="N33" s="589"/>
      <c r="O33" s="947"/>
      <c r="P33" s="589"/>
      <c r="Q33" s="589"/>
      <c r="R33" s="589"/>
      <c r="S33" s="589"/>
      <c r="T33" s="1110"/>
      <c r="U33" s="1110"/>
      <c r="V33" s="947"/>
      <c r="W33" s="589"/>
      <c r="X33" s="947"/>
      <c r="Y33" s="589"/>
      <c r="Z33" s="947"/>
      <c r="AA33" s="589"/>
      <c r="AB33" s="589"/>
      <c r="AC33" s="589"/>
      <c r="AD33" s="281"/>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0"/>
      <c r="BC33" s="280"/>
      <c r="BD33" s="280"/>
      <c r="BE33" s="280"/>
      <c r="BF33" s="280"/>
      <c r="BG33" s="280"/>
      <c r="BH33" s="280"/>
      <c r="BI33" s="280"/>
      <c r="BJ33" s="280"/>
      <c r="BK33" s="280"/>
      <c r="BL33" s="280"/>
      <c r="BM33" s="280"/>
      <c r="BN33" s="280"/>
      <c r="BO33" s="280"/>
      <c r="BP33" s="280"/>
      <c r="BQ33" s="280"/>
      <c r="BR33" s="280"/>
      <c r="BS33" s="280"/>
      <c r="BT33" s="280"/>
      <c r="BU33" s="280"/>
      <c r="BV33" s="280"/>
      <c r="BW33" s="280"/>
      <c r="BX33" s="280"/>
      <c r="BY33" s="280"/>
      <c r="BZ33" s="280"/>
      <c r="CA33" s="280"/>
      <c r="CB33" s="280"/>
      <c r="CC33" s="280"/>
      <c r="CD33" s="280"/>
      <c r="CE33" s="280"/>
      <c r="CF33" s="280"/>
      <c r="CG33" s="280"/>
      <c r="CH33" s="280"/>
      <c r="CI33" s="280"/>
      <c r="CJ33" s="280"/>
      <c r="CK33" s="280"/>
      <c r="CL33" s="280"/>
      <c r="CM33" s="280"/>
      <c r="CN33" s="280"/>
      <c r="CO33" s="280"/>
      <c r="CP33" s="280"/>
      <c r="CQ33" s="280"/>
      <c r="CR33" s="280"/>
      <c r="CS33" s="280"/>
      <c r="CT33" s="280"/>
      <c r="CU33" s="280"/>
      <c r="CV33" s="280"/>
      <c r="CW33" s="280"/>
      <c r="CX33" s="280"/>
      <c r="CY33" s="280"/>
      <c r="CZ33" s="280"/>
      <c r="DA33" s="280"/>
    </row>
    <row r="34" spans="2:105" s="258" customFormat="1" ht="20.25" customHeight="1" x14ac:dyDescent="0.15">
      <c r="B34" s="906"/>
      <c r="C34" s="907"/>
      <c r="D34" s="907"/>
      <c r="E34" s="907"/>
      <c r="F34" s="1122" t="s">
        <v>187</v>
      </c>
      <c r="G34" s="1123"/>
      <c r="H34" s="1124"/>
      <c r="I34" s="282"/>
      <c r="J34" s="282"/>
      <c r="K34" s="229"/>
      <c r="L34" s="229"/>
      <c r="M34" s="229"/>
      <c r="N34" s="229"/>
      <c r="O34" s="229"/>
      <c r="P34" s="229"/>
      <c r="Q34" s="229"/>
      <c r="R34" s="229"/>
      <c r="S34" s="229"/>
      <c r="T34" s="229"/>
      <c r="U34" s="229"/>
      <c r="V34" s="229"/>
      <c r="W34" s="229"/>
      <c r="X34" s="229"/>
      <c r="Y34" s="229"/>
      <c r="Z34" s="229"/>
      <c r="AA34" s="229"/>
      <c r="AB34" s="229"/>
      <c r="AC34" s="229"/>
      <c r="AD34" s="232"/>
    </row>
    <row r="35" spans="2:105" s="258" customFormat="1" ht="20.25" customHeight="1" x14ac:dyDescent="0.15">
      <c r="B35" s="906"/>
      <c r="C35" s="907"/>
      <c r="D35" s="907"/>
      <c r="E35" s="907"/>
      <c r="F35" s="1125"/>
      <c r="G35" s="1126"/>
      <c r="H35" s="1127"/>
      <c r="I35" s="262"/>
      <c r="J35" s="927" t="s">
        <v>261</v>
      </c>
      <c r="K35" s="927"/>
      <c r="L35" s="927" t="s">
        <v>261</v>
      </c>
      <c r="M35" s="927"/>
      <c r="N35" s="230"/>
      <c r="O35" s="230"/>
      <c r="P35" s="230"/>
      <c r="Q35" s="230"/>
      <c r="R35" s="230"/>
      <c r="S35" s="230"/>
      <c r="T35" s="230"/>
      <c r="U35" s="230"/>
      <c r="V35" s="230"/>
      <c r="W35" s="230"/>
      <c r="X35" s="230"/>
      <c r="Y35" s="230"/>
      <c r="Z35" s="230"/>
      <c r="AA35" s="230"/>
      <c r="AB35" s="230"/>
      <c r="AC35" s="230"/>
      <c r="AD35" s="233"/>
    </row>
    <row r="36" spans="2:105" s="258" customFormat="1" ht="20.25" customHeight="1" x14ac:dyDescent="0.15">
      <c r="B36" s="906"/>
      <c r="C36" s="907"/>
      <c r="D36" s="907"/>
      <c r="E36" s="907"/>
      <c r="F36" s="1128"/>
      <c r="G36" s="1129"/>
      <c r="H36" s="1130"/>
      <c r="I36" s="283"/>
      <c r="J36" s="283"/>
      <c r="K36" s="231"/>
      <c r="L36" s="231"/>
      <c r="M36" s="231"/>
      <c r="N36" s="231"/>
      <c r="O36" s="231"/>
      <c r="P36" s="231"/>
      <c r="Q36" s="231"/>
      <c r="R36" s="231"/>
      <c r="S36" s="231"/>
      <c r="T36" s="231"/>
      <c r="U36" s="231"/>
      <c r="V36" s="231"/>
      <c r="W36" s="231"/>
      <c r="X36" s="231"/>
      <c r="Y36" s="231"/>
      <c r="Z36" s="231"/>
      <c r="AA36" s="231"/>
      <c r="AB36" s="231"/>
      <c r="AC36" s="231"/>
      <c r="AD36" s="23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4"/>
      <c r="BR36" s="284"/>
      <c r="BS36" s="284"/>
      <c r="BT36" s="284"/>
      <c r="BU36" s="284"/>
      <c r="BV36" s="284"/>
      <c r="BW36" s="284"/>
      <c r="BX36" s="284"/>
      <c r="BY36" s="284"/>
      <c r="BZ36" s="284"/>
      <c r="CA36" s="284"/>
      <c r="CB36" s="284"/>
      <c r="CC36" s="284"/>
      <c r="CD36" s="284"/>
      <c r="CE36" s="284"/>
      <c r="CF36" s="284"/>
      <c r="CG36" s="284"/>
      <c r="CH36" s="284"/>
      <c r="CI36" s="284"/>
      <c r="CJ36" s="284"/>
      <c r="CK36" s="284"/>
      <c r="CL36" s="284"/>
      <c r="CM36" s="284"/>
      <c r="CN36" s="284"/>
      <c r="CO36" s="284"/>
      <c r="CP36" s="284"/>
      <c r="CQ36" s="284"/>
      <c r="CR36" s="284"/>
      <c r="CS36" s="284"/>
      <c r="CT36" s="284"/>
      <c r="CU36" s="284"/>
      <c r="CV36" s="284"/>
      <c r="CW36" s="284"/>
      <c r="CX36" s="284"/>
      <c r="CY36" s="284"/>
      <c r="CZ36" s="284"/>
      <c r="DA36" s="284"/>
    </row>
    <row r="37" spans="2:105" s="258" customFormat="1" ht="5.0999999999999996" customHeight="1" x14ac:dyDescent="0.15">
      <c r="B37" s="906"/>
      <c r="C37" s="907"/>
      <c r="D37" s="907"/>
      <c r="E37" s="907"/>
      <c r="F37" s="285"/>
      <c r="G37" s="286"/>
      <c r="H37" s="286"/>
      <c r="I37" s="282"/>
      <c r="J37" s="282"/>
      <c r="K37" s="229"/>
      <c r="L37" s="229"/>
      <c r="M37" s="229"/>
      <c r="N37" s="229"/>
      <c r="O37" s="229"/>
      <c r="P37" s="229"/>
      <c r="Q37" s="229"/>
      <c r="R37" s="229"/>
      <c r="S37" s="229"/>
      <c r="T37" s="229"/>
      <c r="U37" s="229"/>
      <c r="V37" s="229"/>
      <c r="W37" s="229"/>
      <c r="X37" s="229"/>
      <c r="Y37" s="229"/>
      <c r="Z37" s="229"/>
      <c r="AA37" s="229"/>
      <c r="AB37" s="229"/>
      <c r="AC37" s="229"/>
      <c r="AD37" s="232"/>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4"/>
      <c r="BR37" s="284"/>
      <c r="BS37" s="284"/>
      <c r="BT37" s="284"/>
      <c r="BU37" s="284"/>
      <c r="BV37" s="284"/>
      <c r="BW37" s="284"/>
      <c r="BX37" s="284"/>
      <c r="BY37" s="284"/>
      <c r="BZ37" s="284"/>
      <c r="CA37" s="284"/>
      <c r="CB37" s="284"/>
      <c r="CC37" s="284"/>
      <c r="CD37" s="284"/>
      <c r="CE37" s="284"/>
      <c r="CF37" s="284"/>
      <c r="CG37" s="284"/>
      <c r="CH37" s="284"/>
      <c r="CI37" s="284"/>
      <c r="CJ37" s="284"/>
      <c r="CK37" s="284"/>
      <c r="CL37" s="284"/>
      <c r="CM37" s="284"/>
      <c r="CN37" s="284"/>
      <c r="CO37" s="284"/>
      <c r="CP37" s="284"/>
      <c r="CQ37" s="284"/>
      <c r="CR37" s="284"/>
      <c r="CS37" s="284"/>
      <c r="CT37" s="284"/>
      <c r="CU37" s="284"/>
      <c r="CV37" s="284"/>
      <c r="CW37" s="284"/>
      <c r="CX37" s="284"/>
      <c r="CY37" s="284"/>
      <c r="CZ37" s="284"/>
      <c r="DA37" s="284"/>
    </row>
    <row r="38" spans="2:105" s="258" customFormat="1" ht="20.25" customHeight="1" x14ac:dyDescent="0.15">
      <c r="B38" s="906"/>
      <c r="C38" s="907"/>
      <c r="D38" s="907"/>
      <c r="E38" s="907"/>
      <c r="F38" s="926" t="s">
        <v>174</v>
      </c>
      <c r="G38" s="583"/>
      <c r="H38" s="927" t="s">
        <v>261</v>
      </c>
      <c r="I38" s="927"/>
      <c r="J38" s="235" t="s">
        <v>11</v>
      </c>
      <c r="K38" s="927" t="s">
        <v>261</v>
      </c>
      <c r="L38" s="927"/>
      <c r="M38" s="235" t="s">
        <v>27</v>
      </c>
      <c r="N38" s="927" t="s">
        <v>261</v>
      </c>
      <c r="O38" s="927"/>
      <c r="P38" s="235" t="s">
        <v>29</v>
      </c>
      <c r="Q38" s="235"/>
      <c r="R38" s="235"/>
      <c r="S38" s="583" t="s">
        <v>203</v>
      </c>
      <c r="T38" s="583"/>
      <c r="U38" s="583"/>
      <c r="V38" s="235"/>
      <c r="W38" s="287" t="s">
        <v>295</v>
      </c>
      <c r="X38" s="235"/>
      <c r="Y38" s="235"/>
      <c r="Z38" s="235"/>
      <c r="AA38" s="235"/>
      <c r="AB38" s="235"/>
      <c r="AC38" s="235"/>
      <c r="AD38" s="238"/>
    </row>
    <row r="39" spans="2:105" s="258" customFormat="1" ht="20.25" customHeight="1" x14ac:dyDescent="0.15">
      <c r="B39" s="906"/>
      <c r="C39" s="907"/>
      <c r="D39" s="907"/>
      <c r="E39" s="907"/>
      <c r="F39" s="288"/>
      <c r="G39" s="226"/>
      <c r="H39" s="289"/>
      <c r="I39" s="289"/>
      <c r="J39" s="235"/>
      <c r="K39" s="289"/>
      <c r="L39" s="289"/>
      <c r="M39" s="235"/>
      <c r="N39" s="289"/>
      <c r="O39" s="289"/>
      <c r="P39" s="235"/>
      <c r="Q39" s="235"/>
      <c r="R39" s="235"/>
      <c r="S39" s="226"/>
      <c r="T39" s="226"/>
      <c r="U39" s="226"/>
      <c r="V39" s="235"/>
      <c r="W39" s="235"/>
      <c r="X39" s="235"/>
      <c r="Y39" s="235"/>
      <c r="Z39" s="235"/>
      <c r="AA39" s="235"/>
      <c r="AB39" s="235"/>
      <c r="AC39" s="235"/>
      <c r="AD39" s="238"/>
    </row>
    <row r="40" spans="2:105" s="258" customFormat="1" ht="20.25" customHeight="1" x14ac:dyDescent="0.15">
      <c r="B40" s="906"/>
      <c r="C40" s="907"/>
      <c r="D40" s="907"/>
      <c r="E40" s="907"/>
      <c r="F40" s="290"/>
      <c r="G40" s="230"/>
      <c r="H40" s="235"/>
      <c r="I40" s="235"/>
      <c r="J40" s="235"/>
      <c r="K40" s="235"/>
      <c r="L40" s="235"/>
      <c r="M40" s="235"/>
      <c r="N40" s="291"/>
      <c r="O40" s="236"/>
      <c r="P40" s="235"/>
      <c r="Q40" s="235"/>
      <c r="R40" s="235"/>
      <c r="S40" s="999" t="s">
        <v>204</v>
      </c>
      <c r="T40" s="999"/>
      <c r="U40" s="999"/>
      <c r="V40" s="236"/>
      <c r="W40" s="287" t="s">
        <v>293</v>
      </c>
      <c r="X40" s="235"/>
      <c r="Y40" s="235"/>
      <c r="Z40" s="235"/>
      <c r="AA40" s="235"/>
      <c r="AB40" s="235"/>
      <c r="AC40" s="235"/>
      <c r="AD40" s="238"/>
    </row>
    <row r="41" spans="2:105" s="258" customFormat="1" ht="20.25" customHeight="1" x14ac:dyDescent="0.15">
      <c r="B41" s="906"/>
      <c r="C41" s="907"/>
      <c r="D41" s="907"/>
      <c r="E41" s="907"/>
      <c r="F41" s="290"/>
      <c r="G41" s="230"/>
      <c r="H41" s="235"/>
      <c r="I41" s="235"/>
      <c r="J41" s="235"/>
      <c r="K41" s="235"/>
      <c r="L41" s="235"/>
      <c r="M41" s="235"/>
      <c r="N41" s="291"/>
      <c r="O41" s="236"/>
      <c r="P41" s="235"/>
      <c r="Q41" s="235"/>
      <c r="R41" s="235"/>
      <c r="S41" s="292"/>
      <c r="T41" s="292"/>
      <c r="U41" s="292"/>
      <c r="V41" s="236"/>
      <c r="W41" s="235"/>
      <c r="X41" s="235"/>
      <c r="Y41" s="235"/>
      <c r="Z41" s="235"/>
      <c r="AA41" s="235"/>
      <c r="AB41" s="235"/>
      <c r="AC41" s="235"/>
      <c r="AD41" s="238"/>
    </row>
    <row r="42" spans="2:105" s="258" customFormat="1" ht="20.25" customHeight="1" x14ac:dyDescent="0.15">
      <c r="B42" s="906"/>
      <c r="C42" s="907"/>
      <c r="D42" s="907"/>
      <c r="E42" s="907"/>
      <c r="F42" s="293"/>
      <c r="G42" s="230"/>
      <c r="H42" s="583" t="s">
        <v>189</v>
      </c>
      <c r="I42" s="583"/>
      <c r="J42" s="583"/>
      <c r="K42" s="294" t="s">
        <v>297</v>
      </c>
      <c r="L42" s="235"/>
      <c r="M42" s="235"/>
      <c r="N42" s="236"/>
      <c r="O42" s="236"/>
      <c r="P42" s="236"/>
      <c r="Q42" s="236"/>
      <c r="R42" s="236"/>
      <c r="S42" s="921" t="s">
        <v>205</v>
      </c>
      <c r="T42" s="921"/>
      <c r="U42" s="921"/>
      <c r="V42" s="236"/>
      <c r="W42" s="287" t="s">
        <v>294</v>
      </c>
      <c r="X42" s="235"/>
      <c r="Y42" s="235"/>
      <c r="Z42" s="235"/>
      <c r="AA42" s="235"/>
      <c r="AB42" s="235"/>
      <c r="AC42" s="235"/>
      <c r="AD42" s="238"/>
    </row>
    <row r="43" spans="2:105" s="258" customFormat="1" ht="15" customHeight="1" x14ac:dyDescent="0.15">
      <c r="B43" s="908"/>
      <c r="C43" s="909"/>
      <c r="D43" s="909"/>
      <c r="E43" s="909"/>
      <c r="F43" s="295"/>
      <c r="G43" s="231"/>
      <c r="H43" s="273"/>
      <c r="I43" s="273"/>
      <c r="J43" s="273"/>
      <c r="K43" s="296"/>
      <c r="L43" s="296"/>
      <c r="M43" s="296"/>
      <c r="N43" s="297"/>
      <c r="O43" s="297"/>
      <c r="P43" s="297"/>
      <c r="Q43" s="297"/>
      <c r="R43" s="297"/>
      <c r="S43" s="298"/>
      <c r="T43" s="298"/>
      <c r="U43" s="298"/>
      <c r="V43" s="297"/>
      <c r="W43" s="296"/>
      <c r="X43" s="296"/>
      <c r="Y43" s="296"/>
      <c r="Z43" s="296"/>
      <c r="AA43" s="296"/>
      <c r="AB43" s="299" t="s">
        <v>282</v>
      </c>
      <c r="AC43" s="296"/>
      <c r="AD43" s="300"/>
    </row>
    <row r="44" spans="2:105" s="258" customFormat="1" ht="15" customHeight="1" x14ac:dyDescent="0.15">
      <c r="B44" s="931" t="s">
        <v>265</v>
      </c>
      <c r="C44" s="932"/>
      <c r="D44" s="932"/>
      <c r="E44" s="933"/>
      <c r="F44" s="1141"/>
      <c r="G44" s="1143" t="s">
        <v>266</v>
      </c>
      <c r="H44" s="1143"/>
      <c r="I44" s="1143"/>
      <c r="J44" s="1143"/>
      <c r="K44" s="1143"/>
      <c r="L44" s="1143"/>
      <c r="M44" s="1143"/>
      <c r="N44" s="1143"/>
      <c r="O44" s="1143"/>
      <c r="P44" s="1143"/>
      <c r="Q44" s="1143"/>
      <c r="R44" s="1143"/>
      <c r="S44" s="1143"/>
      <c r="T44" s="1143"/>
      <c r="U44" s="1143"/>
      <c r="V44" s="1143"/>
      <c r="W44" s="1143"/>
      <c r="X44" s="1143"/>
      <c r="Y44" s="1143"/>
      <c r="Z44" s="1143"/>
      <c r="AA44" s="1143"/>
      <c r="AB44" s="1143"/>
      <c r="AC44" s="1143"/>
      <c r="AD44" s="1144"/>
    </row>
    <row r="45" spans="2:105" s="258" customFormat="1" ht="15" customHeight="1" x14ac:dyDescent="0.15">
      <c r="B45" s="934"/>
      <c r="C45" s="935"/>
      <c r="D45" s="935"/>
      <c r="E45" s="936"/>
      <c r="F45" s="1142"/>
      <c r="G45" s="1145"/>
      <c r="H45" s="1145"/>
      <c r="I45" s="1145"/>
      <c r="J45" s="1145"/>
      <c r="K45" s="1145"/>
      <c r="L45" s="1145"/>
      <c r="M45" s="1145"/>
      <c r="N45" s="1145"/>
      <c r="O45" s="1145"/>
      <c r="P45" s="1145"/>
      <c r="Q45" s="1145"/>
      <c r="R45" s="1145"/>
      <c r="S45" s="1145"/>
      <c r="T45" s="1145"/>
      <c r="U45" s="1145"/>
      <c r="V45" s="1145"/>
      <c r="W45" s="1145"/>
      <c r="X45" s="1145"/>
      <c r="Y45" s="1145"/>
      <c r="Z45" s="1145"/>
      <c r="AA45" s="1145"/>
      <c r="AB45" s="1145"/>
      <c r="AC45" s="1145"/>
      <c r="AD45" s="1146"/>
    </row>
    <row r="46" spans="2:105" ht="20.25" customHeight="1" x14ac:dyDescent="0.15">
      <c r="B46" s="301"/>
      <c r="C46" s="235" t="s">
        <v>192</v>
      </c>
      <c r="AD46" s="238"/>
    </row>
    <row r="47" spans="2:105" ht="20.25" customHeight="1" x14ac:dyDescent="0.15">
      <c r="B47" s="301"/>
      <c r="C47" s="235" t="s">
        <v>159</v>
      </c>
      <c r="S47" s="921" t="s">
        <v>188</v>
      </c>
      <c r="T47" s="921"/>
      <c r="U47" s="921"/>
      <c r="V47" s="1131" t="s">
        <v>134</v>
      </c>
      <c r="W47" s="1131"/>
      <c r="X47" s="1131"/>
      <c r="Y47" s="1131"/>
      <c r="Z47" s="1131"/>
      <c r="AA47" s="1131"/>
      <c r="AB47" s="1131"/>
      <c r="AC47" s="1131"/>
      <c r="AD47" s="1132"/>
    </row>
    <row r="48" spans="2:105" ht="20.25" customHeight="1" x14ac:dyDescent="0.15">
      <c r="B48" s="301"/>
      <c r="C48" s="235" t="s">
        <v>248</v>
      </c>
      <c r="E48" s="920" t="s">
        <v>261</v>
      </c>
      <c r="F48" s="920"/>
      <c r="G48" s="235" t="s">
        <v>11</v>
      </c>
      <c r="H48" s="920" t="s">
        <v>261</v>
      </c>
      <c r="I48" s="920"/>
      <c r="J48" s="235" t="s">
        <v>193</v>
      </c>
      <c r="K48" s="920" t="s">
        <v>261</v>
      </c>
      <c r="L48" s="920"/>
      <c r="M48" s="235" t="s">
        <v>29</v>
      </c>
      <c r="P48" s="235" t="s">
        <v>194</v>
      </c>
      <c r="S48" s="302"/>
      <c r="T48" s="302"/>
      <c r="U48" s="302"/>
      <c r="V48" s="236" t="s">
        <v>88</v>
      </c>
      <c r="W48" s="236"/>
      <c r="X48" s="236"/>
      <c r="Y48" s="236"/>
      <c r="Z48" s="236"/>
      <c r="AA48" s="236"/>
      <c r="AB48" s="236"/>
      <c r="AC48" s="236"/>
      <c r="AD48" s="237"/>
    </row>
    <row r="49" spans="1:104" ht="20.25" customHeight="1" x14ac:dyDescent="0.15">
      <c r="B49" s="301"/>
      <c r="E49" s="226"/>
      <c r="F49" s="226"/>
      <c r="H49" s="226"/>
      <c r="I49" s="226"/>
      <c r="K49" s="226"/>
      <c r="L49" s="226"/>
      <c r="S49" s="921" t="s">
        <v>191</v>
      </c>
      <c r="T49" s="921"/>
      <c r="U49" s="921"/>
      <c r="V49" s="922" t="s">
        <v>286</v>
      </c>
      <c r="W49" s="922"/>
      <c r="X49" s="922"/>
      <c r="Y49" s="922"/>
      <c r="Z49" s="922"/>
      <c r="AA49" s="922"/>
      <c r="AB49" s="922"/>
      <c r="AC49" s="922"/>
      <c r="AD49" s="923"/>
    </row>
    <row r="50" spans="1:104" ht="5.0999999999999996" customHeight="1" x14ac:dyDescent="0.15">
      <c r="B50" s="303"/>
      <c r="C50" s="304"/>
      <c r="D50" s="304"/>
      <c r="E50" s="304"/>
      <c r="F50" s="304"/>
      <c r="G50" s="304"/>
      <c r="H50" s="304"/>
      <c r="I50" s="304"/>
      <c r="J50" s="304"/>
      <c r="K50" s="304"/>
      <c r="L50" s="304"/>
      <c r="M50" s="304"/>
      <c r="N50" s="304"/>
      <c r="O50" s="304"/>
      <c r="P50" s="304"/>
      <c r="Q50" s="304"/>
      <c r="R50" s="304"/>
      <c r="S50" s="924"/>
      <c r="T50" s="924"/>
      <c r="U50" s="924"/>
      <c r="V50" s="305"/>
      <c r="W50" s="305"/>
      <c r="X50" s="305"/>
      <c r="Y50" s="305"/>
      <c r="Z50" s="305"/>
      <c r="AA50" s="305"/>
      <c r="AB50" s="305"/>
      <c r="AC50" s="305"/>
      <c r="AD50" s="306"/>
    </row>
    <row r="51" spans="1:104" ht="20.25" customHeight="1" x14ac:dyDescent="0.15">
      <c r="B51" s="307" t="s">
        <v>228</v>
      </c>
      <c r="S51" s="302"/>
      <c r="T51" s="302"/>
      <c r="U51" s="302"/>
      <c r="V51" s="236"/>
      <c r="W51" s="236"/>
      <c r="X51" s="236"/>
      <c r="Y51" s="236"/>
      <c r="Z51" s="236"/>
      <c r="AA51" s="236"/>
      <c r="AB51" s="236"/>
      <c r="AC51" s="236"/>
      <c r="AD51" s="236"/>
    </row>
    <row r="52" spans="1:104" s="308" customFormat="1" ht="26.25" customHeight="1" x14ac:dyDescent="0.15">
      <c r="B52" s="928" t="s">
        <v>242</v>
      </c>
      <c r="C52" s="929"/>
      <c r="D52" s="929"/>
      <c r="E52" s="929"/>
      <c r="F52" s="929"/>
      <c r="G52" s="929"/>
      <c r="H52" s="929"/>
      <c r="I52" s="929"/>
      <c r="J52" s="929"/>
      <c r="K52" s="929"/>
      <c r="L52" s="929"/>
      <c r="M52" s="929"/>
      <c r="N52" s="929"/>
      <c r="O52" s="929"/>
      <c r="P52" s="929"/>
      <c r="Q52" s="929"/>
      <c r="R52" s="929"/>
      <c r="S52" s="929"/>
      <c r="T52" s="929"/>
      <c r="U52" s="929"/>
      <c r="V52" s="929"/>
      <c r="W52" s="929"/>
      <c r="X52" s="929"/>
      <c r="Y52" s="929"/>
      <c r="Z52" s="929"/>
      <c r="AA52" s="929"/>
      <c r="AB52" s="929"/>
      <c r="AC52" s="929"/>
      <c r="AD52" s="929"/>
    </row>
    <row r="53" spans="1:104" s="308" customFormat="1" ht="26.25" customHeight="1" x14ac:dyDescent="0.15">
      <c r="B53" s="929"/>
      <c r="C53" s="929"/>
      <c r="D53" s="929"/>
      <c r="E53" s="929"/>
      <c r="F53" s="929"/>
      <c r="G53" s="929"/>
      <c r="H53" s="929"/>
      <c r="I53" s="929"/>
      <c r="J53" s="929"/>
      <c r="K53" s="929"/>
      <c r="L53" s="929"/>
      <c r="M53" s="929"/>
      <c r="N53" s="929"/>
      <c r="O53" s="929"/>
      <c r="P53" s="929"/>
      <c r="Q53" s="929"/>
      <c r="R53" s="929"/>
      <c r="S53" s="929"/>
      <c r="T53" s="929"/>
      <c r="U53" s="929"/>
      <c r="V53" s="929"/>
      <c r="W53" s="929"/>
      <c r="X53" s="929"/>
      <c r="Y53" s="929"/>
      <c r="Z53" s="929"/>
      <c r="AA53" s="929"/>
      <c r="AB53" s="929"/>
      <c r="AC53" s="929"/>
      <c r="AD53" s="929"/>
    </row>
    <row r="54" spans="1:104" s="308" customFormat="1" ht="26.25" customHeight="1" x14ac:dyDescent="0.15">
      <c r="B54" s="929"/>
      <c r="C54" s="929"/>
      <c r="D54" s="929"/>
      <c r="E54" s="929"/>
      <c r="F54" s="929"/>
      <c r="G54" s="929"/>
      <c r="H54" s="929"/>
      <c r="I54" s="929"/>
      <c r="J54" s="929"/>
      <c r="K54" s="929"/>
      <c r="L54" s="929"/>
      <c r="M54" s="929"/>
      <c r="N54" s="929"/>
      <c r="O54" s="929"/>
      <c r="P54" s="929"/>
      <c r="Q54" s="929"/>
      <c r="R54" s="929"/>
      <c r="S54" s="929"/>
      <c r="T54" s="929"/>
      <c r="U54" s="929"/>
      <c r="V54" s="929"/>
      <c r="W54" s="929"/>
      <c r="X54" s="929"/>
      <c r="Y54" s="929"/>
      <c r="Z54" s="929"/>
      <c r="AA54" s="929"/>
      <c r="AB54" s="929"/>
      <c r="AC54" s="929"/>
      <c r="AD54" s="929"/>
    </row>
    <row r="55" spans="1:104" ht="18" customHeight="1" x14ac:dyDescent="0.15">
      <c r="A55" s="308" t="s">
        <v>167</v>
      </c>
    </row>
    <row r="56" spans="1:104" ht="18" customHeight="1" x14ac:dyDescent="0.15">
      <c r="E56" s="309"/>
      <c r="F56" s="309"/>
      <c r="G56" s="309"/>
      <c r="H56" s="310" t="s">
        <v>96</v>
      </c>
      <c r="I56" s="925" t="s">
        <v>2</v>
      </c>
      <c r="J56" s="925"/>
      <c r="K56" s="925"/>
      <c r="L56" s="925"/>
      <c r="M56" s="925"/>
      <c r="N56" s="925"/>
      <c r="O56" s="925"/>
      <c r="P56" s="925"/>
      <c r="Q56" s="925"/>
      <c r="R56" s="925"/>
      <c r="S56" s="925"/>
      <c r="T56" s="260"/>
      <c r="U56" s="930" t="s">
        <v>4</v>
      </c>
      <c r="V56" s="930"/>
      <c r="W56" s="930"/>
      <c r="X56" s="930"/>
      <c r="Y56" s="930"/>
      <c r="Z56" s="930"/>
    </row>
    <row r="57" spans="1:104" ht="18" customHeight="1" x14ac:dyDescent="0.15">
      <c r="B57" s="311"/>
      <c r="E57" s="309"/>
      <c r="F57" s="309"/>
      <c r="G57" s="309"/>
      <c r="H57" s="312"/>
      <c r="I57" s="925" t="s">
        <v>6</v>
      </c>
      <c r="J57" s="925"/>
      <c r="K57" s="925"/>
      <c r="L57" s="925"/>
      <c r="M57" s="925"/>
      <c r="N57" s="925"/>
      <c r="O57" s="925"/>
      <c r="P57" s="925"/>
      <c r="Q57" s="925"/>
      <c r="R57" s="925"/>
      <c r="S57" s="925"/>
      <c r="T57" s="260"/>
      <c r="U57" s="930"/>
      <c r="V57" s="930"/>
      <c r="W57" s="930"/>
      <c r="X57" s="930"/>
      <c r="Y57" s="930"/>
      <c r="Z57" s="930"/>
    </row>
    <row r="58" spans="1:104" ht="18" customHeight="1" x14ac:dyDescent="0.15">
      <c r="A58" s="969" t="s">
        <v>44</v>
      </c>
      <c r="B58" s="969"/>
      <c r="C58" s="969"/>
      <c r="D58" s="969"/>
      <c r="E58" s="969"/>
      <c r="F58" s="969"/>
      <c r="G58" s="969"/>
      <c r="H58" s="969"/>
      <c r="I58" s="969"/>
      <c r="J58" s="969"/>
      <c r="K58" s="969"/>
      <c r="L58" s="969"/>
      <c r="M58" s="969"/>
      <c r="N58" s="969"/>
      <c r="O58" s="969"/>
      <c r="P58" s="969"/>
      <c r="Q58" s="969"/>
      <c r="R58" s="969"/>
      <c r="S58" s="969"/>
      <c r="T58" s="969"/>
      <c r="U58" s="969"/>
      <c r="V58" s="969"/>
      <c r="W58" s="969"/>
      <c r="X58" s="969"/>
      <c r="Y58" s="969"/>
      <c r="Z58" s="969"/>
      <c r="AA58" s="969"/>
      <c r="AB58" s="969"/>
      <c r="AC58" s="969"/>
      <c r="AD58" s="969"/>
      <c r="AE58" s="969"/>
      <c r="AF58" s="313"/>
      <c r="AG58" s="313"/>
      <c r="AH58" s="313"/>
      <c r="AI58" s="313"/>
      <c r="AJ58" s="313"/>
      <c r="AK58" s="313"/>
      <c r="AL58" s="313"/>
      <c r="AM58" s="313"/>
      <c r="AN58" s="313"/>
      <c r="AO58" s="313"/>
      <c r="AP58" s="313"/>
      <c r="AQ58" s="313"/>
      <c r="AR58" s="313"/>
      <c r="AS58" s="313"/>
      <c r="AT58" s="313"/>
      <c r="AU58" s="313"/>
      <c r="AV58" s="313"/>
      <c r="AW58" s="313"/>
      <c r="AX58" s="313"/>
      <c r="AY58" s="313"/>
      <c r="AZ58" s="313"/>
      <c r="BA58" s="313"/>
      <c r="BB58" s="313"/>
      <c r="BC58" s="313"/>
      <c r="BD58" s="313"/>
      <c r="BE58" s="313"/>
      <c r="BF58" s="313"/>
      <c r="BG58" s="313"/>
      <c r="BH58" s="313"/>
      <c r="BI58" s="313"/>
      <c r="BJ58" s="313"/>
      <c r="BK58" s="313"/>
      <c r="BL58" s="313"/>
      <c r="BM58" s="313"/>
      <c r="BN58" s="313"/>
      <c r="BO58" s="313"/>
      <c r="BP58" s="313"/>
      <c r="BQ58" s="313"/>
      <c r="BR58" s="313"/>
      <c r="BS58" s="313"/>
      <c r="BT58" s="313"/>
      <c r="BU58" s="313"/>
      <c r="BV58" s="313"/>
      <c r="BW58" s="313"/>
      <c r="BX58" s="313"/>
      <c r="BY58" s="313"/>
      <c r="BZ58" s="313"/>
      <c r="CA58" s="313"/>
      <c r="CB58" s="313"/>
      <c r="CC58" s="313"/>
      <c r="CD58" s="313"/>
      <c r="CE58" s="313"/>
      <c r="CF58" s="313"/>
      <c r="CG58" s="313"/>
      <c r="CH58" s="313"/>
      <c r="CI58" s="313"/>
      <c r="CJ58" s="313"/>
      <c r="CK58" s="313"/>
      <c r="CL58" s="313"/>
      <c r="CM58" s="313"/>
      <c r="CN58" s="313"/>
      <c r="CO58" s="313"/>
      <c r="CP58" s="313"/>
      <c r="CQ58" s="313"/>
      <c r="CR58" s="313"/>
      <c r="CS58" s="313"/>
      <c r="CT58" s="313"/>
      <c r="CU58" s="313"/>
      <c r="CV58" s="313"/>
      <c r="CW58" s="313"/>
      <c r="CX58" s="313"/>
      <c r="CY58" s="313"/>
      <c r="CZ58" s="313"/>
    </row>
    <row r="59" spans="1:104" s="258" customFormat="1" ht="17.25" customHeight="1" x14ac:dyDescent="0.15">
      <c r="A59" s="937" t="s">
        <v>48</v>
      </c>
      <c r="B59" s="938"/>
      <c r="C59" s="938"/>
      <c r="D59" s="939"/>
      <c r="E59" s="943" t="s">
        <v>211</v>
      </c>
      <c r="F59" s="944"/>
      <c r="G59" s="944"/>
      <c r="H59" s="944"/>
      <c r="I59" s="944"/>
      <c r="J59" s="944"/>
      <c r="K59" s="945"/>
      <c r="L59" s="949" t="s">
        <v>278</v>
      </c>
      <c r="M59" s="950"/>
      <c r="N59" s="950"/>
      <c r="O59" s="953">
        <v>345678</v>
      </c>
      <c r="P59" s="954"/>
      <c r="Q59" s="954"/>
      <c r="R59" s="954"/>
      <c r="S59" s="954"/>
      <c r="T59" s="954"/>
      <c r="U59" s="954"/>
      <c r="V59" s="955"/>
      <c r="W59" s="959" t="s">
        <v>280</v>
      </c>
      <c r="X59" s="960"/>
      <c r="Y59" s="960"/>
      <c r="Z59" s="963" t="s">
        <v>288</v>
      </c>
      <c r="AA59" s="964"/>
      <c r="AB59" s="964"/>
      <c r="AC59" s="964"/>
      <c r="AD59" s="964"/>
      <c r="AE59" s="965"/>
      <c r="AF59" s="314"/>
      <c r="AG59" s="314"/>
      <c r="AH59" s="314"/>
      <c r="AI59" s="314"/>
      <c r="AJ59" s="314"/>
      <c r="AK59" s="314"/>
      <c r="AL59" s="314"/>
      <c r="AM59" s="314"/>
      <c r="AN59" s="314"/>
      <c r="AO59" s="314"/>
      <c r="AP59" s="314"/>
      <c r="AQ59" s="314"/>
      <c r="AR59" s="314"/>
      <c r="AS59" s="314"/>
      <c r="AT59" s="314"/>
      <c r="AU59" s="314"/>
      <c r="AV59" s="314"/>
      <c r="AW59" s="314"/>
      <c r="AX59" s="314"/>
      <c r="AY59" s="314"/>
      <c r="AZ59" s="314"/>
      <c r="BA59" s="314"/>
      <c r="BB59" s="314"/>
      <c r="BC59" s="314"/>
      <c r="BD59" s="314"/>
      <c r="BE59" s="314"/>
      <c r="BF59" s="314"/>
      <c r="BG59" s="314"/>
      <c r="BH59" s="314"/>
      <c r="BI59" s="314"/>
      <c r="BJ59" s="314"/>
      <c r="BK59" s="314"/>
      <c r="BL59" s="314"/>
      <c r="BM59" s="314"/>
      <c r="BN59" s="314"/>
      <c r="BO59" s="314"/>
      <c r="BP59" s="314"/>
      <c r="BQ59" s="314"/>
      <c r="BR59" s="314"/>
      <c r="BS59" s="314"/>
      <c r="BT59" s="314"/>
      <c r="BU59" s="314"/>
      <c r="BV59" s="314"/>
      <c r="BW59" s="314"/>
      <c r="BX59" s="314"/>
      <c r="BY59" s="314"/>
      <c r="BZ59" s="314"/>
      <c r="CA59" s="314"/>
      <c r="CB59" s="314"/>
      <c r="CC59" s="314"/>
      <c r="CD59" s="314"/>
      <c r="CE59" s="314"/>
      <c r="CF59" s="314"/>
      <c r="CG59" s="314"/>
      <c r="CH59" s="314"/>
      <c r="CI59" s="314"/>
      <c r="CJ59" s="314"/>
      <c r="CK59" s="314"/>
      <c r="CL59" s="314"/>
      <c r="CM59" s="314"/>
      <c r="CN59" s="314"/>
      <c r="CO59" s="314"/>
      <c r="CP59" s="314"/>
      <c r="CQ59" s="314"/>
      <c r="CR59" s="314"/>
      <c r="CS59" s="314"/>
      <c r="CT59" s="314"/>
      <c r="CU59" s="314"/>
      <c r="CV59" s="314"/>
      <c r="CW59" s="314"/>
      <c r="CX59" s="314"/>
      <c r="CY59" s="314"/>
      <c r="CZ59" s="314"/>
    </row>
    <row r="60" spans="1:104" s="258" customFormat="1" ht="22.5" customHeight="1" x14ac:dyDescent="0.15">
      <c r="A60" s="940"/>
      <c r="B60" s="941"/>
      <c r="C60" s="941"/>
      <c r="D60" s="942"/>
      <c r="E60" s="946"/>
      <c r="F60" s="947"/>
      <c r="G60" s="947"/>
      <c r="H60" s="947"/>
      <c r="I60" s="947"/>
      <c r="J60" s="947"/>
      <c r="K60" s="948"/>
      <c r="L60" s="951"/>
      <c r="M60" s="952"/>
      <c r="N60" s="952"/>
      <c r="O60" s="956"/>
      <c r="P60" s="957"/>
      <c r="Q60" s="957"/>
      <c r="R60" s="957"/>
      <c r="S60" s="957"/>
      <c r="T60" s="957"/>
      <c r="U60" s="957"/>
      <c r="V60" s="958"/>
      <c r="W60" s="961"/>
      <c r="X60" s="962"/>
      <c r="Y60" s="962"/>
      <c r="Z60" s="966"/>
      <c r="AA60" s="967"/>
      <c r="AB60" s="967"/>
      <c r="AC60" s="967"/>
      <c r="AD60" s="967"/>
      <c r="AE60" s="968"/>
      <c r="AF60" s="314"/>
      <c r="AG60" s="314"/>
      <c r="AH60" s="314"/>
      <c r="AI60" s="314"/>
      <c r="AJ60" s="314"/>
      <c r="AK60" s="314"/>
      <c r="AL60" s="314"/>
      <c r="AM60" s="314"/>
      <c r="AN60" s="314"/>
      <c r="AO60" s="314"/>
      <c r="AP60" s="314"/>
      <c r="AQ60" s="314"/>
      <c r="AR60" s="314"/>
      <c r="AS60" s="314"/>
      <c r="AT60" s="314"/>
      <c r="AU60" s="314"/>
      <c r="AV60" s="314"/>
      <c r="AW60" s="314"/>
      <c r="AX60" s="314"/>
      <c r="AY60" s="314"/>
      <c r="AZ60" s="314"/>
      <c r="BA60" s="314"/>
      <c r="BB60" s="314"/>
      <c r="BC60" s="314"/>
      <c r="BD60" s="314"/>
      <c r="BE60" s="314"/>
      <c r="BF60" s="314"/>
      <c r="BG60" s="314"/>
      <c r="BH60" s="314"/>
      <c r="BI60" s="314"/>
      <c r="BJ60" s="314"/>
      <c r="BK60" s="314"/>
      <c r="BL60" s="314"/>
      <c r="BM60" s="314"/>
      <c r="BN60" s="314"/>
      <c r="BO60" s="314"/>
      <c r="BP60" s="314"/>
      <c r="BQ60" s="314"/>
      <c r="BR60" s="314"/>
      <c r="BS60" s="314"/>
      <c r="BT60" s="314"/>
      <c r="BU60" s="314"/>
      <c r="BV60" s="314"/>
      <c r="BW60" s="314"/>
      <c r="BX60" s="314"/>
      <c r="BY60" s="314"/>
      <c r="BZ60" s="314"/>
      <c r="CA60" s="314"/>
      <c r="CB60" s="314"/>
      <c r="CC60" s="314"/>
      <c r="CD60" s="314"/>
      <c r="CE60" s="314"/>
      <c r="CF60" s="314"/>
      <c r="CG60" s="314"/>
      <c r="CH60" s="314"/>
      <c r="CI60" s="314"/>
      <c r="CJ60" s="314"/>
      <c r="CK60" s="314"/>
      <c r="CL60" s="314"/>
      <c r="CM60" s="314"/>
      <c r="CN60" s="314"/>
      <c r="CO60" s="314"/>
      <c r="CP60" s="314"/>
      <c r="CQ60" s="314"/>
      <c r="CR60" s="314"/>
      <c r="CS60" s="314"/>
      <c r="CT60" s="314"/>
      <c r="CU60" s="314"/>
      <c r="CV60" s="314"/>
      <c r="CW60" s="314"/>
      <c r="CX60" s="314"/>
      <c r="CY60" s="314"/>
      <c r="CZ60" s="314"/>
    </row>
    <row r="61" spans="1:104" s="318" customFormat="1" ht="20.45" customHeight="1" x14ac:dyDescent="0.15">
      <c r="A61" s="315"/>
      <c r="B61" s="316"/>
      <c r="C61" s="1114" t="s">
        <v>26</v>
      </c>
      <c r="D61" s="1114"/>
      <c r="E61" s="289" t="s">
        <v>261</v>
      </c>
      <c r="F61" s="316" t="s">
        <v>11</v>
      </c>
      <c r="G61" s="289" t="s">
        <v>261</v>
      </c>
      <c r="H61" s="316" t="s">
        <v>27</v>
      </c>
      <c r="I61" s="289" t="s">
        <v>261</v>
      </c>
      <c r="J61" s="316" t="s">
        <v>29</v>
      </c>
      <c r="K61" s="1114" t="s">
        <v>33</v>
      </c>
      <c r="L61" s="1114"/>
      <c r="M61" s="1114" t="s">
        <v>174</v>
      </c>
      <c r="N61" s="1114"/>
      <c r="O61" s="289" t="s">
        <v>261</v>
      </c>
      <c r="P61" s="316" t="s">
        <v>11</v>
      </c>
      <c r="Q61" s="289" t="s">
        <v>261</v>
      </c>
      <c r="R61" s="316" t="s">
        <v>27</v>
      </c>
      <c r="S61" s="289" t="s">
        <v>261</v>
      </c>
      <c r="T61" s="316" t="s">
        <v>29</v>
      </c>
      <c r="U61" s="1119" t="s">
        <v>45</v>
      </c>
      <c r="V61" s="1119"/>
      <c r="W61" s="1119"/>
      <c r="X61" s="1119"/>
      <c r="Y61" s="1119"/>
      <c r="Z61" s="1119"/>
      <c r="AA61" s="1119"/>
      <c r="AB61" s="1119"/>
      <c r="AC61" s="316"/>
      <c r="AD61" s="316"/>
      <c r="AE61" s="317"/>
      <c r="AF61" s="316"/>
      <c r="AG61" s="316"/>
      <c r="AH61" s="316"/>
      <c r="AI61" s="316"/>
      <c r="AJ61" s="316"/>
      <c r="AK61" s="316"/>
      <c r="AL61" s="316"/>
      <c r="AM61" s="316"/>
      <c r="AN61" s="316"/>
      <c r="AO61" s="316"/>
      <c r="AP61" s="316"/>
      <c r="AQ61" s="316"/>
      <c r="AR61" s="316"/>
      <c r="AS61" s="316"/>
      <c r="AT61" s="316"/>
      <c r="AU61" s="316"/>
      <c r="AV61" s="316"/>
      <c r="AW61" s="316"/>
      <c r="AX61" s="316"/>
      <c r="AY61" s="316"/>
      <c r="AZ61" s="316"/>
      <c r="BA61" s="316"/>
      <c r="BB61" s="316"/>
      <c r="BC61" s="316"/>
      <c r="BD61" s="316"/>
      <c r="BE61" s="316"/>
      <c r="BF61" s="316"/>
      <c r="BG61" s="316"/>
      <c r="BH61" s="316"/>
      <c r="BI61" s="316"/>
      <c r="BJ61" s="316"/>
      <c r="BK61" s="316"/>
      <c r="BL61" s="316"/>
      <c r="BM61" s="316"/>
      <c r="BN61" s="316"/>
      <c r="BO61" s="316"/>
      <c r="BP61" s="316"/>
      <c r="BQ61" s="316"/>
      <c r="BR61" s="316"/>
      <c r="BS61" s="316"/>
      <c r="BT61" s="316"/>
      <c r="BU61" s="316"/>
      <c r="BV61" s="316"/>
      <c r="BW61" s="316"/>
      <c r="BX61" s="316"/>
      <c r="BY61" s="316"/>
      <c r="BZ61" s="316"/>
      <c r="CA61" s="316"/>
      <c r="CB61" s="316"/>
      <c r="CC61" s="316"/>
      <c r="CD61" s="316"/>
      <c r="CE61" s="316"/>
      <c r="CF61" s="316"/>
      <c r="CG61" s="316"/>
      <c r="CH61" s="316"/>
      <c r="CI61" s="316"/>
      <c r="CJ61" s="316"/>
      <c r="CK61" s="316"/>
      <c r="CL61" s="316"/>
      <c r="CM61" s="316"/>
      <c r="CN61" s="316"/>
      <c r="CO61" s="316"/>
      <c r="CP61" s="316"/>
      <c r="CQ61" s="316"/>
      <c r="CR61" s="316"/>
      <c r="CS61" s="316"/>
      <c r="CT61" s="316"/>
      <c r="CU61" s="316"/>
      <c r="CV61" s="316"/>
      <c r="CW61" s="316"/>
      <c r="CX61" s="316"/>
      <c r="CY61" s="316"/>
      <c r="CZ61" s="316"/>
    </row>
    <row r="62" spans="1:104" s="320" customFormat="1" ht="21" customHeight="1" x14ac:dyDescent="0.15">
      <c r="A62" s="319"/>
      <c r="B62" s="296"/>
      <c r="C62" s="296" t="s">
        <v>47</v>
      </c>
      <c r="D62" s="296"/>
      <c r="E62" s="296"/>
      <c r="F62" s="296"/>
      <c r="G62" s="296"/>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c r="AE62" s="300"/>
      <c r="AF62" s="235"/>
      <c r="AG62" s="235"/>
      <c r="AH62" s="235"/>
      <c r="AI62" s="235"/>
      <c r="AJ62" s="235"/>
      <c r="AK62" s="235"/>
      <c r="AL62" s="235"/>
      <c r="AM62" s="235"/>
      <c r="AN62" s="235"/>
      <c r="AO62" s="235"/>
      <c r="AP62" s="235"/>
      <c r="AQ62" s="235"/>
      <c r="AR62" s="235"/>
      <c r="AS62" s="235"/>
      <c r="AT62" s="235"/>
      <c r="AU62" s="235"/>
      <c r="AV62" s="235"/>
      <c r="AW62" s="235"/>
      <c r="AX62" s="235"/>
      <c r="AY62" s="235"/>
      <c r="AZ62" s="235"/>
      <c r="BA62" s="235"/>
      <c r="BB62" s="235"/>
      <c r="BC62" s="235"/>
      <c r="BD62" s="235"/>
      <c r="BE62" s="235"/>
      <c r="BF62" s="235"/>
      <c r="BG62" s="235"/>
      <c r="BH62" s="235"/>
      <c r="BI62" s="235"/>
      <c r="BJ62" s="235"/>
      <c r="BK62" s="235"/>
      <c r="BL62" s="235"/>
      <c r="BM62" s="235"/>
      <c r="BN62" s="235"/>
      <c r="BO62" s="235"/>
      <c r="BP62" s="235"/>
      <c r="BQ62" s="235"/>
      <c r="BR62" s="235"/>
      <c r="BS62" s="235"/>
      <c r="BT62" s="235"/>
      <c r="BU62" s="235"/>
      <c r="BV62" s="235"/>
      <c r="BW62" s="235"/>
      <c r="BX62" s="235"/>
      <c r="BY62" s="235"/>
      <c r="BZ62" s="235"/>
      <c r="CA62" s="235"/>
      <c r="CB62" s="235"/>
      <c r="CC62" s="235"/>
      <c r="CD62" s="235"/>
      <c r="CE62" s="235"/>
      <c r="CF62" s="235"/>
      <c r="CG62" s="235"/>
      <c r="CH62" s="235"/>
      <c r="CI62" s="235"/>
      <c r="CJ62" s="235"/>
      <c r="CK62" s="235"/>
      <c r="CL62" s="235"/>
      <c r="CM62" s="235"/>
      <c r="CN62" s="235"/>
      <c r="CO62" s="235"/>
      <c r="CP62" s="235"/>
      <c r="CQ62" s="235"/>
      <c r="CR62" s="235"/>
      <c r="CS62" s="235"/>
      <c r="CT62" s="235"/>
      <c r="CU62" s="235"/>
      <c r="CV62" s="235"/>
      <c r="CW62" s="235"/>
      <c r="CX62" s="235"/>
      <c r="CY62" s="235"/>
      <c r="CZ62" s="235"/>
    </row>
    <row r="63" spans="1:104" ht="17.25" customHeight="1" x14ac:dyDescent="0.15">
      <c r="A63" s="1117" t="s">
        <v>24</v>
      </c>
      <c r="B63" s="1114"/>
      <c r="C63" s="1049" t="s">
        <v>261</v>
      </c>
      <c r="D63" s="1049"/>
      <c r="E63" s="321" t="s">
        <v>11</v>
      </c>
      <c r="F63" s="1049" t="s">
        <v>261</v>
      </c>
      <c r="G63" s="1049"/>
      <c r="H63" s="321" t="s">
        <v>27</v>
      </c>
      <c r="I63" s="1049" t="s">
        <v>261</v>
      </c>
      <c r="J63" s="1049"/>
      <c r="K63" s="321" t="s">
        <v>29</v>
      </c>
      <c r="L63" s="588" t="s">
        <v>33</v>
      </c>
      <c r="M63" s="588"/>
      <c r="N63" s="1118"/>
      <c r="O63" s="322"/>
      <c r="P63" s="322"/>
      <c r="Q63" s="322"/>
      <c r="R63" s="322"/>
      <c r="S63" s="322"/>
      <c r="T63" s="322"/>
      <c r="U63" s="322"/>
      <c r="V63" s="322"/>
      <c r="W63" s="322"/>
      <c r="X63" s="322"/>
      <c r="Y63" s="322"/>
      <c r="Z63" s="322"/>
      <c r="AA63" s="322"/>
      <c r="AB63" s="322"/>
      <c r="AC63" s="322"/>
      <c r="AD63" s="322"/>
      <c r="AE63" s="323"/>
    </row>
    <row r="64" spans="1:104" ht="17.25" customHeight="1" x14ac:dyDescent="0.15">
      <c r="A64" s="1113" t="s">
        <v>24</v>
      </c>
      <c r="B64" s="1114"/>
      <c r="C64" s="947" t="s">
        <v>261</v>
      </c>
      <c r="D64" s="947"/>
      <c r="E64" s="324" t="s">
        <v>11</v>
      </c>
      <c r="F64" s="947" t="s">
        <v>261</v>
      </c>
      <c r="G64" s="947"/>
      <c r="H64" s="324" t="s">
        <v>27</v>
      </c>
      <c r="I64" s="947" t="s">
        <v>261</v>
      </c>
      <c r="J64" s="947"/>
      <c r="K64" s="316" t="s">
        <v>29</v>
      </c>
      <c r="L64" s="1114" t="s">
        <v>34</v>
      </c>
      <c r="M64" s="1114"/>
      <c r="N64" s="1115"/>
      <c r="O64" s="1109" t="s">
        <v>209</v>
      </c>
      <c r="P64" s="1110"/>
      <c r="Q64" s="1110"/>
      <c r="R64" s="1110"/>
      <c r="S64" s="296"/>
      <c r="T64" s="296"/>
      <c r="U64" s="1110" t="s">
        <v>52</v>
      </c>
      <c r="V64" s="1110"/>
      <c r="W64" s="296"/>
      <c r="X64" s="1116">
        <v>406218</v>
      </c>
      <c r="Y64" s="1116"/>
      <c r="Z64" s="1116"/>
      <c r="AA64" s="1116"/>
      <c r="AB64" s="1116"/>
      <c r="AC64" s="1116"/>
      <c r="AD64" s="296" t="s">
        <v>21</v>
      </c>
      <c r="AE64" s="300"/>
    </row>
    <row r="65" spans="1:105" ht="17.25" customHeight="1" x14ac:dyDescent="0.15">
      <c r="A65" s="1117" t="s">
        <v>24</v>
      </c>
      <c r="B65" s="588"/>
      <c r="C65" s="1049" t="s">
        <v>261</v>
      </c>
      <c r="D65" s="1049"/>
      <c r="E65" s="321" t="s">
        <v>11</v>
      </c>
      <c r="F65" s="1049" t="s">
        <v>261</v>
      </c>
      <c r="G65" s="1049"/>
      <c r="H65" s="321" t="s">
        <v>36</v>
      </c>
      <c r="I65" s="1049" t="s">
        <v>261</v>
      </c>
      <c r="J65" s="1049"/>
      <c r="K65" s="321" t="s">
        <v>9</v>
      </c>
      <c r="L65" s="588" t="s">
        <v>33</v>
      </c>
      <c r="M65" s="588"/>
      <c r="N65" s="1118"/>
      <c r="O65" s="322"/>
      <c r="P65" s="322"/>
      <c r="Q65" s="322"/>
      <c r="R65" s="322"/>
      <c r="S65" s="322"/>
      <c r="T65" s="322"/>
      <c r="U65" s="322"/>
      <c r="V65" s="322"/>
      <c r="W65" s="322"/>
      <c r="X65" s="325"/>
      <c r="Y65" s="325"/>
      <c r="Z65" s="325"/>
      <c r="AA65" s="325"/>
      <c r="AB65" s="325"/>
      <c r="AC65" s="325"/>
      <c r="AD65" s="322"/>
      <c r="AE65" s="323"/>
    </row>
    <row r="66" spans="1:105" ht="17.25" customHeight="1" x14ac:dyDescent="0.15">
      <c r="A66" s="1113" t="s">
        <v>248</v>
      </c>
      <c r="B66" s="1114"/>
      <c r="C66" s="947" t="s">
        <v>261</v>
      </c>
      <c r="D66" s="947"/>
      <c r="E66" s="324" t="s">
        <v>11</v>
      </c>
      <c r="F66" s="947" t="s">
        <v>261</v>
      </c>
      <c r="G66" s="947"/>
      <c r="H66" s="324" t="s">
        <v>36</v>
      </c>
      <c r="I66" s="947" t="s">
        <v>261</v>
      </c>
      <c r="J66" s="947"/>
      <c r="K66" s="316" t="s">
        <v>9</v>
      </c>
      <c r="L66" s="1114" t="s">
        <v>34</v>
      </c>
      <c r="M66" s="1114"/>
      <c r="N66" s="1115"/>
      <c r="O66" s="1109" t="s">
        <v>209</v>
      </c>
      <c r="P66" s="1110"/>
      <c r="Q66" s="1110"/>
      <c r="R66" s="1110"/>
      <c r="S66" s="326"/>
      <c r="T66" s="326"/>
      <c r="U66" s="1110" t="s">
        <v>55</v>
      </c>
      <c r="V66" s="1110"/>
      <c r="W66" s="326"/>
      <c r="X66" s="1116">
        <v>324421</v>
      </c>
      <c r="Y66" s="1116"/>
      <c r="Z66" s="1116"/>
      <c r="AA66" s="1116"/>
      <c r="AB66" s="1116"/>
      <c r="AC66" s="1116"/>
      <c r="AD66" s="296" t="s">
        <v>21</v>
      </c>
      <c r="AE66" s="327"/>
      <c r="AF66" s="242"/>
      <c r="AG66" s="242"/>
      <c r="AH66" s="242"/>
      <c r="AI66" s="242"/>
      <c r="AJ66" s="242"/>
      <c r="AK66" s="242"/>
      <c r="AL66" s="242"/>
      <c r="AM66" s="242"/>
      <c r="AN66" s="242"/>
      <c r="AO66" s="242"/>
      <c r="AP66" s="242"/>
      <c r="AQ66" s="242"/>
      <c r="AR66" s="242"/>
      <c r="AS66" s="242"/>
      <c r="AT66" s="242"/>
      <c r="AU66" s="242"/>
      <c r="AV66" s="242"/>
      <c r="AW66" s="242"/>
      <c r="AX66" s="242"/>
      <c r="AY66" s="242"/>
      <c r="AZ66" s="242"/>
      <c r="BA66" s="242"/>
      <c r="BB66" s="242"/>
      <c r="BC66" s="242"/>
      <c r="BD66" s="242"/>
      <c r="BE66" s="242"/>
      <c r="BF66" s="242"/>
      <c r="BG66" s="242"/>
      <c r="BH66" s="242"/>
      <c r="BI66" s="242"/>
      <c r="BJ66" s="242"/>
      <c r="BK66" s="242"/>
      <c r="BL66" s="242"/>
      <c r="BM66" s="242"/>
      <c r="BN66" s="242"/>
      <c r="BO66" s="242"/>
      <c r="BP66" s="242"/>
      <c r="BQ66" s="242"/>
      <c r="BR66" s="242"/>
      <c r="BS66" s="242"/>
      <c r="BT66" s="242"/>
      <c r="BU66" s="242"/>
      <c r="BV66" s="242"/>
      <c r="BW66" s="242"/>
      <c r="BX66" s="242"/>
      <c r="BY66" s="242"/>
      <c r="BZ66" s="242"/>
      <c r="CA66" s="242"/>
      <c r="CB66" s="242"/>
      <c r="CC66" s="242"/>
      <c r="CD66" s="242"/>
      <c r="CE66" s="242"/>
      <c r="CF66" s="242"/>
      <c r="CG66" s="242"/>
      <c r="CH66" s="242"/>
      <c r="CI66" s="242"/>
      <c r="CJ66" s="242"/>
      <c r="CK66" s="242"/>
      <c r="CL66" s="242"/>
      <c r="CM66" s="242"/>
      <c r="CN66" s="242"/>
      <c r="CO66" s="242"/>
      <c r="CP66" s="242"/>
      <c r="CQ66" s="242"/>
      <c r="CR66" s="242"/>
      <c r="CS66" s="242"/>
      <c r="CT66" s="242"/>
      <c r="CU66" s="242"/>
      <c r="CV66" s="242"/>
      <c r="CW66" s="242"/>
      <c r="CX66" s="242"/>
      <c r="CY66" s="242"/>
      <c r="CZ66" s="242"/>
    </row>
    <row r="67" spans="1:105" ht="17.25" customHeight="1" x14ac:dyDescent="0.15">
      <c r="A67" s="1117" t="s">
        <v>248</v>
      </c>
      <c r="B67" s="588"/>
      <c r="C67" s="1049" t="s">
        <v>261</v>
      </c>
      <c r="D67" s="1049"/>
      <c r="E67" s="321" t="s">
        <v>11</v>
      </c>
      <c r="F67" s="1049" t="s">
        <v>261</v>
      </c>
      <c r="G67" s="1049"/>
      <c r="H67" s="321" t="s">
        <v>36</v>
      </c>
      <c r="I67" s="1049" t="s">
        <v>261</v>
      </c>
      <c r="J67" s="1049"/>
      <c r="K67" s="321" t="s">
        <v>9</v>
      </c>
      <c r="L67" s="588" t="s">
        <v>33</v>
      </c>
      <c r="M67" s="588"/>
      <c r="N67" s="1118"/>
      <c r="O67" s="322"/>
      <c r="P67" s="322"/>
      <c r="Q67" s="322"/>
      <c r="R67" s="322"/>
      <c r="S67" s="322"/>
      <c r="T67" s="322"/>
      <c r="U67" s="322"/>
      <c r="V67" s="322"/>
      <c r="W67" s="322"/>
      <c r="X67" s="322"/>
      <c r="Y67" s="322"/>
      <c r="Z67" s="322"/>
      <c r="AA67" s="322"/>
      <c r="AB67" s="322"/>
      <c r="AC67" s="322"/>
      <c r="AD67" s="322"/>
      <c r="AE67" s="323"/>
    </row>
    <row r="68" spans="1:105" ht="17.25" customHeight="1" x14ac:dyDescent="0.15">
      <c r="A68" s="1107" t="s">
        <v>248</v>
      </c>
      <c r="B68" s="589"/>
      <c r="C68" s="947" t="s">
        <v>261</v>
      </c>
      <c r="D68" s="947"/>
      <c r="E68" s="324" t="s">
        <v>11</v>
      </c>
      <c r="F68" s="947" t="s">
        <v>261</v>
      </c>
      <c r="G68" s="947"/>
      <c r="H68" s="324" t="s">
        <v>36</v>
      </c>
      <c r="I68" s="947" t="s">
        <v>261</v>
      </c>
      <c r="J68" s="947"/>
      <c r="K68" s="324" t="s">
        <v>9</v>
      </c>
      <c r="L68" s="589" t="s">
        <v>34</v>
      </c>
      <c r="M68" s="589"/>
      <c r="N68" s="1108"/>
      <c r="O68" s="1109" t="s">
        <v>209</v>
      </c>
      <c r="P68" s="1110"/>
      <c r="Q68" s="1110"/>
      <c r="R68" s="1110"/>
      <c r="S68" s="296"/>
      <c r="T68" s="296"/>
      <c r="U68" s="1110" t="s">
        <v>60</v>
      </c>
      <c r="V68" s="1110"/>
      <c r="W68" s="296"/>
      <c r="X68" s="1111">
        <v>0</v>
      </c>
      <c r="Y68" s="1112"/>
      <c r="Z68" s="1112"/>
      <c r="AA68" s="1112"/>
      <c r="AB68" s="1112"/>
      <c r="AC68" s="1112"/>
      <c r="AD68" s="296" t="s">
        <v>21</v>
      </c>
      <c r="AE68" s="300"/>
    </row>
    <row r="69" spans="1:105" ht="14.25" customHeight="1" x14ac:dyDescent="0.15">
      <c r="A69" s="328"/>
      <c r="B69" s="322"/>
      <c r="C69" s="588" t="s">
        <v>248</v>
      </c>
      <c r="D69" s="588"/>
      <c r="E69" s="1049" t="s">
        <v>261</v>
      </c>
      <c r="F69" s="1049"/>
      <c r="G69" s="321" t="s">
        <v>11</v>
      </c>
      <c r="H69" s="1049" t="s">
        <v>261</v>
      </c>
      <c r="I69" s="1049"/>
      <c r="J69" s="321" t="s">
        <v>36</v>
      </c>
      <c r="K69" s="1049" t="s">
        <v>261</v>
      </c>
      <c r="L69" s="1049"/>
      <c r="M69" s="321" t="s">
        <v>9</v>
      </c>
      <c r="N69" s="322"/>
      <c r="AE69" s="238"/>
    </row>
    <row r="70" spans="1:105" ht="9.75" customHeight="1" x14ac:dyDescent="0.15">
      <c r="A70" s="301"/>
      <c r="C70" s="329"/>
      <c r="D70" s="329"/>
      <c r="E70" s="329"/>
      <c r="F70" s="329"/>
      <c r="G70" s="316"/>
      <c r="H70" s="329"/>
      <c r="I70" s="329"/>
      <c r="J70" s="316"/>
      <c r="K70" s="329"/>
      <c r="L70" s="329"/>
      <c r="M70" s="316"/>
      <c r="AE70" s="238"/>
    </row>
    <row r="71" spans="1:105" ht="15.75" customHeight="1" x14ac:dyDescent="0.15">
      <c r="A71" s="1104" t="s">
        <v>185</v>
      </c>
      <c r="B71" s="1105"/>
      <c r="C71" s="1105"/>
      <c r="D71" s="1105"/>
      <c r="E71" s="1105"/>
      <c r="F71" s="1105"/>
      <c r="G71" s="1105"/>
      <c r="H71" s="1105"/>
      <c r="I71" s="1105"/>
      <c r="J71" s="1105"/>
      <c r="K71" s="1105"/>
      <c r="L71" s="1105"/>
      <c r="M71" s="583" t="s">
        <v>5</v>
      </c>
      <c r="N71" s="583"/>
      <c r="O71" s="583"/>
      <c r="P71" s="1095" t="s">
        <v>62</v>
      </c>
      <c r="Q71" s="1095"/>
      <c r="R71" s="1095"/>
      <c r="S71" s="1095"/>
      <c r="T71" s="1095"/>
      <c r="U71" s="1095"/>
      <c r="V71" s="1095"/>
      <c r="W71" s="1095"/>
      <c r="X71" s="1095"/>
      <c r="AE71" s="238"/>
    </row>
    <row r="72" spans="1:105" ht="8.25" customHeight="1" x14ac:dyDescent="0.15">
      <c r="A72" s="1106"/>
      <c r="B72" s="1105"/>
      <c r="C72" s="1105"/>
      <c r="D72" s="1105"/>
      <c r="E72" s="1105"/>
      <c r="F72" s="1105"/>
      <c r="G72" s="1105"/>
      <c r="H72" s="1105"/>
      <c r="I72" s="1105"/>
      <c r="J72" s="1105"/>
      <c r="K72" s="1105"/>
      <c r="L72" s="1105"/>
      <c r="M72" s="226"/>
      <c r="N72" s="226"/>
      <c r="O72" s="226"/>
      <c r="AE72" s="238"/>
    </row>
    <row r="73" spans="1:105" ht="14.25" customHeight="1" x14ac:dyDescent="0.15">
      <c r="A73" s="1106"/>
      <c r="B73" s="1105"/>
      <c r="C73" s="1105"/>
      <c r="D73" s="1105"/>
      <c r="E73" s="1105"/>
      <c r="F73" s="1105"/>
      <c r="G73" s="1105"/>
      <c r="H73" s="1105"/>
      <c r="I73" s="1105"/>
      <c r="J73" s="1105"/>
      <c r="K73" s="1105"/>
      <c r="L73" s="1105"/>
      <c r="M73" s="583" t="s">
        <v>12</v>
      </c>
      <c r="N73" s="583"/>
      <c r="O73" s="583"/>
      <c r="P73" s="1095" t="s">
        <v>289</v>
      </c>
      <c r="Q73" s="1095"/>
      <c r="R73" s="1095"/>
      <c r="S73" s="1095"/>
      <c r="T73" s="1095"/>
      <c r="U73" s="1095"/>
      <c r="V73" s="1095"/>
      <c r="W73" s="1095"/>
      <c r="X73" s="1095"/>
      <c r="Y73" s="583" t="s">
        <v>15</v>
      </c>
      <c r="Z73" s="583"/>
      <c r="AA73" s="583"/>
      <c r="AB73" s="583"/>
      <c r="AC73" s="583"/>
      <c r="AD73" s="583"/>
      <c r="AE73" s="1096"/>
      <c r="AF73" s="226"/>
      <c r="AG73" s="226"/>
      <c r="AH73" s="226"/>
      <c r="AI73" s="226"/>
      <c r="AJ73" s="226"/>
      <c r="AK73" s="226"/>
      <c r="AL73" s="226"/>
      <c r="AM73" s="226"/>
      <c r="AN73" s="226"/>
      <c r="AO73" s="226"/>
      <c r="AP73" s="226"/>
      <c r="AQ73" s="226"/>
      <c r="AR73" s="226"/>
      <c r="AS73" s="226"/>
      <c r="AT73" s="226"/>
      <c r="AU73" s="226"/>
      <c r="AV73" s="226"/>
      <c r="AW73" s="226"/>
      <c r="AX73" s="226"/>
      <c r="AY73" s="226"/>
      <c r="AZ73" s="226"/>
      <c r="BA73" s="226"/>
      <c r="BB73" s="226"/>
      <c r="BC73" s="226"/>
      <c r="BD73" s="226"/>
      <c r="BE73" s="226"/>
      <c r="BF73" s="226"/>
      <c r="BG73" s="226"/>
      <c r="BH73" s="226"/>
      <c r="BI73" s="226"/>
      <c r="BJ73" s="226"/>
      <c r="BK73" s="226"/>
      <c r="BL73" s="226"/>
      <c r="BM73" s="226"/>
      <c r="BN73" s="226"/>
      <c r="BO73" s="226"/>
      <c r="BP73" s="226"/>
      <c r="BQ73" s="226"/>
      <c r="BR73" s="226"/>
      <c r="BS73" s="226"/>
      <c r="BT73" s="226"/>
      <c r="BU73" s="226"/>
      <c r="BV73" s="226"/>
      <c r="BW73" s="226"/>
      <c r="BX73" s="226"/>
      <c r="BY73" s="226"/>
      <c r="BZ73" s="226"/>
      <c r="CA73" s="226"/>
      <c r="CB73" s="226"/>
      <c r="CC73" s="226"/>
      <c r="CD73" s="226"/>
      <c r="CE73" s="226"/>
      <c r="CF73" s="226"/>
      <c r="CG73" s="226"/>
      <c r="CH73" s="226"/>
      <c r="CI73" s="226"/>
      <c r="CJ73" s="226"/>
      <c r="CK73" s="226"/>
      <c r="CL73" s="226"/>
      <c r="CM73" s="226"/>
      <c r="CN73" s="226"/>
      <c r="CO73" s="226"/>
      <c r="CP73" s="226"/>
      <c r="CQ73" s="226"/>
      <c r="CR73" s="226"/>
      <c r="CS73" s="226"/>
      <c r="CT73" s="226"/>
      <c r="CU73" s="226"/>
      <c r="CV73" s="226"/>
      <c r="CW73" s="226"/>
      <c r="CX73" s="226"/>
      <c r="CY73" s="226"/>
      <c r="CZ73" s="226"/>
    </row>
    <row r="74" spans="1:105" ht="15" customHeight="1" x14ac:dyDescent="0.15">
      <c r="A74" s="330"/>
      <c r="B74" s="331"/>
      <c r="C74" s="331"/>
      <c r="D74" s="331"/>
      <c r="E74" s="331"/>
      <c r="F74" s="331"/>
      <c r="G74" s="331"/>
      <c r="H74" s="331"/>
      <c r="I74" s="331"/>
      <c r="J74" s="331"/>
      <c r="K74" s="331"/>
      <c r="L74" s="331"/>
      <c r="M74" s="226"/>
      <c r="N74" s="226"/>
      <c r="O74" s="226"/>
      <c r="Y74" s="226"/>
      <c r="Z74" s="226"/>
      <c r="AA74" s="226"/>
      <c r="AB74" s="226"/>
      <c r="AC74" s="226"/>
      <c r="AD74" s="226"/>
      <c r="AE74" s="271"/>
      <c r="AF74" s="226"/>
      <c r="AG74" s="226"/>
      <c r="AH74" s="226"/>
      <c r="AI74" s="226"/>
      <c r="AJ74" s="226"/>
      <c r="AK74" s="226"/>
      <c r="AL74" s="226"/>
      <c r="AM74" s="226"/>
      <c r="AN74" s="226"/>
      <c r="AO74" s="226"/>
      <c r="AP74" s="226"/>
      <c r="AQ74" s="226"/>
      <c r="AR74" s="226"/>
      <c r="AS74" s="226"/>
      <c r="AT74" s="226"/>
      <c r="AU74" s="226"/>
      <c r="AV74" s="226"/>
      <c r="AW74" s="226"/>
      <c r="AX74" s="226"/>
      <c r="AY74" s="226"/>
      <c r="AZ74" s="226"/>
      <c r="BA74" s="226"/>
      <c r="BB74" s="226"/>
      <c r="BC74" s="226"/>
      <c r="BD74" s="226"/>
      <c r="BE74" s="226"/>
      <c r="BF74" s="226"/>
      <c r="BG74" s="226"/>
      <c r="BH74" s="226"/>
      <c r="BI74" s="226"/>
      <c r="BJ74" s="226"/>
      <c r="BK74" s="226"/>
      <c r="BL74" s="226"/>
      <c r="BM74" s="226"/>
      <c r="BN74" s="226"/>
      <c r="BO74" s="226"/>
      <c r="BP74" s="226"/>
      <c r="BQ74" s="226"/>
      <c r="BR74" s="226"/>
      <c r="BS74" s="226"/>
      <c r="BT74" s="226"/>
      <c r="BU74" s="226"/>
      <c r="BV74" s="226"/>
      <c r="BW74" s="226"/>
      <c r="BX74" s="226"/>
      <c r="BY74" s="226"/>
      <c r="BZ74" s="226"/>
      <c r="CA74" s="226"/>
      <c r="CB74" s="226"/>
      <c r="CC74" s="226"/>
      <c r="CD74" s="226"/>
      <c r="CE74" s="226"/>
      <c r="CF74" s="226"/>
      <c r="CG74" s="226"/>
      <c r="CH74" s="226"/>
      <c r="CI74" s="226"/>
      <c r="CJ74" s="226"/>
      <c r="CK74" s="226"/>
      <c r="CL74" s="226"/>
      <c r="CM74" s="226"/>
      <c r="CN74" s="226"/>
      <c r="CO74" s="226"/>
      <c r="CP74" s="226"/>
      <c r="CQ74" s="226"/>
      <c r="CR74" s="226"/>
      <c r="CS74" s="226"/>
      <c r="CT74" s="226"/>
      <c r="CU74" s="226"/>
      <c r="CV74" s="226"/>
      <c r="CW74" s="226"/>
      <c r="CX74" s="226"/>
      <c r="CY74" s="226"/>
      <c r="CZ74" s="226"/>
    </row>
    <row r="75" spans="1:105" ht="19.5" customHeight="1" x14ac:dyDescent="0.15">
      <c r="A75" s="1097" t="s">
        <v>156</v>
      </c>
      <c r="B75" s="988"/>
      <c r="C75" s="988"/>
      <c r="D75" s="988"/>
      <c r="E75" s="988"/>
      <c r="F75" s="988"/>
      <c r="G75" s="988"/>
      <c r="H75" s="988"/>
      <c r="I75" s="988"/>
      <c r="J75" s="989"/>
      <c r="K75" s="1098" t="s">
        <v>51</v>
      </c>
      <c r="L75" s="988"/>
      <c r="M75" s="988"/>
      <c r="N75" s="988"/>
      <c r="O75" s="988"/>
      <c r="P75" s="988"/>
      <c r="Q75" s="988"/>
      <c r="R75" s="988"/>
      <c r="S75" s="988"/>
      <c r="T75" s="989"/>
      <c r="U75" s="1098" t="s">
        <v>66</v>
      </c>
      <c r="V75" s="988"/>
      <c r="W75" s="988"/>
      <c r="X75" s="988"/>
      <c r="Y75" s="988"/>
      <c r="Z75" s="988"/>
      <c r="AA75" s="988"/>
      <c r="AB75" s="988"/>
      <c r="AC75" s="988"/>
      <c r="AD75" s="988"/>
      <c r="AE75" s="1099"/>
      <c r="AF75" s="332"/>
      <c r="AG75" s="332"/>
      <c r="AH75" s="332"/>
      <c r="AI75" s="332"/>
      <c r="AJ75" s="332"/>
      <c r="AK75" s="332"/>
      <c r="AL75" s="332"/>
      <c r="AM75" s="332"/>
      <c r="AN75" s="332"/>
      <c r="AO75" s="332"/>
      <c r="AP75" s="332"/>
      <c r="AQ75" s="332"/>
      <c r="AR75" s="332"/>
      <c r="AS75" s="332"/>
      <c r="AT75" s="332"/>
      <c r="AU75" s="332"/>
      <c r="AV75" s="332"/>
      <c r="AW75" s="332"/>
      <c r="AX75" s="332"/>
      <c r="AY75" s="332"/>
      <c r="AZ75" s="332"/>
      <c r="BA75" s="332"/>
      <c r="BB75" s="332"/>
      <c r="BC75" s="332"/>
      <c r="BD75" s="332"/>
      <c r="BE75" s="332"/>
      <c r="BF75" s="332"/>
      <c r="BG75" s="332"/>
      <c r="BH75" s="332"/>
      <c r="BI75" s="332"/>
      <c r="BJ75" s="332"/>
      <c r="BK75" s="332"/>
      <c r="BL75" s="332"/>
      <c r="BM75" s="332"/>
      <c r="BN75" s="332"/>
      <c r="BO75" s="332"/>
      <c r="BP75" s="332"/>
      <c r="BQ75" s="332"/>
      <c r="BR75" s="332"/>
      <c r="BS75" s="332"/>
      <c r="BT75" s="332"/>
      <c r="BU75" s="332"/>
      <c r="BV75" s="332"/>
      <c r="BW75" s="332"/>
      <c r="BX75" s="332"/>
      <c r="BY75" s="332"/>
      <c r="BZ75" s="332"/>
      <c r="CA75" s="332"/>
      <c r="CB75" s="332"/>
      <c r="CC75" s="332"/>
      <c r="CD75" s="332"/>
      <c r="CE75" s="332"/>
      <c r="CF75" s="332"/>
      <c r="CG75" s="332"/>
      <c r="CH75" s="332"/>
      <c r="CI75" s="332"/>
      <c r="CJ75" s="332"/>
      <c r="CK75" s="332"/>
      <c r="CL75" s="332"/>
      <c r="CM75" s="332"/>
      <c r="CN75" s="332"/>
      <c r="CO75" s="332"/>
      <c r="CP75" s="332"/>
      <c r="CQ75" s="332"/>
      <c r="CR75" s="332"/>
      <c r="CS75" s="332"/>
      <c r="CT75" s="332"/>
      <c r="CU75" s="332"/>
      <c r="CV75" s="332"/>
      <c r="CW75" s="332"/>
      <c r="CX75" s="332"/>
      <c r="CY75" s="332"/>
      <c r="CZ75" s="332"/>
    </row>
    <row r="76" spans="1:105" s="258" customFormat="1" ht="28.9" customHeight="1" x14ac:dyDescent="0.15">
      <c r="A76" s="1100" t="s">
        <v>248</v>
      </c>
      <c r="B76" s="1101"/>
      <c r="C76" s="264" t="s">
        <v>261</v>
      </c>
      <c r="D76" s="333" t="s">
        <v>11</v>
      </c>
      <c r="E76" s="264" t="s">
        <v>261</v>
      </c>
      <c r="F76" s="333" t="s">
        <v>27</v>
      </c>
      <c r="G76" s="264" t="s">
        <v>261</v>
      </c>
      <c r="H76" s="333" t="s">
        <v>29</v>
      </c>
      <c r="I76" s="1101" t="s">
        <v>33</v>
      </c>
      <c r="J76" s="1101"/>
      <c r="K76" s="1102" t="s">
        <v>248</v>
      </c>
      <c r="L76" s="1101"/>
      <c r="M76" s="264" t="s">
        <v>261</v>
      </c>
      <c r="N76" s="333" t="s">
        <v>11</v>
      </c>
      <c r="O76" s="264" t="s">
        <v>261</v>
      </c>
      <c r="P76" s="333" t="s">
        <v>27</v>
      </c>
      <c r="Q76" s="264" t="s">
        <v>261</v>
      </c>
      <c r="R76" s="333" t="s">
        <v>29</v>
      </c>
      <c r="S76" s="1101" t="s">
        <v>34</v>
      </c>
      <c r="T76" s="1103"/>
      <c r="U76" s="1101" t="s">
        <v>248</v>
      </c>
      <c r="V76" s="1101"/>
      <c r="W76" s="264" t="s">
        <v>261</v>
      </c>
      <c r="X76" s="333" t="s">
        <v>11</v>
      </c>
      <c r="Y76" s="264" t="s">
        <v>261</v>
      </c>
      <c r="Z76" s="333" t="s">
        <v>27</v>
      </c>
      <c r="AA76" s="264" t="s">
        <v>261</v>
      </c>
      <c r="AB76" s="333" t="s">
        <v>29</v>
      </c>
      <c r="AC76" s="1101" t="s">
        <v>34</v>
      </c>
      <c r="AD76" s="1101"/>
      <c r="AE76" s="334"/>
    </row>
    <row r="77" spans="1:105" ht="13.9" customHeight="1" x14ac:dyDescent="0.15">
      <c r="A77" s="910" t="s">
        <v>232</v>
      </c>
      <c r="B77" s="335"/>
      <c r="C77" s="336"/>
      <c r="D77" s="336"/>
      <c r="E77" s="336"/>
      <c r="F77" s="336"/>
      <c r="G77" s="336"/>
      <c r="H77" s="336"/>
      <c r="I77" s="337"/>
      <c r="J77" s="337"/>
      <c r="K77" s="337"/>
      <c r="L77" s="337"/>
      <c r="M77" s="336"/>
      <c r="N77" s="336"/>
      <c r="O77" s="336"/>
      <c r="P77" s="336"/>
      <c r="Q77" s="336"/>
      <c r="R77" s="336"/>
      <c r="S77" s="337"/>
      <c r="T77" s="337"/>
      <c r="U77" s="337"/>
      <c r="V77" s="337"/>
      <c r="W77" s="336"/>
      <c r="X77" s="336"/>
      <c r="Y77" s="336"/>
      <c r="Z77" s="336"/>
      <c r="AA77" s="336"/>
      <c r="AB77" s="336"/>
      <c r="AC77" s="337"/>
      <c r="AD77" s="337"/>
      <c r="AE77" s="338"/>
      <c r="AF77" s="339"/>
      <c r="AG77" s="339"/>
      <c r="AH77" s="339"/>
      <c r="AI77" s="339"/>
      <c r="AJ77" s="339"/>
      <c r="AK77" s="339"/>
      <c r="AL77" s="339"/>
      <c r="AM77" s="339"/>
      <c r="AN77" s="339"/>
      <c r="AO77" s="339"/>
      <c r="AP77" s="339"/>
      <c r="AQ77" s="339"/>
      <c r="AR77" s="339"/>
      <c r="AS77" s="339"/>
      <c r="AT77" s="339"/>
      <c r="AU77" s="339"/>
      <c r="AV77" s="339"/>
      <c r="AW77" s="339"/>
      <c r="AX77" s="339"/>
      <c r="AY77" s="339"/>
      <c r="AZ77" s="339"/>
      <c r="BA77" s="339"/>
      <c r="BB77" s="339"/>
      <c r="BC77" s="339"/>
      <c r="BD77" s="339"/>
      <c r="BE77" s="339"/>
      <c r="BF77" s="339"/>
      <c r="BG77" s="339"/>
      <c r="BH77" s="339"/>
      <c r="BI77" s="339"/>
      <c r="BJ77" s="339"/>
      <c r="BK77" s="339"/>
      <c r="BL77" s="339"/>
      <c r="BM77" s="339"/>
      <c r="BN77" s="339"/>
      <c r="BO77" s="339"/>
      <c r="BP77" s="339"/>
      <c r="BQ77" s="339"/>
      <c r="BR77" s="339"/>
      <c r="BS77" s="339"/>
      <c r="BT77" s="339"/>
      <c r="BU77" s="339"/>
      <c r="BV77" s="339"/>
      <c r="BW77" s="339"/>
      <c r="BX77" s="339"/>
      <c r="BY77" s="339"/>
      <c r="BZ77" s="339"/>
      <c r="CA77" s="339"/>
      <c r="CB77" s="339"/>
      <c r="CC77" s="339"/>
      <c r="CD77" s="339"/>
      <c r="CE77" s="339"/>
      <c r="CF77" s="339"/>
      <c r="CG77" s="339"/>
      <c r="CH77" s="339"/>
      <c r="CI77" s="339"/>
      <c r="CJ77" s="339"/>
      <c r="CK77" s="339"/>
      <c r="CL77" s="339"/>
      <c r="CM77" s="339"/>
      <c r="CN77" s="339"/>
      <c r="CO77" s="339"/>
      <c r="CP77" s="339"/>
      <c r="CQ77" s="339"/>
      <c r="CR77" s="339"/>
      <c r="CS77" s="339"/>
      <c r="CT77" s="339"/>
      <c r="CU77" s="339"/>
      <c r="CV77" s="339"/>
      <c r="CW77" s="339"/>
      <c r="CX77" s="339"/>
      <c r="CY77" s="339"/>
      <c r="CZ77" s="339"/>
    </row>
    <row r="78" spans="1:105" ht="13.9" customHeight="1" x14ac:dyDescent="0.15">
      <c r="A78" s="911"/>
      <c r="B78" s="340"/>
      <c r="C78" s="1085" t="s">
        <v>226</v>
      </c>
      <c r="D78" s="1086"/>
      <c r="E78" s="1086"/>
      <c r="F78" s="1086"/>
      <c r="G78" s="341"/>
      <c r="H78" s="341"/>
      <c r="I78" s="341"/>
      <c r="J78" s="341"/>
      <c r="K78" s="341"/>
      <c r="L78" s="341"/>
      <c r="M78" s="342" t="s">
        <v>227</v>
      </c>
      <c r="N78" s="341"/>
      <c r="O78" s="342"/>
      <c r="P78" s="342"/>
      <c r="Q78" s="342"/>
      <c r="R78" s="342"/>
      <c r="S78" s="342"/>
      <c r="T78" s="343"/>
      <c r="W78" s="344"/>
      <c r="X78" s="344"/>
      <c r="Y78" s="344"/>
      <c r="Z78" s="345"/>
      <c r="AA78" s="345"/>
      <c r="AB78" s="345"/>
      <c r="AC78" s="345"/>
      <c r="AD78" s="345"/>
      <c r="AE78" s="346"/>
      <c r="AF78" s="345"/>
      <c r="AG78" s="345"/>
      <c r="AH78" s="345"/>
      <c r="AI78" s="345"/>
      <c r="AJ78" s="345"/>
      <c r="AK78" s="345"/>
      <c r="AL78" s="345"/>
      <c r="AM78" s="345"/>
      <c r="AN78" s="345"/>
      <c r="AO78" s="345"/>
      <c r="AP78" s="345"/>
      <c r="AQ78" s="345"/>
      <c r="AR78" s="345"/>
      <c r="AS78" s="345"/>
      <c r="AT78" s="345"/>
      <c r="AU78" s="345"/>
      <c r="AV78" s="345"/>
      <c r="AW78" s="345"/>
      <c r="AX78" s="345"/>
      <c r="AY78" s="345"/>
      <c r="AZ78" s="345"/>
      <c r="BA78" s="345"/>
      <c r="BB78" s="345"/>
      <c r="BC78" s="345"/>
      <c r="BD78" s="345"/>
      <c r="BE78" s="345"/>
      <c r="BF78" s="345"/>
      <c r="BG78" s="345"/>
      <c r="BH78" s="345"/>
      <c r="BI78" s="345"/>
      <c r="BJ78" s="345"/>
      <c r="BK78" s="345"/>
      <c r="BL78" s="345"/>
      <c r="BM78" s="345"/>
      <c r="BN78" s="345"/>
      <c r="BO78" s="345"/>
      <c r="BP78" s="345"/>
      <c r="BQ78" s="345"/>
      <c r="BR78" s="345"/>
      <c r="BS78" s="345"/>
      <c r="BT78" s="345"/>
      <c r="BU78" s="345"/>
      <c r="BV78" s="345"/>
      <c r="BW78" s="345"/>
      <c r="BX78" s="345"/>
      <c r="BY78" s="345"/>
      <c r="BZ78" s="345"/>
      <c r="CA78" s="345"/>
      <c r="CB78" s="345"/>
      <c r="CC78" s="345"/>
      <c r="CD78" s="345"/>
      <c r="CE78" s="345"/>
      <c r="CF78" s="345"/>
      <c r="CG78" s="345"/>
      <c r="CH78" s="345"/>
      <c r="CI78" s="345"/>
      <c r="CJ78" s="345"/>
      <c r="CK78" s="345"/>
      <c r="CL78" s="345"/>
      <c r="CM78" s="345"/>
      <c r="CN78" s="345"/>
      <c r="CO78" s="345"/>
      <c r="CP78" s="345"/>
      <c r="CQ78" s="345"/>
      <c r="CR78" s="345"/>
      <c r="CS78" s="345"/>
      <c r="CT78" s="345"/>
      <c r="CU78" s="345"/>
      <c r="CV78" s="345"/>
      <c r="CW78" s="345"/>
      <c r="CX78" s="345"/>
      <c r="CY78" s="345"/>
      <c r="CZ78" s="345"/>
      <c r="DA78" s="347"/>
    </row>
    <row r="79" spans="1:105" ht="13.9" customHeight="1" x14ac:dyDescent="0.15">
      <c r="A79" s="911"/>
      <c r="B79" s="348"/>
      <c r="C79" s="1087">
        <v>440000</v>
      </c>
      <c r="D79" s="1088"/>
      <c r="E79" s="1088"/>
      <c r="F79" s="339" t="s">
        <v>17</v>
      </c>
      <c r="G79" s="339" t="s">
        <v>74</v>
      </c>
      <c r="H79" s="1089">
        <v>4.5454545454545456E-2</v>
      </c>
      <c r="I79" s="1089"/>
      <c r="J79" s="1089"/>
      <c r="K79" s="1089"/>
      <c r="L79" s="339"/>
      <c r="M79" s="1082">
        <v>20000</v>
      </c>
      <c r="N79" s="1082"/>
      <c r="O79" s="1082"/>
      <c r="P79" s="1082"/>
      <c r="Q79" s="339" t="s">
        <v>17</v>
      </c>
      <c r="R79" s="347"/>
      <c r="S79" s="347"/>
      <c r="T79" s="349"/>
      <c r="W79" s="344"/>
      <c r="X79" s="347"/>
      <c r="Y79" s="347"/>
      <c r="Z79" s="347"/>
      <c r="AA79" s="347"/>
      <c r="AB79" s="347"/>
      <c r="AC79" s="347"/>
      <c r="AD79" s="347"/>
      <c r="AE79" s="350"/>
      <c r="AF79" s="347"/>
      <c r="AG79" s="347"/>
      <c r="AH79" s="347"/>
      <c r="AI79" s="347"/>
      <c r="AJ79" s="347"/>
      <c r="AK79" s="347"/>
      <c r="AL79" s="347"/>
      <c r="AM79" s="347"/>
      <c r="AN79" s="347"/>
      <c r="AO79" s="347"/>
      <c r="AP79" s="347"/>
      <c r="AQ79" s="347"/>
      <c r="AR79" s="347"/>
      <c r="AS79" s="347"/>
      <c r="AT79" s="347"/>
      <c r="AU79" s="347"/>
      <c r="AV79" s="347"/>
      <c r="AW79" s="347"/>
      <c r="AX79" s="347"/>
      <c r="AY79" s="347"/>
      <c r="AZ79" s="347"/>
      <c r="BA79" s="347"/>
      <c r="BB79" s="347"/>
      <c r="BC79" s="347"/>
      <c r="BD79" s="347"/>
      <c r="BE79" s="347"/>
      <c r="BF79" s="347"/>
      <c r="BG79" s="347"/>
      <c r="BH79" s="347"/>
      <c r="BI79" s="347"/>
      <c r="BJ79" s="347"/>
      <c r="BK79" s="347"/>
      <c r="BL79" s="347"/>
      <c r="BM79" s="347"/>
      <c r="BN79" s="347"/>
      <c r="BO79" s="347"/>
      <c r="BP79" s="347"/>
      <c r="BQ79" s="347"/>
      <c r="BR79" s="347"/>
      <c r="BS79" s="347"/>
      <c r="BT79" s="347"/>
      <c r="BU79" s="347"/>
      <c r="BV79" s="347"/>
      <c r="BW79" s="347"/>
      <c r="BX79" s="347"/>
      <c r="BY79" s="347"/>
      <c r="BZ79" s="347"/>
      <c r="CA79" s="347"/>
      <c r="CB79" s="347"/>
      <c r="CC79" s="347"/>
      <c r="CD79" s="347"/>
      <c r="CE79" s="347"/>
      <c r="CF79" s="347"/>
      <c r="CG79" s="347"/>
      <c r="CH79" s="347"/>
      <c r="CI79" s="347"/>
      <c r="CJ79" s="347"/>
      <c r="CK79" s="347"/>
      <c r="CL79" s="347"/>
      <c r="CM79" s="347"/>
      <c r="CN79" s="347"/>
      <c r="CO79" s="347"/>
      <c r="CP79" s="347"/>
      <c r="CQ79" s="347"/>
      <c r="CR79" s="347"/>
      <c r="CS79" s="347"/>
      <c r="CT79" s="347"/>
      <c r="CU79" s="347"/>
      <c r="CV79" s="347"/>
      <c r="CW79" s="347"/>
      <c r="CX79" s="347"/>
      <c r="CY79" s="347"/>
      <c r="CZ79" s="347"/>
      <c r="DA79" s="347"/>
    </row>
    <row r="80" spans="1:105" ht="13.9" customHeight="1" x14ac:dyDescent="0.15">
      <c r="A80" s="911"/>
      <c r="B80" s="340"/>
      <c r="C80" s="1090" t="s">
        <v>223</v>
      </c>
      <c r="D80" s="1071"/>
      <c r="E80" s="1071"/>
      <c r="F80" s="1071"/>
      <c r="G80" s="345"/>
      <c r="H80" s="345"/>
      <c r="I80" s="351"/>
      <c r="J80" s="345"/>
      <c r="K80" s="345"/>
      <c r="L80" s="345"/>
      <c r="M80" s="344" t="s">
        <v>58</v>
      </c>
      <c r="N80" s="344"/>
      <c r="O80" s="344"/>
      <c r="P80" s="344"/>
      <c r="Q80" s="344"/>
      <c r="R80" s="344"/>
      <c r="S80" s="344"/>
      <c r="T80" s="352"/>
      <c r="W80" s="344"/>
      <c r="X80" s="344"/>
      <c r="Y80" s="345"/>
      <c r="Z80" s="345"/>
      <c r="AA80" s="345"/>
      <c r="AB80" s="345"/>
      <c r="AC80" s="345"/>
      <c r="AD80" s="345"/>
      <c r="AE80" s="346"/>
      <c r="AF80" s="345"/>
      <c r="AG80" s="345"/>
      <c r="AH80" s="345"/>
      <c r="AI80" s="345"/>
      <c r="AJ80" s="345"/>
      <c r="AK80" s="345"/>
      <c r="AL80" s="345"/>
      <c r="AM80" s="345"/>
      <c r="AN80" s="345"/>
      <c r="AO80" s="345"/>
      <c r="AP80" s="345"/>
      <c r="AQ80" s="345"/>
      <c r="AR80" s="345"/>
      <c r="AS80" s="345"/>
      <c r="AT80" s="345"/>
      <c r="AU80" s="345"/>
      <c r="AV80" s="345"/>
      <c r="AW80" s="345"/>
      <c r="AX80" s="345"/>
      <c r="AY80" s="345"/>
      <c r="AZ80" s="345"/>
      <c r="BA80" s="345"/>
      <c r="BB80" s="345"/>
      <c r="BC80" s="345"/>
      <c r="BD80" s="345"/>
      <c r="BE80" s="345"/>
      <c r="BF80" s="345"/>
      <c r="BG80" s="345"/>
      <c r="BH80" s="345"/>
      <c r="BI80" s="345"/>
      <c r="BJ80" s="345"/>
      <c r="BK80" s="345"/>
      <c r="BL80" s="345"/>
      <c r="BM80" s="345"/>
      <c r="BN80" s="345"/>
      <c r="BO80" s="345"/>
      <c r="BP80" s="345"/>
      <c r="BQ80" s="345"/>
      <c r="BR80" s="345"/>
      <c r="BS80" s="345"/>
      <c r="BT80" s="345"/>
      <c r="BU80" s="345"/>
      <c r="BV80" s="345"/>
      <c r="BW80" s="345"/>
      <c r="BX80" s="345"/>
      <c r="BY80" s="345"/>
      <c r="BZ80" s="345"/>
      <c r="CA80" s="345"/>
      <c r="CB80" s="345"/>
      <c r="CC80" s="345"/>
      <c r="CD80" s="345"/>
      <c r="CE80" s="345"/>
      <c r="CF80" s="345"/>
      <c r="CG80" s="345"/>
      <c r="CH80" s="345"/>
      <c r="CI80" s="345"/>
      <c r="CJ80" s="345"/>
      <c r="CK80" s="345"/>
      <c r="CL80" s="345"/>
      <c r="CM80" s="345"/>
      <c r="CN80" s="345"/>
      <c r="CO80" s="345"/>
      <c r="CP80" s="345"/>
      <c r="CQ80" s="345"/>
      <c r="CR80" s="345"/>
      <c r="CS80" s="345"/>
      <c r="CT80" s="345"/>
      <c r="CU80" s="345"/>
      <c r="CV80" s="345"/>
      <c r="CW80" s="345"/>
      <c r="CX80" s="345"/>
      <c r="CY80" s="345"/>
      <c r="CZ80" s="345"/>
      <c r="DA80" s="347"/>
    </row>
    <row r="81" spans="1:105" ht="13.9" customHeight="1" x14ac:dyDescent="0.15">
      <c r="A81" s="911"/>
      <c r="C81" s="1091">
        <v>20000</v>
      </c>
      <c r="D81" s="1092"/>
      <c r="E81" s="1092"/>
      <c r="F81" s="353" t="s">
        <v>17</v>
      </c>
      <c r="G81" s="353" t="s">
        <v>74</v>
      </c>
      <c r="H81" s="1093" t="s">
        <v>216</v>
      </c>
      <c r="I81" s="1093"/>
      <c r="J81" s="1093"/>
      <c r="K81" s="1093"/>
      <c r="L81" s="353" t="s">
        <v>40</v>
      </c>
      <c r="M81" s="1094">
        <v>13333</v>
      </c>
      <c r="N81" s="1094"/>
      <c r="O81" s="1094"/>
      <c r="P81" s="1094"/>
      <c r="Q81" s="353" t="s">
        <v>17</v>
      </c>
      <c r="R81" s="354"/>
      <c r="S81" s="354"/>
      <c r="T81" s="355"/>
      <c r="W81" s="347"/>
      <c r="X81" s="347"/>
      <c r="Y81" s="347"/>
      <c r="Z81" s="347"/>
      <c r="AA81" s="347"/>
      <c r="AB81" s="347"/>
      <c r="AC81" s="347"/>
      <c r="AD81" s="347"/>
      <c r="AE81" s="350"/>
      <c r="AF81" s="347"/>
      <c r="AG81" s="347"/>
      <c r="AH81" s="347"/>
      <c r="AI81" s="347"/>
      <c r="AJ81" s="347"/>
      <c r="AK81" s="347"/>
      <c r="AL81" s="347"/>
      <c r="AM81" s="347"/>
      <c r="AN81" s="347"/>
      <c r="AO81" s="347"/>
      <c r="AP81" s="347"/>
      <c r="AQ81" s="347"/>
      <c r="AR81" s="347"/>
      <c r="AS81" s="347"/>
      <c r="AT81" s="347"/>
      <c r="AU81" s="347"/>
      <c r="AV81" s="347"/>
      <c r="AW81" s="347"/>
      <c r="AX81" s="347"/>
      <c r="AY81" s="347"/>
      <c r="AZ81" s="347"/>
      <c r="BA81" s="347"/>
      <c r="BB81" s="347"/>
      <c r="BC81" s="347"/>
      <c r="BD81" s="347"/>
      <c r="BE81" s="347"/>
      <c r="BF81" s="347"/>
      <c r="BG81" s="347"/>
      <c r="BH81" s="347"/>
      <c r="BI81" s="347"/>
      <c r="BJ81" s="347"/>
      <c r="BK81" s="347"/>
      <c r="BL81" s="347"/>
      <c r="BM81" s="347"/>
      <c r="BN81" s="347"/>
      <c r="BO81" s="347"/>
      <c r="BP81" s="347"/>
      <c r="BQ81" s="347"/>
      <c r="BR81" s="347"/>
      <c r="BS81" s="347"/>
      <c r="BT81" s="347"/>
      <c r="BU81" s="347"/>
      <c r="BV81" s="347"/>
      <c r="BW81" s="347"/>
      <c r="BX81" s="347"/>
      <c r="BY81" s="347"/>
      <c r="BZ81" s="347"/>
      <c r="CA81" s="347"/>
      <c r="CB81" s="347"/>
      <c r="CC81" s="347"/>
      <c r="CD81" s="347"/>
      <c r="CE81" s="347"/>
      <c r="CF81" s="347"/>
      <c r="CG81" s="347"/>
      <c r="CH81" s="347"/>
      <c r="CI81" s="347"/>
      <c r="CJ81" s="347"/>
      <c r="CK81" s="347"/>
      <c r="CL81" s="347"/>
      <c r="CM81" s="347"/>
      <c r="CN81" s="347"/>
      <c r="CO81" s="347"/>
      <c r="CP81" s="347"/>
      <c r="CQ81" s="347"/>
      <c r="CR81" s="347"/>
      <c r="CS81" s="347"/>
      <c r="CT81" s="347"/>
      <c r="CU81" s="347"/>
      <c r="CV81" s="347"/>
      <c r="CW81" s="347"/>
      <c r="CX81" s="347"/>
      <c r="CY81" s="347"/>
      <c r="CZ81" s="347"/>
      <c r="DA81" s="347"/>
    </row>
    <row r="82" spans="1:105" ht="13.9" customHeight="1" x14ac:dyDescent="0.15">
      <c r="A82" s="911"/>
      <c r="E82" s="356"/>
      <c r="F82" s="339"/>
      <c r="G82" s="339"/>
      <c r="H82" s="339"/>
      <c r="I82" s="339"/>
      <c r="J82" s="357"/>
      <c r="K82" s="357"/>
      <c r="L82" s="357"/>
      <c r="M82" s="357"/>
      <c r="N82" s="339"/>
      <c r="O82" s="356"/>
      <c r="P82" s="356"/>
      <c r="Q82" s="356"/>
      <c r="R82" s="356"/>
      <c r="S82" s="339"/>
      <c r="T82" s="347"/>
      <c r="U82" s="347"/>
      <c r="V82" s="347"/>
      <c r="W82" s="347"/>
      <c r="X82" s="347"/>
      <c r="Y82" s="347"/>
      <c r="Z82" s="347"/>
      <c r="AA82" s="347"/>
      <c r="AB82" s="347"/>
      <c r="AC82" s="347"/>
      <c r="AD82" s="347"/>
      <c r="AE82" s="350"/>
      <c r="AF82" s="347"/>
      <c r="AG82" s="347"/>
      <c r="AH82" s="347"/>
      <c r="AI82" s="347"/>
      <c r="AJ82" s="347"/>
      <c r="AK82" s="347"/>
      <c r="AL82" s="347"/>
      <c r="AM82" s="347"/>
      <c r="AN82" s="347"/>
      <c r="AO82" s="347"/>
      <c r="AP82" s="347"/>
      <c r="AQ82" s="347"/>
      <c r="AR82" s="347"/>
      <c r="AS82" s="347"/>
      <c r="AT82" s="347"/>
      <c r="AU82" s="347"/>
      <c r="AV82" s="347"/>
      <c r="AW82" s="347"/>
      <c r="AX82" s="347"/>
      <c r="AY82" s="347"/>
      <c r="AZ82" s="347"/>
      <c r="BA82" s="347"/>
      <c r="BB82" s="347"/>
      <c r="BC82" s="347"/>
      <c r="BD82" s="347"/>
      <c r="BE82" s="347"/>
      <c r="BF82" s="347"/>
      <c r="BG82" s="347"/>
      <c r="BH82" s="347"/>
      <c r="BI82" s="347"/>
      <c r="BJ82" s="347"/>
      <c r="BK82" s="347"/>
      <c r="BL82" s="347"/>
      <c r="BM82" s="347"/>
      <c r="BN82" s="347"/>
      <c r="BO82" s="347"/>
      <c r="BP82" s="347"/>
      <c r="BQ82" s="347"/>
      <c r="BR82" s="347"/>
      <c r="BS82" s="347"/>
      <c r="BT82" s="347"/>
      <c r="BU82" s="347"/>
      <c r="BV82" s="347"/>
      <c r="BW82" s="347"/>
      <c r="BX82" s="347"/>
      <c r="BY82" s="347"/>
      <c r="BZ82" s="347"/>
      <c r="CA82" s="347"/>
      <c r="CB82" s="347"/>
      <c r="CC82" s="347"/>
      <c r="CD82" s="347"/>
      <c r="CE82" s="347"/>
      <c r="CF82" s="347"/>
      <c r="CG82" s="347"/>
      <c r="CH82" s="347"/>
      <c r="CI82" s="347"/>
      <c r="CJ82" s="347"/>
      <c r="CK82" s="347"/>
      <c r="CL82" s="347"/>
      <c r="CM82" s="347"/>
      <c r="CN82" s="347"/>
      <c r="CO82" s="347"/>
      <c r="CP82" s="347"/>
      <c r="CQ82" s="347"/>
      <c r="CR82" s="347"/>
      <c r="CS82" s="347"/>
      <c r="CT82" s="347"/>
      <c r="CU82" s="347"/>
      <c r="CV82" s="347"/>
      <c r="CW82" s="347"/>
      <c r="CX82" s="347"/>
      <c r="CY82" s="347"/>
      <c r="CZ82" s="347"/>
      <c r="DA82" s="347"/>
    </row>
    <row r="83" spans="1:105" ht="13.9" customHeight="1" x14ac:dyDescent="0.15">
      <c r="A83" s="911"/>
      <c r="B83" s="340"/>
      <c r="C83" s="345"/>
      <c r="D83" s="345"/>
      <c r="E83" s="345"/>
      <c r="F83" s="1071" t="s">
        <v>0</v>
      </c>
      <c r="G83" s="1071"/>
      <c r="H83" s="1071"/>
      <c r="I83" s="345"/>
      <c r="J83" s="345"/>
      <c r="K83" s="1071" t="s">
        <v>20</v>
      </c>
      <c r="L83" s="1071"/>
      <c r="M83" s="1071"/>
      <c r="N83" s="345"/>
      <c r="O83" s="345"/>
      <c r="P83" s="1071" t="s">
        <v>23</v>
      </c>
      <c r="Q83" s="1071"/>
      <c r="R83" s="1071"/>
      <c r="S83" s="1071"/>
      <c r="T83" s="345"/>
      <c r="U83" s="345"/>
      <c r="V83" s="1071" t="s">
        <v>89</v>
      </c>
      <c r="W83" s="1071"/>
      <c r="X83" s="1071"/>
      <c r="Y83" s="345"/>
      <c r="Z83" s="345"/>
      <c r="AA83" s="1071" t="s">
        <v>22</v>
      </c>
      <c r="AB83" s="1071"/>
      <c r="AC83" s="1071"/>
      <c r="AD83" s="1071"/>
      <c r="AE83" s="346"/>
      <c r="AF83" s="345"/>
      <c r="AG83" s="345"/>
      <c r="AH83" s="345"/>
      <c r="AI83" s="345"/>
      <c r="AJ83" s="345"/>
      <c r="AK83" s="345"/>
      <c r="AL83" s="345"/>
      <c r="AM83" s="345"/>
      <c r="AN83" s="345"/>
      <c r="AO83" s="345"/>
      <c r="AP83" s="345"/>
      <c r="AQ83" s="345"/>
      <c r="AR83" s="345"/>
      <c r="AS83" s="345"/>
      <c r="AT83" s="345"/>
      <c r="AU83" s="345"/>
      <c r="AV83" s="345"/>
      <c r="AW83" s="345"/>
      <c r="AX83" s="345"/>
      <c r="AY83" s="345"/>
      <c r="AZ83" s="345"/>
      <c r="BA83" s="345"/>
      <c r="BB83" s="345"/>
      <c r="BC83" s="345"/>
      <c r="BD83" s="345"/>
      <c r="BE83" s="345"/>
      <c r="BF83" s="345"/>
      <c r="BG83" s="345"/>
      <c r="BH83" s="345"/>
      <c r="BI83" s="345"/>
      <c r="BJ83" s="345"/>
      <c r="BK83" s="345"/>
      <c r="BL83" s="345"/>
      <c r="BM83" s="345"/>
      <c r="BN83" s="345"/>
      <c r="BO83" s="345"/>
      <c r="BP83" s="345"/>
      <c r="BQ83" s="345"/>
      <c r="BR83" s="345"/>
      <c r="BS83" s="345"/>
      <c r="BT83" s="345"/>
      <c r="BU83" s="345"/>
      <c r="BV83" s="345"/>
      <c r="BW83" s="345"/>
      <c r="BX83" s="345"/>
      <c r="BY83" s="345"/>
      <c r="BZ83" s="345"/>
      <c r="CA83" s="345"/>
      <c r="CB83" s="345"/>
      <c r="CC83" s="345"/>
      <c r="CD83" s="345"/>
      <c r="CE83" s="345"/>
      <c r="CF83" s="345"/>
      <c r="CG83" s="345"/>
      <c r="CH83" s="345"/>
      <c r="CI83" s="345"/>
      <c r="CJ83" s="345"/>
      <c r="CK83" s="345"/>
      <c r="CL83" s="345"/>
      <c r="CM83" s="345"/>
      <c r="CN83" s="345"/>
      <c r="CO83" s="345"/>
      <c r="CP83" s="345"/>
      <c r="CQ83" s="345"/>
      <c r="CR83" s="345"/>
      <c r="CS83" s="345"/>
      <c r="CT83" s="345"/>
      <c r="CU83" s="345"/>
      <c r="CV83" s="345"/>
      <c r="CW83" s="345"/>
      <c r="CX83" s="345"/>
      <c r="CY83" s="345"/>
      <c r="CZ83" s="345"/>
    </row>
    <row r="84" spans="1:105" ht="13.9" customHeight="1" x14ac:dyDescent="0.15">
      <c r="A84" s="911"/>
      <c r="B84" s="1058" t="s">
        <v>64</v>
      </c>
      <c r="C84" s="1059"/>
      <c r="D84" s="1059"/>
      <c r="E84" s="1059"/>
      <c r="F84" s="1082">
        <v>13333</v>
      </c>
      <c r="G84" s="1082"/>
      <c r="H84" s="1082"/>
      <c r="I84" s="339" t="s">
        <v>17</v>
      </c>
      <c r="J84" s="339" t="s">
        <v>39</v>
      </c>
      <c r="K84" s="1083">
        <v>13</v>
      </c>
      <c r="L84" s="1083"/>
      <c r="M84" s="1083"/>
      <c r="N84" s="339" t="s">
        <v>29</v>
      </c>
      <c r="O84" s="339" t="s">
        <v>40</v>
      </c>
      <c r="P84" s="1082">
        <v>173329</v>
      </c>
      <c r="Q84" s="1082"/>
      <c r="R84" s="1082"/>
      <c r="S84" s="1082"/>
      <c r="T84" s="339" t="s">
        <v>17</v>
      </c>
      <c r="U84" s="339" t="s">
        <v>41</v>
      </c>
      <c r="V84" s="1082">
        <v>0</v>
      </c>
      <c r="W84" s="1082"/>
      <c r="X84" s="1082"/>
      <c r="Y84" s="339" t="s">
        <v>21</v>
      </c>
      <c r="Z84" s="339" t="s">
        <v>40</v>
      </c>
      <c r="AA84" s="1082">
        <v>173329</v>
      </c>
      <c r="AB84" s="1082"/>
      <c r="AC84" s="1082"/>
      <c r="AD84" s="1082"/>
      <c r="AE84" s="358" t="s">
        <v>17</v>
      </c>
      <c r="AF84" s="339"/>
      <c r="AG84" s="339"/>
      <c r="AH84" s="339"/>
      <c r="AI84" s="339"/>
      <c r="AJ84" s="339"/>
      <c r="AK84" s="339"/>
      <c r="AL84" s="339"/>
      <c r="AM84" s="339"/>
      <c r="AN84" s="339"/>
      <c r="AO84" s="339"/>
      <c r="AP84" s="339"/>
      <c r="AQ84" s="339"/>
      <c r="AR84" s="339"/>
      <c r="AS84" s="339"/>
      <c r="AT84" s="339"/>
      <c r="AU84" s="339"/>
      <c r="AV84" s="339"/>
      <c r="AW84" s="339"/>
      <c r="AX84" s="339"/>
      <c r="AY84" s="339"/>
      <c r="AZ84" s="339"/>
      <c r="BA84" s="339"/>
      <c r="BB84" s="339"/>
      <c r="BC84" s="339"/>
      <c r="BD84" s="339"/>
      <c r="BE84" s="339"/>
      <c r="BF84" s="339"/>
      <c r="BG84" s="339"/>
      <c r="BH84" s="339"/>
      <c r="BI84" s="339"/>
      <c r="BJ84" s="339"/>
      <c r="BK84" s="339"/>
      <c r="BL84" s="339"/>
      <c r="BM84" s="339"/>
      <c r="BN84" s="339"/>
      <c r="BO84" s="339"/>
      <c r="BP84" s="339"/>
      <c r="BQ84" s="339"/>
      <c r="BR84" s="339"/>
      <c r="BS84" s="339"/>
      <c r="BT84" s="339"/>
      <c r="BU84" s="339"/>
      <c r="BV84" s="339"/>
      <c r="BW84" s="339"/>
      <c r="BX84" s="339"/>
      <c r="BY84" s="339"/>
      <c r="BZ84" s="339"/>
      <c r="CA84" s="339"/>
      <c r="CB84" s="339"/>
      <c r="CC84" s="339"/>
      <c r="CD84" s="339"/>
      <c r="CE84" s="339"/>
      <c r="CF84" s="339"/>
      <c r="CG84" s="339"/>
      <c r="CH84" s="339"/>
      <c r="CI84" s="339"/>
      <c r="CJ84" s="339"/>
      <c r="CK84" s="339"/>
      <c r="CL84" s="339"/>
      <c r="CM84" s="339"/>
      <c r="CN84" s="339"/>
      <c r="CO84" s="339"/>
      <c r="CP84" s="339"/>
      <c r="CQ84" s="339"/>
      <c r="CR84" s="339"/>
      <c r="CS84" s="339"/>
      <c r="CT84" s="339"/>
      <c r="CU84" s="339"/>
      <c r="CV84" s="339"/>
      <c r="CW84" s="339"/>
      <c r="CX84" s="339"/>
      <c r="CY84" s="339"/>
      <c r="CZ84" s="339"/>
    </row>
    <row r="85" spans="1:105" ht="13.9" customHeight="1" x14ac:dyDescent="0.15">
      <c r="A85" s="911"/>
      <c r="B85" s="1058" t="s">
        <v>161</v>
      </c>
      <c r="C85" s="1059"/>
      <c r="D85" s="1059"/>
      <c r="E85" s="1059"/>
      <c r="F85" s="1081"/>
      <c r="G85" s="1081"/>
      <c r="H85" s="1081"/>
      <c r="I85" s="339" t="s">
        <v>17</v>
      </c>
      <c r="J85" s="339" t="s">
        <v>39</v>
      </c>
      <c r="K85" s="1062"/>
      <c r="L85" s="1062"/>
      <c r="M85" s="1062"/>
      <c r="N85" s="339" t="s">
        <v>29</v>
      </c>
      <c r="O85" s="339" t="s">
        <v>40</v>
      </c>
      <c r="P85" s="1081"/>
      <c r="Q85" s="1081"/>
      <c r="R85" s="1081"/>
      <c r="S85" s="1081"/>
      <c r="T85" s="339" t="s">
        <v>17</v>
      </c>
      <c r="U85" s="339" t="s">
        <v>41</v>
      </c>
      <c r="V85" s="1081"/>
      <c r="W85" s="1081"/>
      <c r="X85" s="1081"/>
      <c r="Y85" s="339" t="s">
        <v>21</v>
      </c>
      <c r="Z85" s="339" t="s">
        <v>40</v>
      </c>
      <c r="AA85" s="1084"/>
      <c r="AB85" s="1084"/>
      <c r="AC85" s="1084"/>
      <c r="AD85" s="1084"/>
      <c r="AE85" s="358" t="s">
        <v>17</v>
      </c>
      <c r="AF85" s="339"/>
      <c r="AG85" s="339"/>
      <c r="AH85" s="339"/>
      <c r="AI85" s="339"/>
      <c r="AJ85" s="339"/>
      <c r="AK85" s="339"/>
      <c r="AL85" s="339"/>
      <c r="AM85" s="339"/>
      <c r="AN85" s="339"/>
      <c r="AO85" s="339"/>
      <c r="AP85" s="339"/>
      <c r="AQ85" s="339"/>
      <c r="AR85" s="339"/>
      <c r="AS85" s="339"/>
      <c r="AT85" s="339"/>
      <c r="AU85" s="339"/>
      <c r="AV85" s="339"/>
      <c r="AW85" s="339"/>
      <c r="AX85" s="339"/>
      <c r="AY85" s="339"/>
      <c r="AZ85" s="339"/>
      <c r="BA85" s="339"/>
      <c r="BB85" s="339"/>
      <c r="BC85" s="339"/>
      <c r="BD85" s="339"/>
      <c r="BE85" s="339"/>
      <c r="BF85" s="339"/>
      <c r="BG85" s="339"/>
      <c r="BH85" s="339"/>
      <c r="BI85" s="339"/>
      <c r="BJ85" s="339"/>
      <c r="BK85" s="339"/>
      <c r="BL85" s="339"/>
      <c r="BM85" s="339"/>
      <c r="BN85" s="339"/>
      <c r="BO85" s="339"/>
      <c r="BP85" s="339"/>
      <c r="BQ85" s="339"/>
      <c r="BR85" s="339"/>
      <c r="BS85" s="339"/>
      <c r="BT85" s="339"/>
      <c r="BU85" s="339"/>
      <c r="BV85" s="339"/>
      <c r="BW85" s="339"/>
      <c r="BX85" s="339"/>
      <c r="BY85" s="339"/>
      <c r="BZ85" s="339"/>
      <c r="CA85" s="339"/>
      <c r="CB85" s="339"/>
      <c r="CC85" s="339"/>
      <c r="CD85" s="339"/>
      <c r="CE85" s="339"/>
      <c r="CF85" s="339"/>
      <c r="CG85" s="339"/>
      <c r="CH85" s="339"/>
      <c r="CI85" s="339"/>
      <c r="CJ85" s="339"/>
      <c r="CK85" s="339"/>
      <c r="CL85" s="339"/>
      <c r="CM85" s="339"/>
      <c r="CN85" s="339"/>
      <c r="CO85" s="339"/>
      <c r="CP85" s="339"/>
      <c r="CQ85" s="339"/>
      <c r="CR85" s="339"/>
      <c r="CS85" s="339"/>
      <c r="CT85" s="339"/>
      <c r="CU85" s="339"/>
      <c r="CV85" s="339"/>
      <c r="CW85" s="339"/>
      <c r="CX85" s="339"/>
      <c r="CY85" s="339"/>
      <c r="CZ85" s="339"/>
    </row>
    <row r="86" spans="1:105" ht="13.9" customHeight="1" x14ac:dyDescent="0.15">
      <c r="A86" s="911"/>
      <c r="B86" s="348"/>
      <c r="C86" s="339"/>
      <c r="D86" s="339"/>
      <c r="E86" s="359"/>
      <c r="F86" s="359"/>
      <c r="G86" s="359"/>
      <c r="H86" s="339"/>
      <c r="I86" s="339"/>
      <c r="J86" s="359"/>
      <c r="K86" s="359"/>
      <c r="L86" s="359"/>
      <c r="M86" s="339"/>
      <c r="N86" s="339"/>
      <c r="O86" s="359"/>
      <c r="P86" s="359"/>
      <c r="Q86" s="359"/>
      <c r="R86" s="359"/>
      <c r="S86" s="339"/>
      <c r="T86" s="339"/>
      <c r="U86" s="359"/>
      <c r="V86" s="359"/>
      <c r="W86" s="359"/>
      <c r="X86" s="1062" t="s">
        <v>87</v>
      </c>
      <c r="Y86" s="1062"/>
      <c r="Z86" s="1062"/>
      <c r="AA86" s="1078">
        <v>173329</v>
      </c>
      <c r="AB86" s="1079"/>
      <c r="AC86" s="1079"/>
      <c r="AD86" s="1079"/>
      <c r="AE86" s="358" t="s">
        <v>17</v>
      </c>
      <c r="AF86" s="339"/>
      <c r="AG86" s="339"/>
      <c r="AH86" s="339"/>
      <c r="AI86" s="339"/>
      <c r="AJ86" s="339"/>
      <c r="AK86" s="339"/>
      <c r="AL86" s="339"/>
      <c r="AM86" s="339"/>
      <c r="AN86" s="339"/>
      <c r="AO86" s="339"/>
      <c r="AP86" s="339"/>
      <c r="AQ86" s="339"/>
      <c r="AR86" s="339"/>
      <c r="AS86" s="339"/>
      <c r="AT86" s="339"/>
      <c r="AU86" s="339"/>
      <c r="AV86" s="339"/>
      <c r="AW86" s="339"/>
      <c r="AX86" s="339"/>
      <c r="AY86" s="339"/>
      <c r="AZ86" s="339"/>
      <c r="BA86" s="339"/>
      <c r="BB86" s="339"/>
      <c r="BC86" s="339"/>
      <c r="BD86" s="339"/>
      <c r="BE86" s="339"/>
      <c r="BF86" s="339"/>
      <c r="BG86" s="339"/>
      <c r="BH86" s="339"/>
      <c r="BI86" s="339"/>
      <c r="BJ86" s="339"/>
      <c r="BK86" s="339"/>
      <c r="BL86" s="339"/>
      <c r="BM86" s="339"/>
      <c r="BN86" s="339"/>
      <c r="BO86" s="339"/>
      <c r="BP86" s="339"/>
      <c r="BQ86" s="339"/>
      <c r="BR86" s="339"/>
      <c r="BS86" s="339"/>
      <c r="BT86" s="339"/>
      <c r="BU86" s="339"/>
      <c r="BV86" s="339"/>
      <c r="BW86" s="339"/>
      <c r="BX86" s="339"/>
      <c r="BY86" s="339"/>
      <c r="BZ86" s="339"/>
      <c r="CA86" s="339"/>
      <c r="CB86" s="339"/>
      <c r="CC86" s="339"/>
      <c r="CD86" s="339"/>
      <c r="CE86" s="339"/>
      <c r="CF86" s="339"/>
      <c r="CG86" s="339"/>
      <c r="CH86" s="339"/>
      <c r="CI86" s="339"/>
      <c r="CJ86" s="339"/>
      <c r="CK86" s="339"/>
      <c r="CL86" s="339"/>
      <c r="CM86" s="339"/>
      <c r="CN86" s="339"/>
      <c r="CO86" s="339"/>
      <c r="CP86" s="339"/>
      <c r="CQ86" s="339"/>
      <c r="CR86" s="339"/>
      <c r="CS86" s="339"/>
      <c r="CT86" s="339"/>
      <c r="CU86" s="339"/>
      <c r="CV86" s="339"/>
      <c r="CW86" s="339"/>
      <c r="CX86" s="339"/>
      <c r="CY86" s="339"/>
      <c r="CZ86" s="339"/>
    </row>
    <row r="87" spans="1:105" ht="13.9" customHeight="1" x14ac:dyDescent="0.15">
      <c r="A87" s="912"/>
      <c r="B87" s="360"/>
      <c r="C87" s="361"/>
      <c r="D87" s="361"/>
      <c r="E87" s="361"/>
      <c r="F87" s="361"/>
      <c r="G87" s="361"/>
      <c r="H87" s="361"/>
      <c r="I87" s="361"/>
      <c r="J87" s="361"/>
      <c r="K87" s="361"/>
      <c r="L87" s="361"/>
      <c r="M87" s="361"/>
      <c r="N87" s="361"/>
      <c r="O87" s="361"/>
      <c r="P87" s="361"/>
      <c r="Q87" s="361"/>
      <c r="R87" s="361"/>
      <c r="S87" s="362"/>
      <c r="AE87" s="238"/>
      <c r="DA87" s="347"/>
    </row>
    <row r="88" spans="1:105" ht="10.15" customHeight="1" x14ac:dyDescent="0.15">
      <c r="A88" s="913" t="s">
        <v>258</v>
      </c>
      <c r="B88" s="339"/>
      <c r="C88" s="339"/>
      <c r="D88" s="339"/>
      <c r="E88" s="339"/>
      <c r="F88" s="339"/>
      <c r="G88" s="339"/>
      <c r="H88" s="339"/>
      <c r="I88" s="339"/>
      <c r="J88" s="339"/>
      <c r="K88" s="339"/>
      <c r="L88" s="339"/>
      <c r="M88" s="339"/>
      <c r="N88" s="339"/>
      <c r="O88" s="339"/>
      <c r="P88" s="339"/>
      <c r="Q88" s="339"/>
      <c r="R88" s="339"/>
      <c r="S88" s="347"/>
      <c r="T88" s="1050" t="s">
        <v>160</v>
      </c>
      <c r="U88" s="905"/>
      <c r="V88" s="905"/>
      <c r="W88" s="905"/>
      <c r="X88" s="905"/>
      <c r="Y88" s="905"/>
      <c r="Z88" s="905"/>
      <c r="AA88" s="905"/>
      <c r="AB88" s="905"/>
      <c r="AC88" s="905"/>
      <c r="AD88" s="905"/>
      <c r="AE88" s="1051"/>
      <c r="AF88" s="363"/>
      <c r="AG88" s="363"/>
      <c r="AH88" s="363"/>
      <c r="AI88" s="363"/>
      <c r="AJ88" s="363"/>
      <c r="AK88" s="363"/>
      <c r="AL88" s="363"/>
      <c r="AM88" s="363"/>
      <c r="AN88" s="363"/>
      <c r="AO88" s="363"/>
      <c r="AP88" s="363"/>
      <c r="AQ88" s="363"/>
      <c r="AR88" s="363"/>
      <c r="AS88" s="363"/>
      <c r="AT88" s="363"/>
      <c r="AU88" s="363"/>
      <c r="AV88" s="363"/>
      <c r="AW88" s="363"/>
      <c r="AX88" s="363"/>
      <c r="AY88" s="363"/>
      <c r="AZ88" s="363"/>
      <c r="BA88" s="363"/>
      <c r="BB88" s="363"/>
      <c r="BC88" s="363"/>
      <c r="BD88" s="363"/>
      <c r="BE88" s="363"/>
      <c r="BF88" s="363"/>
      <c r="BG88" s="363"/>
      <c r="BH88" s="363"/>
      <c r="BI88" s="363"/>
      <c r="BJ88" s="363"/>
      <c r="BK88" s="363"/>
      <c r="BL88" s="363"/>
      <c r="BM88" s="363"/>
      <c r="BN88" s="363"/>
      <c r="BO88" s="363"/>
      <c r="BP88" s="363"/>
      <c r="BQ88" s="363"/>
      <c r="BR88" s="363"/>
      <c r="BS88" s="363"/>
      <c r="BT88" s="363"/>
      <c r="BU88" s="363"/>
      <c r="BV88" s="363"/>
      <c r="BW88" s="363"/>
      <c r="BX88" s="363"/>
      <c r="BY88" s="363"/>
      <c r="BZ88" s="363"/>
      <c r="CA88" s="363"/>
      <c r="CB88" s="363"/>
      <c r="CC88" s="363"/>
      <c r="CD88" s="363"/>
      <c r="CE88" s="363"/>
      <c r="CF88" s="363"/>
      <c r="CG88" s="363"/>
      <c r="CH88" s="363"/>
      <c r="CI88" s="363"/>
      <c r="CJ88" s="363"/>
      <c r="CK88" s="363"/>
      <c r="CL88" s="363"/>
      <c r="CM88" s="363"/>
      <c r="CN88" s="363"/>
      <c r="CO88" s="363"/>
      <c r="CP88" s="363"/>
      <c r="CQ88" s="363"/>
      <c r="CR88" s="363"/>
      <c r="CS88" s="363"/>
      <c r="CT88" s="363"/>
      <c r="CU88" s="363"/>
      <c r="CV88" s="363"/>
      <c r="CW88" s="363"/>
      <c r="CX88" s="363"/>
      <c r="CY88" s="363"/>
      <c r="CZ88" s="363"/>
      <c r="DA88" s="258"/>
    </row>
    <row r="89" spans="1:105" ht="13.9" customHeight="1" x14ac:dyDescent="0.15">
      <c r="A89" s="914"/>
      <c r="B89" s="339" t="s">
        <v>70</v>
      </c>
      <c r="C89" s="339" t="s">
        <v>259</v>
      </c>
      <c r="D89" s="339"/>
      <c r="E89" s="339"/>
      <c r="F89" s="339"/>
      <c r="G89" s="339"/>
      <c r="H89" s="339"/>
      <c r="I89" s="339"/>
      <c r="J89" s="339"/>
      <c r="K89" s="339"/>
      <c r="L89" s="339"/>
      <c r="M89" s="339"/>
      <c r="N89" s="339"/>
      <c r="O89" s="339"/>
      <c r="P89" s="339"/>
      <c r="Q89" s="339"/>
      <c r="R89" s="339"/>
      <c r="S89" s="364"/>
      <c r="T89" s="1052"/>
      <c r="U89" s="907"/>
      <c r="V89" s="907"/>
      <c r="W89" s="907"/>
      <c r="X89" s="907"/>
      <c r="Y89" s="907"/>
      <c r="Z89" s="907"/>
      <c r="AA89" s="907"/>
      <c r="AB89" s="907"/>
      <c r="AC89" s="907"/>
      <c r="AD89" s="907"/>
      <c r="AE89" s="1053"/>
      <c r="AF89" s="363"/>
      <c r="AG89" s="363"/>
      <c r="AH89" s="363"/>
      <c r="AI89" s="363"/>
      <c r="AJ89" s="363"/>
      <c r="AK89" s="363"/>
      <c r="AL89" s="363"/>
      <c r="AM89" s="363"/>
      <c r="AN89" s="363"/>
      <c r="AO89" s="363"/>
      <c r="AP89" s="363"/>
      <c r="AQ89" s="363"/>
      <c r="AR89" s="363"/>
      <c r="AS89" s="363"/>
      <c r="AT89" s="363"/>
      <c r="AU89" s="363"/>
      <c r="AV89" s="363"/>
      <c r="AW89" s="363"/>
      <c r="AX89" s="363"/>
      <c r="AY89" s="363"/>
      <c r="AZ89" s="363"/>
      <c r="BA89" s="363"/>
      <c r="BB89" s="363"/>
      <c r="BC89" s="363"/>
      <c r="BD89" s="363"/>
      <c r="BE89" s="363"/>
      <c r="BF89" s="363"/>
      <c r="BG89" s="363"/>
      <c r="BH89" s="363"/>
      <c r="BI89" s="363"/>
      <c r="BJ89" s="363"/>
      <c r="BK89" s="363"/>
      <c r="BL89" s="363"/>
      <c r="BM89" s="363"/>
      <c r="BN89" s="363"/>
      <c r="BO89" s="363"/>
      <c r="BP89" s="363"/>
      <c r="BQ89" s="363"/>
      <c r="BR89" s="363"/>
      <c r="BS89" s="363"/>
      <c r="BT89" s="363"/>
      <c r="BU89" s="363"/>
      <c r="BV89" s="363"/>
      <c r="BW89" s="363"/>
      <c r="BX89" s="363"/>
      <c r="BY89" s="363"/>
      <c r="BZ89" s="363"/>
      <c r="CA89" s="363"/>
      <c r="CB89" s="363"/>
      <c r="CC89" s="363"/>
      <c r="CD89" s="363"/>
      <c r="CE89" s="363"/>
      <c r="CF89" s="363"/>
      <c r="CG89" s="363"/>
      <c r="CH89" s="363"/>
      <c r="CI89" s="363"/>
      <c r="CJ89" s="363"/>
      <c r="CK89" s="363"/>
      <c r="CL89" s="363"/>
      <c r="CM89" s="363"/>
      <c r="CN89" s="363"/>
      <c r="CO89" s="363"/>
      <c r="CP89" s="363"/>
      <c r="CQ89" s="363"/>
      <c r="CR89" s="363"/>
      <c r="CS89" s="363"/>
      <c r="CT89" s="363"/>
      <c r="CU89" s="363"/>
      <c r="CV89" s="363"/>
      <c r="CW89" s="363"/>
      <c r="CX89" s="363"/>
      <c r="CY89" s="363"/>
      <c r="CZ89" s="363"/>
      <c r="DA89" s="258"/>
    </row>
    <row r="90" spans="1:105" ht="13.9" customHeight="1" x14ac:dyDescent="0.15">
      <c r="A90" s="914"/>
      <c r="B90" s="345"/>
      <c r="C90" s="345" t="s">
        <v>14</v>
      </c>
      <c r="D90" s="345"/>
      <c r="E90" s="345"/>
      <c r="F90" s="345"/>
      <c r="G90" s="345"/>
      <c r="H90" s="345"/>
      <c r="I90" s="345"/>
      <c r="J90" s="345"/>
      <c r="K90" s="345"/>
      <c r="L90" s="1071" t="s">
        <v>1</v>
      </c>
      <c r="M90" s="1071"/>
      <c r="N90" s="1071"/>
      <c r="O90" s="345"/>
      <c r="P90" s="345"/>
      <c r="Q90" s="345"/>
      <c r="R90" s="345"/>
      <c r="S90" s="345"/>
      <c r="T90" s="365"/>
      <c r="U90" s="242"/>
      <c r="V90" s="242"/>
      <c r="X90" s="920">
        <v>10</v>
      </c>
      <c r="Y90" s="920"/>
      <c r="Z90" s="1080" t="s">
        <v>79</v>
      </c>
      <c r="AA90" s="1080"/>
      <c r="AC90" s="242"/>
      <c r="AD90" s="242"/>
      <c r="AE90" s="366"/>
      <c r="AF90" s="242"/>
      <c r="AG90" s="242"/>
      <c r="AH90" s="242"/>
      <c r="AI90" s="242"/>
      <c r="AJ90" s="242"/>
      <c r="AK90" s="242"/>
      <c r="AL90" s="242"/>
      <c r="AM90" s="242"/>
      <c r="AN90" s="242"/>
      <c r="AO90" s="242"/>
      <c r="AP90" s="242"/>
      <c r="AQ90" s="242"/>
      <c r="AR90" s="242"/>
      <c r="AS90" s="242"/>
      <c r="AT90" s="242"/>
      <c r="AU90" s="242"/>
      <c r="AV90" s="242"/>
      <c r="AW90" s="242"/>
      <c r="AX90" s="242"/>
      <c r="AY90" s="242"/>
      <c r="AZ90" s="242"/>
      <c r="BA90" s="242"/>
      <c r="BB90" s="242"/>
      <c r="BC90" s="242"/>
      <c r="BD90" s="242"/>
      <c r="BE90" s="242"/>
      <c r="BF90" s="242"/>
      <c r="BG90" s="242"/>
      <c r="BH90" s="242"/>
      <c r="BI90" s="242"/>
      <c r="BJ90" s="242"/>
      <c r="BK90" s="242"/>
      <c r="BL90" s="242"/>
      <c r="BM90" s="242"/>
      <c r="BN90" s="242"/>
      <c r="BO90" s="242"/>
      <c r="BP90" s="242"/>
      <c r="BQ90" s="242"/>
      <c r="BR90" s="242"/>
      <c r="BS90" s="242"/>
      <c r="BT90" s="242"/>
      <c r="BU90" s="242"/>
      <c r="BV90" s="242"/>
      <c r="BW90" s="242"/>
      <c r="BX90" s="242"/>
      <c r="BY90" s="242"/>
      <c r="BZ90" s="242"/>
      <c r="CA90" s="242"/>
      <c r="CB90" s="242"/>
      <c r="CC90" s="242"/>
      <c r="CD90" s="242"/>
      <c r="CE90" s="242"/>
      <c r="CF90" s="242"/>
      <c r="CG90" s="242"/>
      <c r="CH90" s="242"/>
      <c r="CI90" s="242"/>
      <c r="CJ90" s="242"/>
      <c r="CK90" s="242"/>
      <c r="CL90" s="242"/>
      <c r="CM90" s="242"/>
      <c r="CN90" s="242"/>
      <c r="CO90" s="242"/>
      <c r="CP90" s="242"/>
      <c r="CQ90" s="242"/>
      <c r="CR90" s="242"/>
      <c r="CS90" s="242"/>
      <c r="CT90" s="242"/>
      <c r="CU90" s="242"/>
      <c r="CV90" s="242"/>
      <c r="CW90" s="242"/>
      <c r="CX90" s="242"/>
      <c r="CY90" s="242"/>
      <c r="CZ90" s="242"/>
      <c r="DA90" s="258"/>
    </row>
    <row r="91" spans="1:105" ht="13.9" customHeight="1" x14ac:dyDescent="0.15">
      <c r="A91" s="914"/>
      <c r="B91" s="339"/>
      <c r="C91" s="1061"/>
      <c r="D91" s="1061"/>
      <c r="E91" s="1061"/>
      <c r="F91" s="1061"/>
      <c r="G91" s="339" t="s">
        <v>17</v>
      </c>
      <c r="H91" s="339" t="s">
        <v>39</v>
      </c>
      <c r="I91" s="339" t="s">
        <v>81</v>
      </c>
      <c r="J91" s="339"/>
      <c r="K91" s="339" t="s">
        <v>40</v>
      </c>
      <c r="L91" s="1081"/>
      <c r="M91" s="1081"/>
      <c r="N91" s="1081"/>
      <c r="O91" s="339" t="s">
        <v>17</v>
      </c>
      <c r="P91" s="339"/>
      <c r="Q91" s="339"/>
      <c r="R91" s="339"/>
      <c r="S91" s="339"/>
      <c r="T91" s="365"/>
      <c r="U91" s="242"/>
      <c r="V91" s="242"/>
      <c r="W91" s="242"/>
      <c r="X91" s="242"/>
      <c r="Y91" s="1059" t="s">
        <v>64</v>
      </c>
      <c r="Z91" s="1059"/>
      <c r="AA91" s="1059"/>
      <c r="AB91" s="1059"/>
      <c r="AC91" s="257" t="s">
        <v>94</v>
      </c>
      <c r="AD91" s="12"/>
      <c r="AE91" s="366"/>
      <c r="AF91" s="242"/>
      <c r="AG91" s="242"/>
      <c r="AH91" s="242"/>
      <c r="AI91" s="242"/>
      <c r="AJ91" s="242"/>
      <c r="AK91" s="242"/>
      <c r="AL91" s="242"/>
      <c r="AM91" s="242"/>
      <c r="AN91" s="242"/>
      <c r="AO91" s="242"/>
      <c r="AP91" s="242"/>
      <c r="AQ91" s="242"/>
      <c r="AR91" s="242"/>
      <c r="AS91" s="242"/>
      <c r="AT91" s="242"/>
      <c r="AU91" s="242"/>
      <c r="AV91" s="242"/>
      <c r="AW91" s="242"/>
      <c r="AX91" s="242"/>
      <c r="AY91" s="242"/>
      <c r="AZ91" s="242"/>
      <c r="BA91" s="242"/>
      <c r="BB91" s="242"/>
      <c r="BC91" s="242"/>
      <c r="BD91" s="242"/>
      <c r="BE91" s="242"/>
      <c r="BF91" s="242"/>
      <c r="BG91" s="242"/>
      <c r="BH91" s="242"/>
      <c r="BI91" s="242"/>
      <c r="BJ91" s="242"/>
      <c r="BK91" s="242"/>
      <c r="BL91" s="242"/>
      <c r="BM91" s="242"/>
      <c r="BN91" s="242"/>
      <c r="BO91" s="242"/>
      <c r="BP91" s="242"/>
      <c r="BQ91" s="242"/>
      <c r="BR91" s="242"/>
      <c r="BS91" s="242"/>
      <c r="BT91" s="242"/>
      <c r="BU91" s="242"/>
      <c r="BV91" s="242"/>
      <c r="BW91" s="242"/>
      <c r="BX91" s="242"/>
      <c r="BY91" s="242"/>
      <c r="BZ91" s="242"/>
      <c r="CA91" s="242"/>
      <c r="CB91" s="242"/>
      <c r="CC91" s="242"/>
      <c r="CD91" s="242"/>
      <c r="CE91" s="242"/>
      <c r="CF91" s="242"/>
      <c r="CG91" s="242"/>
      <c r="CH91" s="242"/>
      <c r="CI91" s="242"/>
      <c r="CJ91" s="242"/>
      <c r="CK91" s="242"/>
      <c r="CL91" s="242"/>
      <c r="CM91" s="242"/>
      <c r="CN91" s="242"/>
      <c r="CO91" s="242"/>
      <c r="CP91" s="242"/>
      <c r="CQ91" s="242"/>
      <c r="CR91" s="242"/>
      <c r="CS91" s="242"/>
      <c r="CT91" s="242"/>
      <c r="CU91" s="242"/>
      <c r="CV91" s="242"/>
      <c r="CW91" s="242"/>
      <c r="CX91" s="242"/>
      <c r="CY91" s="242"/>
      <c r="CZ91" s="242"/>
      <c r="DA91" s="258"/>
    </row>
    <row r="92" spans="1:105" ht="13.9" customHeight="1" x14ac:dyDescent="0.15">
      <c r="A92" s="914"/>
      <c r="B92" s="345"/>
      <c r="C92" s="345"/>
      <c r="D92" s="345"/>
      <c r="E92" s="345" t="s">
        <v>101</v>
      </c>
      <c r="F92" s="345"/>
      <c r="I92" s="1071" t="s">
        <v>1</v>
      </c>
      <c r="J92" s="1071"/>
      <c r="K92" s="345"/>
      <c r="L92" s="345"/>
      <c r="M92" s="345" t="s">
        <v>99</v>
      </c>
      <c r="N92" s="345"/>
      <c r="O92" s="345"/>
      <c r="P92" s="1071" t="s">
        <v>22</v>
      </c>
      <c r="Q92" s="1071"/>
      <c r="R92" s="1071"/>
      <c r="S92" s="1071"/>
      <c r="T92" s="1054" t="s">
        <v>78</v>
      </c>
      <c r="U92" s="1055"/>
      <c r="Y92" s="1059" t="s">
        <v>161</v>
      </c>
      <c r="Z92" s="1059"/>
      <c r="AA92" s="1059"/>
      <c r="AB92" s="1059"/>
      <c r="AC92" s="257" t="s">
        <v>94</v>
      </c>
      <c r="AD92" s="367"/>
      <c r="AE92" s="271"/>
      <c r="AF92" s="226"/>
      <c r="AG92" s="226"/>
      <c r="AH92" s="226"/>
      <c r="AI92" s="226"/>
      <c r="AJ92" s="226"/>
      <c r="AK92" s="226"/>
      <c r="AL92" s="226"/>
      <c r="AM92" s="226"/>
      <c r="AN92" s="226"/>
      <c r="AO92" s="226"/>
      <c r="AP92" s="226"/>
      <c r="AQ92" s="226"/>
      <c r="AR92" s="226"/>
      <c r="AS92" s="226"/>
      <c r="AT92" s="226"/>
      <c r="AU92" s="226"/>
      <c r="AV92" s="226"/>
      <c r="AW92" s="226"/>
      <c r="AX92" s="226"/>
      <c r="AY92" s="226"/>
      <c r="AZ92" s="226"/>
      <c r="BA92" s="226"/>
      <c r="BB92" s="226"/>
      <c r="BC92" s="226"/>
      <c r="BD92" s="226"/>
      <c r="BE92" s="226"/>
      <c r="BF92" s="226"/>
      <c r="BG92" s="226"/>
      <c r="BH92" s="226"/>
      <c r="BI92" s="226"/>
      <c r="BJ92" s="226"/>
      <c r="BK92" s="226"/>
      <c r="BL92" s="226"/>
      <c r="BM92" s="226"/>
      <c r="BN92" s="226"/>
      <c r="BO92" s="226"/>
      <c r="BP92" s="226"/>
      <c r="BQ92" s="226"/>
      <c r="BR92" s="226"/>
      <c r="BS92" s="226"/>
      <c r="BT92" s="226"/>
      <c r="BU92" s="226"/>
      <c r="BV92" s="226"/>
      <c r="BW92" s="226"/>
      <c r="BX92" s="226"/>
      <c r="BY92" s="226"/>
      <c r="BZ92" s="226"/>
      <c r="CA92" s="226"/>
      <c r="CB92" s="226"/>
      <c r="CC92" s="226"/>
      <c r="CD92" s="226"/>
      <c r="CE92" s="226"/>
      <c r="CF92" s="226"/>
      <c r="CG92" s="226"/>
      <c r="CH92" s="226"/>
      <c r="CI92" s="226"/>
      <c r="CJ92" s="226"/>
      <c r="CK92" s="226"/>
      <c r="CL92" s="226"/>
      <c r="CM92" s="226"/>
      <c r="CN92" s="226"/>
      <c r="CO92" s="226"/>
      <c r="CP92" s="226"/>
      <c r="CQ92" s="226"/>
      <c r="CR92" s="226"/>
      <c r="CS92" s="226"/>
      <c r="CT92" s="226"/>
      <c r="CU92" s="226"/>
      <c r="CV92" s="226"/>
      <c r="CW92" s="226"/>
      <c r="CX92" s="226"/>
      <c r="CY92" s="226"/>
      <c r="CZ92" s="226"/>
      <c r="DA92" s="258"/>
    </row>
    <row r="93" spans="1:105" ht="13.9" customHeight="1" x14ac:dyDescent="0.15">
      <c r="A93" s="914"/>
      <c r="B93" s="1058" t="s">
        <v>162</v>
      </c>
      <c r="C93" s="1059"/>
      <c r="D93" s="1059"/>
      <c r="E93" s="1059"/>
      <c r="F93" s="1060"/>
      <c r="G93" s="1060"/>
      <c r="H93" s="368" t="s">
        <v>3</v>
      </c>
      <c r="I93" s="1060"/>
      <c r="J93" s="1060"/>
      <c r="K93" s="369" t="s">
        <v>102</v>
      </c>
      <c r="L93" s="339" t="s">
        <v>39</v>
      </c>
      <c r="M93" s="370"/>
      <c r="N93" s="339" t="s">
        <v>29</v>
      </c>
      <c r="O93" s="339" t="s">
        <v>40</v>
      </c>
      <c r="P93" s="1061"/>
      <c r="Q93" s="1061"/>
      <c r="R93" s="1061"/>
      <c r="S93" s="339" t="s">
        <v>21</v>
      </c>
      <c r="T93" s="1056"/>
      <c r="U93" s="1057"/>
      <c r="V93" s="273"/>
      <c r="W93" s="273"/>
      <c r="X93" s="273"/>
      <c r="Y93" s="273"/>
      <c r="Z93" s="273"/>
      <c r="AA93" s="273"/>
      <c r="AB93" s="273"/>
      <c r="AC93" s="273"/>
      <c r="AD93" s="273"/>
      <c r="AE93" s="371"/>
      <c r="AF93" s="226"/>
      <c r="AG93" s="226"/>
      <c r="AH93" s="226"/>
      <c r="AI93" s="226"/>
      <c r="AJ93" s="226"/>
      <c r="AK93" s="226"/>
      <c r="AL93" s="226"/>
      <c r="AM93" s="226"/>
      <c r="AN93" s="226"/>
      <c r="AO93" s="226"/>
      <c r="AP93" s="226"/>
      <c r="AQ93" s="226"/>
      <c r="AR93" s="226"/>
      <c r="AS93" s="226"/>
      <c r="AT93" s="226"/>
      <c r="AU93" s="226"/>
      <c r="AV93" s="226"/>
      <c r="AW93" s="226"/>
      <c r="AX93" s="226"/>
      <c r="AY93" s="226"/>
      <c r="AZ93" s="226"/>
      <c r="BA93" s="226"/>
      <c r="BB93" s="226"/>
      <c r="BC93" s="226"/>
      <c r="BD93" s="226"/>
      <c r="BE93" s="226"/>
      <c r="BF93" s="226"/>
      <c r="BG93" s="226"/>
      <c r="BH93" s="226"/>
      <c r="BI93" s="226"/>
      <c r="BJ93" s="226"/>
      <c r="BK93" s="226"/>
      <c r="BL93" s="226"/>
      <c r="BM93" s="226"/>
      <c r="BN93" s="226"/>
      <c r="BO93" s="226"/>
      <c r="BP93" s="226"/>
      <c r="BQ93" s="226"/>
      <c r="BR93" s="226"/>
      <c r="BS93" s="226"/>
      <c r="BT93" s="226"/>
      <c r="BU93" s="226"/>
      <c r="BV93" s="226"/>
      <c r="BW93" s="226"/>
      <c r="BX93" s="226"/>
      <c r="BY93" s="226"/>
      <c r="BZ93" s="226"/>
      <c r="CA93" s="226"/>
      <c r="CB93" s="226"/>
      <c r="CC93" s="226"/>
      <c r="CD93" s="226"/>
      <c r="CE93" s="226"/>
      <c r="CF93" s="226"/>
      <c r="CG93" s="226"/>
      <c r="CH93" s="226"/>
      <c r="CI93" s="226"/>
      <c r="CJ93" s="226"/>
      <c r="CK93" s="226"/>
      <c r="CL93" s="226"/>
      <c r="CM93" s="226"/>
      <c r="CN93" s="226"/>
      <c r="CO93" s="226"/>
      <c r="CP93" s="226"/>
      <c r="CQ93" s="226"/>
      <c r="CR93" s="226"/>
      <c r="CS93" s="226"/>
      <c r="CT93" s="226"/>
      <c r="CU93" s="226"/>
      <c r="CV93" s="226"/>
      <c r="CW93" s="226"/>
      <c r="CX93" s="226"/>
      <c r="CY93" s="226"/>
      <c r="CZ93" s="226"/>
      <c r="DA93" s="258"/>
    </row>
    <row r="94" spans="1:105" ht="13.9" customHeight="1" x14ac:dyDescent="0.15">
      <c r="A94" s="914"/>
      <c r="B94" s="1058" t="s">
        <v>163</v>
      </c>
      <c r="C94" s="1059"/>
      <c r="D94" s="1059"/>
      <c r="E94" s="1059"/>
      <c r="F94" s="1060"/>
      <c r="G94" s="1060"/>
      <c r="H94" s="368" t="s">
        <v>3</v>
      </c>
      <c r="I94" s="1060"/>
      <c r="J94" s="1060"/>
      <c r="K94" s="369" t="s">
        <v>102</v>
      </c>
      <c r="L94" s="339" t="s">
        <v>39</v>
      </c>
      <c r="M94" s="370"/>
      <c r="N94" s="339" t="s">
        <v>29</v>
      </c>
      <c r="O94" s="339" t="s">
        <v>40</v>
      </c>
      <c r="P94" s="1061"/>
      <c r="Q94" s="1061"/>
      <c r="R94" s="1061"/>
      <c r="S94" s="339" t="s">
        <v>21</v>
      </c>
      <c r="T94" s="555" t="s">
        <v>250</v>
      </c>
      <c r="U94" s="555"/>
      <c r="V94" s="555">
        <v>1</v>
      </c>
      <c r="W94" s="555"/>
      <c r="X94" s="555">
        <v>8</v>
      </c>
      <c r="Y94" s="555"/>
      <c r="Z94" s="895">
        <v>15</v>
      </c>
      <c r="AA94" s="895"/>
      <c r="AB94" s="916">
        <v>22</v>
      </c>
      <c r="AC94" s="916"/>
      <c r="AD94" s="895">
        <v>29</v>
      </c>
      <c r="AE94" s="919"/>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c r="BT94" s="196"/>
      <c r="BU94" s="196"/>
      <c r="BV94" s="196"/>
      <c r="BW94" s="196"/>
      <c r="BX94" s="196"/>
      <c r="BY94" s="196"/>
      <c r="BZ94" s="196"/>
      <c r="CA94" s="196"/>
      <c r="CB94" s="196"/>
      <c r="CC94" s="196"/>
      <c r="CD94" s="196"/>
      <c r="CE94" s="196"/>
      <c r="CF94" s="196"/>
      <c r="CG94" s="196"/>
      <c r="CH94" s="196"/>
      <c r="CI94" s="196"/>
      <c r="CJ94" s="196"/>
      <c r="CK94" s="196"/>
      <c r="CL94" s="196"/>
      <c r="CM94" s="196"/>
      <c r="CN94" s="196"/>
      <c r="CO94" s="196"/>
      <c r="CP94" s="196"/>
      <c r="CQ94" s="196"/>
      <c r="CR94" s="196"/>
      <c r="CS94" s="196"/>
      <c r="CT94" s="196"/>
      <c r="CU94" s="196"/>
      <c r="CV94" s="196"/>
      <c r="CW94" s="196"/>
      <c r="CX94" s="196"/>
      <c r="CY94" s="196"/>
      <c r="CZ94" s="196"/>
      <c r="DA94" s="258"/>
    </row>
    <row r="95" spans="1:105" ht="13.9" customHeight="1" x14ac:dyDescent="0.15">
      <c r="A95" s="914"/>
      <c r="B95" s="339"/>
      <c r="C95" s="339"/>
      <c r="D95" s="339"/>
      <c r="E95" s="339"/>
      <c r="F95" s="356"/>
      <c r="G95" s="356"/>
      <c r="H95" s="356"/>
      <c r="I95" s="339"/>
      <c r="J95" s="339"/>
      <c r="M95" s="339"/>
      <c r="N95" s="1062" t="s">
        <v>87</v>
      </c>
      <c r="O95" s="1062"/>
      <c r="P95" s="1063"/>
      <c r="Q95" s="1063"/>
      <c r="R95" s="1063"/>
      <c r="S95" s="339" t="s">
        <v>17</v>
      </c>
      <c r="T95" s="555"/>
      <c r="U95" s="555"/>
      <c r="V95" s="555"/>
      <c r="W95" s="555"/>
      <c r="X95" s="555"/>
      <c r="Y95" s="555"/>
      <c r="Z95" s="895"/>
      <c r="AA95" s="895"/>
      <c r="AB95" s="916"/>
      <c r="AC95" s="916"/>
      <c r="AD95" s="895"/>
      <c r="AE95" s="919"/>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c r="BT95" s="196"/>
      <c r="BU95" s="196"/>
      <c r="BV95" s="196"/>
      <c r="BW95" s="196"/>
      <c r="BX95" s="196"/>
      <c r="BY95" s="196"/>
      <c r="BZ95" s="196"/>
      <c r="CA95" s="196"/>
      <c r="CB95" s="196"/>
      <c r="CC95" s="196"/>
      <c r="CD95" s="196"/>
      <c r="CE95" s="196"/>
      <c r="CF95" s="196"/>
      <c r="CG95" s="196"/>
      <c r="CH95" s="196"/>
      <c r="CI95" s="196"/>
      <c r="CJ95" s="196"/>
      <c r="CK95" s="196"/>
      <c r="CL95" s="196"/>
      <c r="CM95" s="196"/>
      <c r="CN95" s="196"/>
      <c r="CO95" s="196"/>
      <c r="CP95" s="196"/>
      <c r="CQ95" s="196"/>
      <c r="CR95" s="196"/>
      <c r="CS95" s="196"/>
      <c r="CT95" s="196"/>
      <c r="CU95" s="196"/>
      <c r="CV95" s="196"/>
      <c r="CW95" s="196"/>
      <c r="CX95" s="196"/>
      <c r="CY95" s="196"/>
      <c r="CZ95" s="196"/>
      <c r="DA95" s="258"/>
    </row>
    <row r="96" spans="1:105" ht="13.9" customHeight="1" x14ac:dyDescent="0.15">
      <c r="A96" s="914"/>
      <c r="B96" s="339"/>
      <c r="C96" s="339"/>
      <c r="D96" s="339"/>
      <c r="E96" s="339"/>
      <c r="F96" s="356"/>
      <c r="G96" s="356"/>
      <c r="H96" s="356"/>
      <c r="I96" s="339"/>
      <c r="J96" s="339"/>
      <c r="M96" s="339"/>
      <c r="N96" s="372"/>
      <c r="O96" s="372"/>
      <c r="P96" s="373"/>
      <c r="Q96" s="373"/>
      <c r="R96" s="373"/>
      <c r="S96" s="339"/>
      <c r="T96" s="555"/>
      <c r="U96" s="555"/>
      <c r="V96" s="555"/>
      <c r="W96" s="555"/>
      <c r="X96" s="555"/>
      <c r="Y96" s="555"/>
      <c r="Z96" s="895"/>
      <c r="AA96" s="895"/>
      <c r="AB96" s="916"/>
      <c r="AC96" s="916"/>
      <c r="AD96" s="895"/>
      <c r="AE96" s="919"/>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c r="BT96" s="196"/>
      <c r="BU96" s="196"/>
      <c r="BV96" s="196"/>
      <c r="BW96" s="196"/>
      <c r="BX96" s="196"/>
      <c r="BY96" s="196"/>
      <c r="BZ96" s="196"/>
      <c r="CA96" s="196"/>
      <c r="CB96" s="196"/>
      <c r="CC96" s="196"/>
      <c r="CD96" s="196"/>
      <c r="CE96" s="196"/>
      <c r="CF96" s="196"/>
      <c r="CG96" s="196"/>
      <c r="CH96" s="196"/>
      <c r="CI96" s="196"/>
      <c r="CJ96" s="196"/>
      <c r="CK96" s="196"/>
      <c r="CL96" s="196"/>
      <c r="CM96" s="196"/>
      <c r="CN96" s="196"/>
      <c r="CO96" s="196"/>
      <c r="CP96" s="196"/>
      <c r="CQ96" s="196"/>
      <c r="CR96" s="196"/>
      <c r="CS96" s="196"/>
      <c r="CT96" s="196"/>
      <c r="CU96" s="196"/>
      <c r="CV96" s="196"/>
      <c r="CW96" s="196"/>
      <c r="CX96" s="196"/>
      <c r="CY96" s="196"/>
      <c r="CZ96" s="196"/>
      <c r="DA96" s="258"/>
    </row>
    <row r="97" spans="1:105" ht="13.9" customHeight="1" x14ac:dyDescent="0.15">
      <c r="A97" s="914"/>
      <c r="B97" s="339" t="s">
        <v>70</v>
      </c>
      <c r="C97" s="339" t="s">
        <v>224</v>
      </c>
      <c r="D97" s="339"/>
      <c r="E97" s="339"/>
      <c r="F97" s="339"/>
      <c r="G97" s="339"/>
      <c r="H97" s="339"/>
      <c r="I97" s="339"/>
      <c r="J97" s="339"/>
      <c r="K97" s="339"/>
      <c r="L97" s="339"/>
      <c r="M97" s="339"/>
      <c r="N97" s="339"/>
      <c r="O97" s="339"/>
      <c r="P97" s="339"/>
      <c r="Q97" s="339"/>
      <c r="R97" s="339"/>
      <c r="S97" s="339"/>
      <c r="T97" s="555" t="s">
        <v>251</v>
      </c>
      <c r="U97" s="555"/>
      <c r="V97" s="555">
        <v>2</v>
      </c>
      <c r="W97" s="555"/>
      <c r="X97" s="555">
        <v>9</v>
      </c>
      <c r="Y97" s="555"/>
      <c r="Z97" s="895">
        <v>16</v>
      </c>
      <c r="AA97" s="895"/>
      <c r="AB97" s="895">
        <v>23</v>
      </c>
      <c r="AC97" s="895"/>
      <c r="AD97" s="895">
        <v>30</v>
      </c>
      <c r="AE97" s="919"/>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c r="BT97" s="196"/>
      <c r="BU97" s="196"/>
      <c r="BV97" s="196"/>
      <c r="BW97" s="196"/>
      <c r="BX97" s="196"/>
      <c r="BY97" s="196"/>
      <c r="BZ97" s="196"/>
      <c r="CA97" s="196"/>
      <c r="CB97" s="196"/>
      <c r="CC97" s="196"/>
      <c r="CD97" s="196"/>
      <c r="CE97" s="196"/>
      <c r="CF97" s="196"/>
      <c r="CG97" s="196"/>
      <c r="CH97" s="196"/>
      <c r="CI97" s="196"/>
      <c r="CJ97" s="196"/>
      <c r="CK97" s="196"/>
      <c r="CL97" s="196"/>
      <c r="CM97" s="196"/>
      <c r="CN97" s="196"/>
      <c r="CO97" s="196"/>
      <c r="CP97" s="196"/>
      <c r="CQ97" s="196"/>
      <c r="CR97" s="196"/>
      <c r="CS97" s="196"/>
      <c r="CT97" s="196"/>
      <c r="CU97" s="196"/>
      <c r="CV97" s="196"/>
      <c r="CW97" s="196"/>
      <c r="CX97" s="196"/>
      <c r="CY97" s="196"/>
      <c r="CZ97" s="196"/>
      <c r="DA97" s="258"/>
    </row>
    <row r="98" spans="1:105" ht="13.9" customHeight="1" x14ac:dyDescent="0.15">
      <c r="A98" s="914"/>
      <c r="B98" s="339"/>
      <c r="C98" s="1077" t="s">
        <v>183</v>
      </c>
      <c r="D98" s="1077"/>
      <c r="E98" s="1077"/>
      <c r="F98" s="1077"/>
      <c r="G98" s="374"/>
      <c r="H98" s="339"/>
      <c r="I98" s="339"/>
      <c r="J98" s="339"/>
      <c r="K98" s="339"/>
      <c r="L98" s="339"/>
      <c r="M98" s="339"/>
      <c r="N98" s="339"/>
      <c r="O98" s="339"/>
      <c r="P98" s="339"/>
      <c r="Q98" s="339"/>
      <c r="R98" s="339"/>
      <c r="S98" s="339"/>
      <c r="T98" s="555"/>
      <c r="U98" s="555"/>
      <c r="V98" s="555"/>
      <c r="W98" s="555"/>
      <c r="X98" s="555"/>
      <c r="Y98" s="555"/>
      <c r="Z98" s="895"/>
      <c r="AA98" s="895"/>
      <c r="AB98" s="895"/>
      <c r="AC98" s="895"/>
      <c r="AD98" s="895"/>
      <c r="AE98" s="919"/>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c r="BT98" s="196"/>
      <c r="BU98" s="196"/>
      <c r="BV98" s="196"/>
      <c r="BW98" s="196"/>
      <c r="BX98" s="196"/>
      <c r="BY98" s="196"/>
      <c r="BZ98" s="196"/>
      <c r="CA98" s="196"/>
      <c r="CB98" s="196"/>
      <c r="CC98" s="196"/>
      <c r="CD98" s="196"/>
      <c r="CE98" s="196"/>
      <c r="CF98" s="196"/>
      <c r="CG98" s="196"/>
      <c r="CH98" s="196"/>
      <c r="CI98" s="196"/>
      <c r="CJ98" s="196"/>
      <c r="CK98" s="196"/>
      <c r="CL98" s="196"/>
      <c r="CM98" s="196"/>
      <c r="CN98" s="196"/>
      <c r="CO98" s="196"/>
      <c r="CP98" s="196"/>
      <c r="CQ98" s="196"/>
      <c r="CR98" s="196"/>
      <c r="CS98" s="196"/>
      <c r="CT98" s="196"/>
      <c r="CU98" s="196"/>
      <c r="CV98" s="196"/>
      <c r="CW98" s="196"/>
      <c r="CX98" s="196"/>
      <c r="CY98" s="196"/>
      <c r="CZ98" s="196"/>
      <c r="DA98" s="258"/>
    </row>
    <row r="99" spans="1:105" ht="13.9" customHeight="1" x14ac:dyDescent="0.15">
      <c r="A99" s="914"/>
      <c r="B99" s="374"/>
      <c r="C99" s="1077"/>
      <c r="D99" s="1077"/>
      <c r="E99" s="1077"/>
      <c r="F99" s="1077"/>
      <c r="G99" s="374"/>
      <c r="H99" s="339"/>
      <c r="I99" s="339"/>
      <c r="J99" s="339"/>
      <c r="K99" s="339"/>
      <c r="L99" s="339"/>
      <c r="M99" s="339"/>
      <c r="N99" s="339"/>
      <c r="O99" s="1071" t="s">
        <v>61</v>
      </c>
      <c r="P99" s="1071"/>
      <c r="Q99" s="1071"/>
      <c r="R99" s="339"/>
      <c r="S99" s="339"/>
      <c r="T99" s="563"/>
      <c r="U99" s="563"/>
      <c r="V99" s="555"/>
      <c r="W99" s="555"/>
      <c r="X99" s="555"/>
      <c r="Y99" s="555"/>
      <c r="Z99" s="895"/>
      <c r="AA99" s="895"/>
      <c r="AB99" s="895"/>
      <c r="AC99" s="895"/>
      <c r="AD99" s="895"/>
      <c r="AE99" s="919"/>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c r="BT99" s="196"/>
      <c r="BU99" s="196"/>
      <c r="BV99" s="196"/>
      <c r="BW99" s="196"/>
      <c r="BX99" s="196"/>
      <c r="BY99" s="196"/>
      <c r="BZ99" s="196"/>
      <c r="CA99" s="196"/>
      <c r="CB99" s="196"/>
      <c r="CC99" s="196"/>
      <c r="CD99" s="196"/>
      <c r="CE99" s="196"/>
      <c r="CF99" s="196"/>
      <c r="CG99" s="196"/>
      <c r="CH99" s="196"/>
      <c r="CI99" s="196"/>
      <c r="CJ99" s="196"/>
      <c r="CK99" s="196"/>
      <c r="CL99" s="196"/>
      <c r="CM99" s="196"/>
      <c r="CN99" s="196"/>
      <c r="CO99" s="196"/>
      <c r="CP99" s="196"/>
      <c r="CQ99" s="196"/>
      <c r="CR99" s="196"/>
      <c r="CS99" s="196"/>
      <c r="CT99" s="196"/>
      <c r="CU99" s="196"/>
      <c r="CV99" s="196"/>
      <c r="CW99" s="196"/>
      <c r="CX99" s="196"/>
      <c r="CY99" s="196"/>
      <c r="CZ99" s="196"/>
      <c r="DA99" s="258"/>
    </row>
    <row r="100" spans="1:105" ht="13.9" customHeight="1" x14ac:dyDescent="0.15">
      <c r="A100" s="914"/>
      <c r="B100" s="1072"/>
      <c r="C100" s="1059"/>
      <c r="D100" s="1059"/>
      <c r="E100" s="1059"/>
      <c r="F100" s="339" t="s">
        <v>17</v>
      </c>
      <c r="G100" s="339" t="s">
        <v>39</v>
      </c>
      <c r="H100" s="1073">
        <v>39104</v>
      </c>
      <c r="I100" s="1073"/>
      <c r="J100" s="339" t="s">
        <v>39</v>
      </c>
      <c r="K100" s="1074"/>
      <c r="L100" s="1074"/>
      <c r="M100" s="1074"/>
      <c r="N100" s="339" t="s">
        <v>40</v>
      </c>
      <c r="O100" s="1065"/>
      <c r="P100" s="1065"/>
      <c r="Q100" s="1065"/>
      <c r="R100" s="339" t="s">
        <v>17</v>
      </c>
      <c r="S100" s="339"/>
      <c r="T100" s="555" t="s">
        <v>252</v>
      </c>
      <c r="U100" s="555"/>
      <c r="V100" s="555">
        <v>3</v>
      </c>
      <c r="W100" s="555"/>
      <c r="X100" s="889">
        <v>10</v>
      </c>
      <c r="Y100" s="890"/>
      <c r="Z100" s="916">
        <v>17</v>
      </c>
      <c r="AA100" s="916"/>
      <c r="AB100" s="916">
        <v>24</v>
      </c>
      <c r="AC100" s="916"/>
      <c r="AD100" s="916">
        <v>31</v>
      </c>
      <c r="AE100" s="917"/>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c r="BT100" s="196"/>
      <c r="BU100" s="196"/>
      <c r="BV100" s="196"/>
      <c r="BW100" s="196"/>
      <c r="BX100" s="196"/>
      <c r="BY100" s="196"/>
      <c r="BZ100" s="196"/>
      <c r="CA100" s="196"/>
      <c r="CB100" s="196"/>
      <c r="CC100" s="196"/>
      <c r="CD100" s="196"/>
      <c r="CE100" s="196"/>
      <c r="CF100" s="196"/>
      <c r="CG100" s="196"/>
      <c r="CH100" s="196"/>
      <c r="CI100" s="196"/>
      <c r="CJ100" s="196"/>
      <c r="CK100" s="196"/>
      <c r="CL100" s="196"/>
      <c r="CM100" s="196"/>
      <c r="CN100" s="196"/>
      <c r="CO100" s="196"/>
      <c r="CP100" s="196"/>
      <c r="CQ100" s="196"/>
      <c r="CR100" s="196"/>
      <c r="CS100" s="196"/>
      <c r="CT100" s="196"/>
      <c r="CU100" s="196"/>
      <c r="CV100" s="196"/>
      <c r="CW100" s="196"/>
      <c r="CX100" s="196"/>
      <c r="CY100" s="196"/>
      <c r="CZ100" s="196"/>
      <c r="DA100" s="258"/>
    </row>
    <row r="101" spans="1:105" ht="13.9" customHeight="1" x14ac:dyDescent="0.15">
      <c r="A101" s="914"/>
      <c r="B101" s="375"/>
      <c r="C101" s="370"/>
      <c r="D101" s="370"/>
      <c r="E101" s="370"/>
      <c r="F101" s="339"/>
      <c r="G101" s="339"/>
      <c r="H101" s="376"/>
      <c r="I101" s="376"/>
      <c r="J101" s="339"/>
      <c r="K101" s="357"/>
      <c r="L101" s="357"/>
      <c r="M101" s="357"/>
      <c r="N101" s="339"/>
      <c r="O101" s="918" t="s">
        <v>104</v>
      </c>
      <c r="P101" s="918"/>
      <c r="S101" s="339"/>
      <c r="T101" s="555"/>
      <c r="U101" s="555"/>
      <c r="V101" s="555"/>
      <c r="W101" s="555"/>
      <c r="X101" s="891"/>
      <c r="Y101" s="892"/>
      <c r="Z101" s="916"/>
      <c r="AA101" s="916"/>
      <c r="AB101" s="916"/>
      <c r="AC101" s="916"/>
      <c r="AD101" s="916"/>
      <c r="AE101" s="917"/>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c r="BT101" s="196"/>
      <c r="BU101" s="196"/>
      <c r="BV101" s="196"/>
      <c r="BW101" s="196"/>
      <c r="BX101" s="196"/>
      <c r="BY101" s="196"/>
      <c r="BZ101" s="196"/>
      <c r="CA101" s="196"/>
      <c r="CB101" s="196"/>
      <c r="CC101" s="196"/>
      <c r="CD101" s="196"/>
      <c r="CE101" s="196"/>
      <c r="CF101" s="196"/>
      <c r="CG101" s="196"/>
      <c r="CH101" s="196"/>
      <c r="CI101" s="196"/>
      <c r="CJ101" s="196"/>
      <c r="CK101" s="196"/>
      <c r="CL101" s="196"/>
      <c r="CM101" s="196"/>
      <c r="CN101" s="196"/>
      <c r="CO101" s="196"/>
      <c r="CP101" s="196"/>
      <c r="CQ101" s="196"/>
      <c r="CR101" s="196"/>
      <c r="CS101" s="196"/>
      <c r="CT101" s="196"/>
      <c r="CU101" s="196"/>
      <c r="CV101" s="196"/>
      <c r="CW101" s="196"/>
      <c r="CX101" s="196"/>
      <c r="CY101" s="196"/>
      <c r="CZ101" s="196"/>
      <c r="DA101" s="258"/>
    </row>
    <row r="102" spans="1:105" ht="13.9" customHeight="1" x14ac:dyDescent="0.15">
      <c r="A102" s="914"/>
      <c r="B102" s="293"/>
      <c r="C102" s="1064" t="s">
        <v>225</v>
      </c>
      <c r="D102" s="1064"/>
      <c r="E102" s="1064"/>
      <c r="F102" s="1064"/>
      <c r="G102" s="1064"/>
      <c r="I102" s="1071" t="s">
        <v>61</v>
      </c>
      <c r="J102" s="1071"/>
      <c r="K102" s="1071"/>
      <c r="L102" s="1071"/>
      <c r="M102" s="345"/>
      <c r="N102" s="345"/>
      <c r="O102" s="918"/>
      <c r="P102" s="918"/>
      <c r="S102" s="377"/>
      <c r="T102" s="555"/>
      <c r="U102" s="555"/>
      <c r="V102" s="555"/>
      <c r="W102" s="555"/>
      <c r="X102" s="893"/>
      <c r="Y102" s="894"/>
      <c r="Z102" s="916"/>
      <c r="AA102" s="916"/>
      <c r="AB102" s="916"/>
      <c r="AC102" s="916"/>
      <c r="AD102" s="916"/>
      <c r="AE102" s="917"/>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c r="BT102" s="196"/>
      <c r="BU102" s="196"/>
      <c r="BV102" s="196"/>
      <c r="BW102" s="196"/>
      <c r="BX102" s="196"/>
      <c r="BY102" s="196"/>
      <c r="BZ102" s="196"/>
      <c r="CA102" s="196"/>
      <c r="CB102" s="196"/>
      <c r="CC102" s="196"/>
      <c r="CD102" s="196"/>
      <c r="CE102" s="196"/>
      <c r="CF102" s="196"/>
      <c r="CG102" s="196"/>
      <c r="CH102" s="196"/>
      <c r="CI102" s="196"/>
      <c r="CJ102" s="196"/>
      <c r="CK102" s="196"/>
      <c r="CL102" s="196"/>
      <c r="CM102" s="196"/>
      <c r="CN102" s="196"/>
      <c r="CO102" s="196"/>
      <c r="CP102" s="196"/>
      <c r="CQ102" s="196"/>
      <c r="CR102" s="196"/>
      <c r="CS102" s="196"/>
      <c r="CT102" s="196"/>
      <c r="CU102" s="196"/>
      <c r="CV102" s="196"/>
      <c r="CW102" s="196"/>
      <c r="CX102" s="196"/>
      <c r="CY102" s="196"/>
      <c r="CZ102" s="196"/>
      <c r="DA102" s="258"/>
    </row>
    <row r="103" spans="1:105" ht="13.9" customHeight="1" x14ac:dyDescent="0.15">
      <c r="A103" s="914"/>
      <c r="B103" s="378"/>
      <c r="C103" s="1061"/>
      <c r="D103" s="1061"/>
      <c r="E103" s="1061"/>
      <c r="F103" s="1061"/>
      <c r="G103" s="339" t="s">
        <v>17</v>
      </c>
      <c r="H103" s="339" t="s">
        <v>13</v>
      </c>
      <c r="I103" s="1061"/>
      <c r="J103" s="1075"/>
      <c r="K103" s="1075"/>
      <c r="L103" s="1075"/>
      <c r="M103" s="379" t="s">
        <v>103</v>
      </c>
      <c r="N103" s="339" t="s">
        <v>40</v>
      </c>
      <c r="O103" s="1076"/>
      <c r="P103" s="1076"/>
      <c r="Q103" s="1076"/>
      <c r="R103" s="339" t="s">
        <v>32</v>
      </c>
      <c r="S103" s="339"/>
      <c r="T103" s="555" t="s">
        <v>42</v>
      </c>
      <c r="U103" s="555"/>
      <c r="V103" s="555">
        <v>4</v>
      </c>
      <c r="W103" s="555"/>
      <c r="X103" s="889">
        <v>11</v>
      </c>
      <c r="Y103" s="890"/>
      <c r="Z103" s="916">
        <v>18</v>
      </c>
      <c r="AA103" s="916"/>
      <c r="AB103" s="916">
        <v>25</v>
      </c>
      <c r="AC103" s="916"/>
      <c r="AD103" s="889"/>
      <c r="AE103" s="897"/>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196"/>
      <c r="CA103" s="196"/>
      <c r="CB103" s="196"/>
      <c r="CC103" s="196"/>
      <c r="CD103" s="196"/>
      <c r="CE103" s="196"/>
      <c r="CF103" s="196"/>
      <c r="CG103" s="196"/>
      <c r="CH103" s="196"/>
      <c r="CI103" s="196"/>
      <c r="CJ103" s="196"/>
      <c r="CK103" s="196"/>
      <c r="CL103" s="196"/>
      <c r="CM103" s="196"/>
      <c r="CN103" s="196"/>
      <c r="CO103" s="196"/>
      <c r="CP103" s="196"/>
      <c r="CQ103" s="196"/>
      <c r="CR103" s="196"/>
      <c r="CS103" s="196"/>
      <c r="CT103" s="196"/>
      <c r="CU103" s="196"/>
      <c r="CV103" s="196"/>
      <c r="CW103" s="196"/>
      <c r="CX103" s="196"/>
      <c r="CY103" s="196"/>
      <c r="CZ103" s="196"/>
      <c r="DA103" s="258"/>
    </row>
    <row r="104" spans="1:105" ht="13.9" customHeight="1" x14ac:dyDescent="0.15">
      <c r="A104" s="914"/>
      <c r="B104" s="359"/>
      <c r="C104" s="373"/>
      <c r="D104" s="373"/>
      <c r="E104" s="373"/>
      <c r="F104" s="373"/>
      <c r="G104" s="339"/>
      <c r="H104" s="339"/>
      <c r="I104" s="373"/>
      <c r="J104" s="242"/>
      <c r="K104" s="242"/>
      <c r="L104" s="242"/>
      <c r="M104" s="379"/>
      <c r="N104" s="339"/>
      <c r="O104" s="918" t="s">
        <v>105</v>
      </c>
      <c r="P104" s="918"/>
      <c r="Q104" s="380"/>
      <c r="R104" s="339"/>
      <c r="S104" s="339"/>
      <c r="T104" s="555"/>
      <c r="U104" s="555"/>
      <c r="V104" s="555"/>
      <c r="W104" s="555"/>
      <c r="X104" s="891"/>
      <c r="Y104" s="892"/>
      <c r="Z104" s="916"/>
      <c r="AA104" s="916"/>
      <c r="AB104" s="916"/>
      <c r="AC104" s="916"/>
      <c r="AD104" s="891"/>
      <c r="AE104" s="898"/>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c r="BT104" s="196"/>
      <c r="BU104" s="196"/>
      <c r="BV104" s="196"/>
      <c r="BW104" s="196"/>
      <c r="BX104" s="196"/>
      <c r="BY104" s="196"/>
      <c r="BZ104" s="196"/>
      <c r="CA104" s="196"/>
      <c r="CB104" s="196"/>
      <c r="CC104" s="196"/>
      <c r="CD104" s="196"/>
      <c r="CE104" s="196"/>
      <c r="CF104" s="196"/>
      <c r="CG104" s="196"/>
      <c r="CH104" s="196"/>
      <c r="CI104" s="196"/>
      <c r="CJ104" s="196"/>
      <c r="CK104" s="196"/>
      <c r="CL104" s="196"/>
      <c r="CM104" s="196"/>
      <c r="CN104" s="196"/>
      <c r="CO104" s="196"/>
      <c r="CP104" s="196"/>
      <c r="CQ104" s="196"/>
      <c r="CR104" s="196"/>
      <c r="CS104" s="196"/>
      <c r="CT104" s="196"/>
      <c r="CU104" s="196"/>
      <c r="CV104" s="196"/>
      <c r="CW104" s="196"/>
      <c r="CX104" s="196"/>
      <c r="CY104" s="196"/>
      <c r="CZ104" s="196"/>
      <c r="DA104" s="258"/>
    </row>
    <row r="105" spans="1:105" ht="13.9" customHeight="1" x14ac:dyDescent="0.15">
      <c r="A105" s="914"/>
      <c r="B105" s="339"/>
      <c r="C105" s="1064" t="s">
        <v>98</v>
      </c>
      <c r="D105" s="1064"/>
      <c r="E105" s="1064"/>
      <c r="F105" s="1064"/>
      <c r="G105" s="345"/>
      <c r="H105" s="345"/>
      <c r="I105" s="345" t="s">
        <v>225</v>
      </c>
      <c r="J105" s="345"/>
      <c r="K105" s="345"/>
      <c r="L105" s="345"/>
      <c r="M105" s="345"/>
      <c r="N105" s="345"/>
      <c r="O105" s="918"/>
      <c r="P105" s="918"/>
      <c r="Q105" s="345"/>
      <c r="R105" s="345"/>
      <c r="S105" s="345"/>
      <c r="T105" s="563"/>
      <c r="U105" s="563"/>
      <c r="V105" s="555"/>
      <c r="W105" s="555"/>
      <c r="X105" s="893"/>
      <c r="Y105" s="894"/>
      <c r="Z105" s="916"/>
      <c r="AA105" s="916"/>
      <c r="AB105" s="916"/>
      <c r="AC105" s="916"/>
      <c r="AD105" s="893"/>
      <c r="AE105" s="915"/>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c r="BT105" s="196"/>
      <c r="BU105" s="196"/>
      <c r="BV105" s="196"/>
      <c r="BW105" s="196"/>
      <c r="BX105" s="196"/>
      <c r="BY105" s="196"/>
      <c r="BZ105" s="196"/>
      <c r="CA105" s="196"/>
      <c r="CB105" s="196"/>
      <c r="CC105" s="196"/>
      <c r="CD105" s="196"/>
      <c r="CE105" s="196"/>
      <c r="CF105" s="196"/>
      <c r="CG105" s="196"/>
      <c r="CH105" s="196"/>
      <c r="CI105" s="196"/>
      <c r="CJ105" s="196"/>
      <c r="CK105" s="196"/>
      <c r="CL105" s="196"/>
      <c r="CM105" s="196"/>
      <c r="CN105" s="196"/>
      <c r="CO105" s="196"/>
      <c r="CP105" s="196"/>
      <c r="CQ105" s="196"/>
      <c r="CR105" s="196"/>
      <c r="CS105" s="196"/>
      <c r="CT105" s="196"/>
      <c r="CU105" s="196"/>
      <c r="CV105" s="196"/>
      <c r="CW105" s="196"/>
      <c r="CX105" s="196"/>
      <c r="CY105" s="196"/>
      <c r="CZ105" s="196"/>
      <c r="DA105" s="258"/>
    </row>
    <row r="106" spans="1:105" ht="13.9" customHeight="1" x14ac:dyDescent="0.15">
      <c r="A106" s="914"/>
      <c r="B106" s="348"/>
      <c r="C106" s="339"/>
      <c r="D106" s="1061"/>
      <c r="E106" s="1061"/>
      <c r="F106" s="1061"/>
      <c r="G106" s="359" t="s">
        <v>17</v>
      </c>
      <c r="H106" s="359" t="s">
        <v>41</v>
      </c>
      <c r="I106" s="339"/>
      <c r="J106" s="1065" t="s">
        <v>86</v>
      </c>
      <c r="K106" s="1065"/>
      <c r="L106" s="1065"/>
      <c r="M106" s="339" t="s">
        <v>19</v>
      </c>
      <c r="N106" s="339"/>
      <c r="O106" s="1061"/>
      <c r="P106" s="1061"/>
      <c r="Q106" s="1061"/>
      <c r="R106" s="1061"/>
      <c r="S106" s="339" t="s">
        <v>17</v>
      </c>
      <c r="T106" s="555" t="s">
        <v>253</v>
      </c>
      <c r="U106" s="555"/>
      <c r="V106" s="555">
        <v>5</v>
      </c>
      <c r="W106" s="555"/>
      <c r="X106" s="889">
        <v>12</v>
      </c>
      <c r="Y106" s="890"/>
      <c r="Z106" s="555">
        <v>19</v>
      </c>
      <c r="AA106" s="555"/>
      <c r="AB106" s="555">
        <v>26</v>
      </c>
      <c r="AC106" s="555"/>
      <c r="AD106" s="889"/>
      <c r="AE106" s="897"/>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c r="BT106" s="196"/>
      <c r="BU106" s="196"/>
      <c r="BV106" s="196"/>
      <c r="BW106" s="196"/>
      <c r="BX106" s="196"/>
      <c r="BY106" s="196"/>
      <c r="BZ106" s="196"/>
      <c r="CA106" s="196"/>
      <c r="CB106" s="196"/>
      <c r="CC106" s="196"/>
      <c r="CD106" s="196"/>
      <c r="CE106" s="196"/>
      <c r="CF106" s="196"/>
      <c r="CG106" s="196"/>
      <c r="CH106" s="196"/>
      <c r="CI106" s="196"/>
      <c r="CJ106" s="196"/>
      <c r="CK106" s="196"/>
      <c r="CL106" s="196"/>
      <c r="CM106" s="196"/>
      <c r="CN106" s="196"/>
      <c r="CO106" s="196"/>
      <c r="CP106" s="196"/>
      <c r="CQ106" s="196"/>
      <c r="CR106" s="196"/>
      <c r="CS106" s="196"/>
      <c r="CT106" s="196"/>
      <c r="CU106" s="196"/>
      <c r="CV106" s="196"/>
      <c r="CW106" s="196"/>
      <c r="CX106" s="196"/>
      <c r="CY106" s="196"/>
      <c r="CZ106" s="196"/>
      <c r="DA106" s="258"/>
    </row>
    <row r="107" spans="1:105" ht="13.9" customHeight="1" x14ac:dyDescent="0.15">
      <c r="A107" s="914"/>
      <c r="B107" s="1066" t="s">
        <v>116</v>
      </c>
      <c r="C107" s="1067"/>
      <c r="D107" s="1067"/>
      <c r="E107" s="1067"/>
      <c r="F107" s="1067"/>
      <c r="G107" s="1067"/>
      <c r="H107" s="1067"/>
      <c r="I107" s="1067"/>
      <c r="J107" s="1067"/>
      <c r="K107" s="1067"/>
      <c r="L107" s="1067"/>
      <c r="M107" s="1067"/>
      <c r="N107" s="1067"/>
      <c r="O107" s="1067"/>
      <c r="P107" s="1067"/>
      <c r="Q107" s="1067"/>
      <c r="R107" s="1067"/>
      <c r="S107" s="1068"/>
      <c r="T107" s="555"/>
      <c r="U107" s="555"/>
      <c r="V107" s="555"/>
      <c r="W107" s="555"/>
      <c r="X107" s="891"/>
      <c r="Y107" s="892"/>
      <c r="Z107" s="555"/>
      <c r="AA107" s="555"/>
      <c r="AB107" s="555"/>
      <c r="AC107" s="555"/>
      <c r="AD107" s="891"/>
      <c r="AE107" s="898"/>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c r="BT107" s="196"/>
      <c r="BU107" s="196"/>
      <c r="BV107" s="196"/>
      <c r="BW107" s="196"/>
      <c r="BX107" s="196"/>
      <c r="BY107" s="196"/>
      <c r="BZ107" s="196"/>
      <c r="CA107" s="196"/>
      <c r="CB107" s="196"/>
      <c r="CC107" s="196"/>
      <c r="CD107" s="196"/>
      <c r="CE107" s="196"/>
      <c r="CF107" s="196"/>
      <c r="CG107" s="196"/>
      <c r="CH107" s="196"/>
      <c r="CI107" s="196"/>
      <c r="CJ107" s="196"/>
      <c r="CK107" s="196"/>
      <c r="CL107" s="196"/>
      <c r="CM107" s="196"/>
      <c r="CN107" s="196"/>
      <c r="CO107" s="196"/>
      <c r="CP107" s="196"/>
      <c r="CQ107" s="196"/>
      <c r="CR107" s="196"/>
      <c r="CS107" s="196"/>
      <c r="CT107" s="196"/>
      <c r="CU107" s="196"/>
      <c r="CV107" s="196"/>
      <c r="CW107" s="196"/>
      <c r="CX107" s="196"/>
      <c r="CY107" s="196"/>
      <c r="CZ107" s="196"/>
      <c r="DA107" s="258"/>
    </row>
    <row r="108" spans="1:105" ht="13.9" customHeight="1" x14ac:dyDescent="0.15">
      <c r="A108" s="914"/>
      <c r="B108" s="339"/>
      <c r="C108" s="1069" t="s">
        <v>43</v>
      </c>
      <c r="D108" s="1069"/>
      <c r="E108" s="1069"/>
      <c r="F108" s="1069"/>
      <c r="G108" s="1069"/>
      <c r="H108" s="1070" t="s">
        <v>26</v>
      </c>
      <c r="I108" s="1070"/>
      <c r="J108" s="369"/>
      <c r="K108" s="339" t="s">
        <v>11</v>
      </c>
      <c r="L108" s="369"/>
      <c r="M108" s="339" t="s">
        <v>27</v>
      </c>
      <c r="N108" s="369"/>
      <c r="O108" s="359" t="s">
        <v>29</v>
      </c>
      <c r="P108" s="339"/>
      <c r="Q108" s="339"/>
      <c r="S108" s="359"/>
      <c r="T108" s="555"/>
      <c r="U108" s="555"/>
      <c r="V108" s="555"/>
      <c r="W108" s="555"/>
      <c r="X108" s="893"/>
      <c r="Y108" s="894"/>
      <c r="Z108" s="555"/>
      <c r="AA108" s="555"/>
      <c r="AB108" s="555"/>
      <c r="AC108" s="555"/>
      <c r="AD108" s="893"/>
      <c r="AE108" s="915"/>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c r="BC108" s="196"/>
      <c r="BD108" s="196"/>
      <c r="BE108" s="196"/>
      <c r="BF108" s="196"/>
      <c r="BG108" s="196"/>
      <c r="BH108" s="196"/>
      <c r="BI108" s="196"/>
      <c r="BJ108" s="196"/>
      <c r="BK108" s="196"/>
      <c r="BL108" s="196"/>
      <c r="BM108" s="196"/>
      <c r="BN108" s="196"/>
      <c r="BO108" s="196"/>
      <c r="BP108" s="196"/>
      <c r="BQ108" s="196"/>
      <c r="BR108" s="196"/>
      <c r="BS108" s="196"/>
      <c r="BT108" s="196"/>
      <c r="BU108" s="196"/>
      <c r="BV108" s="196"/>
      <c r="BW108" s="196"/>
      <c r="BX108" s="196"/>
      <c r="BY108" s="196"/>
      <c r="BZ108" s="196"/>
      <c r="CA108" s="196"/>
      <c r="CB108" s="196"/>
      <c r="CC108" s="196"/>
      <c r="CD108" s="196"/>
      <c r="CE108" s="196"/>
      <c r="CF108" s="196"/>
      <c r="CG108" s="196"/>
      <c r="CH108" s="196"/>
      <c r="CI108" s="196"/>
      <c r="CJ108" s="196"/>
      <c r="CK108" s="196"/>
      <c r="CL108" s="196"/>
      <c r="CM108" s="196"/>
      <c r="CN108" s="196"/>
      <c r="CO108" s="196"/>
      <c r="CP108" s="196"/>
      <c r="CQ108" s="196"/>
      <c r="CR108" s="196"/>
      <c r="CS108" s="196"/>
      <c r="CT108" s="196"/>
      <c r="CU108" s="196"/>
      <c r="CV108" s="196"/>
      <c r="CW108" s="196"/>
      <c r="CX108" s="196"/>
      <c r="CY108" s="196"/>
      <c r="CZ108" s="196"/>
      <c r="DA108" s="258"/>
    </row>
    <row r="109" spans="1:105" ht="13.9" customHeight="1" x14ac:dyDescent="0.15">
      <c r="A109" s="914"/>
      <c r="B109" s="339"/>
      <c r="C109" s="369"/>
      <c r="D109" s="369"/>
      <c r="E109" s="369"/>
      <c r="F109" s="369"/>
      <c r="G109" s="369"/>
      <c r="H109" s="369"/>
      <c r="I109" s="369"/>
      <c r="J109" s="369"/>
      <c r="K109" s="369"/>
      <c r="L109" s="369"/>
      <c r="M109" s="369"/>
      <c r="N109" s="369"/>
      <c r="O109" s="369"/>
      <c r="P109" s="369"/>
      <c r="Q109" s="369"/>
      <c r="R109" s="369"/>
      <c r="S109" s="359"/>
      <c r="T109" s="555" t="s">
        <v>32</v>
      </c>
      <c r="U109" s="555"/>
      <c r="V109" s="555">
        <v>1</v>
      </c>
      <c r="W109" s="555"/>
      <c r="X109" s="889">
        <v>13</v>
      </c>
      <c r="Y109" s="890"/>
      <c r="Z109" s="555">
        <v>20</v>
      </c>
      <c r="AA109" s="555"/>
      <c r="AB109" s="555">
        <v>27</v>
      </c>
      <c r="AC109" s="555"/>
      <c r="AD109" s="889"/>
      <c r="AE109" s="897"/>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c r="BT109" s="196"/>
      <c r="BU109" s="196"/>
      <c r="BV109" s="196"/>
      <c r="BW109" s="196"/>
      <c r="BX109" s="196"/>
      <c r="BY109" s="196"/>
      <c r="BZ109" s="196"/>
      <c r="CA109" s="196"/>
      <c r="CB109" s="196"/>
      <c r="CC109" s="196"/>
      <c r="CD109" s="196"/>
      <c r="CE109" s="196"/>
      <c r="CF109" s="196"/>
      <c r="CG109" s="196"/>
      <c r="CH109" s="196"/>
      <c r="CI109" s="196"/>
      <c r="CJ109" s="196"/>
      <c r="CK109" s="196"/>
      <c r="CL109" s="196"/>
      <c r="CM109" s="196"/>
      <c r="CN109" s="196"/>
      <c r="CO109" s="196"/>
      <c r="CP109" s="196"/>
      <c r="CQ109" s="196"/>
      <c r="CR109" s="196"/>
      <c r="CS109" s="196"/>
      <c r="CT109" s="196"/>
      <c r="CU109" s="196"/>
      <c r="CV109" s="196"/>
      <c r="CW109" s="196"/>
      <c r="CX109" s="196"/>
      <c r="CY109" s="196"/>
      <c r="CZ109" s="196"/>
      <c r="DA109" s="258"/>
    </row>
    <row r="110" spans="1:105" ht="13.9" customHeight="1" x14ac:dyDescent="0.15">
      <c r="A110" s="914"/>
      <c r="B110" s="345"/>
      <c r="C110" s="345"/>
      <c r="E110" s="345"/>
      <c r="F110" s="345" t="s">
        <v>101</v>
      </c>
      <c r="G110" s="345"/>
      <c r="I110" s="345" t="s">
        <v>99</v>
      </c>
      <c r="J110" s="345"/>
      <c r="K110" s="1071" t="s">
        <v>105</v>
      </c>
      <c r="L110" s="1071"/>
      <c r="M110" s="1071"/>
      <c r="N110" s="345"/>
      <c r="O110" s="345"/>
      <c r="P110" s="1071" t="s">
        <v>22</v>
      </c>
      <c r="Q110" s="1071"/>
      <c r="R110" s="1071"/>
      <c r="T110" s="555"/>
      <c r="U110" s="555"/>
      <c r="V110" s="555"/>
      <c r="W110" s="555"/>
      <c r="X110" s="891"/>
      <c r="Y110" s="892"/>
      <c r="Z110" s="555"/>
      <c r="AA110" s="555"/>
      <c r="AB110" s="555"/>
      <c r="AC110" s="555"/>
      <c r="AD110" s="891"/>
      <c r="AE110" s="898"/>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c r="BT110" s="196"/>
      <c r="BU110" s="196"/>
      <c r="BV110" s="196"/>
      <c r="BW110" s="196"/>
      <c r="BX110" s="196"/>
      <c r="BY110" s="196"/>
      <c r="BZ110" s="196"/>
      <c r="CA110" s="196"/>
      <c r="CB110" s="196"/>
      <c r="CC110" s="196"/>
      <c r="CD110" s="196"/>
      <c r="CE110" s="196"/>
      <c r="CF110" s="196"/>
      <c r="CG110" s="196"/>
      <c r="CH110" s="196"/>
      <c r="CI110" s="196"/>
      <c r="CJ110" s="196"/>
      <c r="CK110" s="196"/>
      <c r="CL110" s="196"/>
      <c r="CM110" s="196"/>
      <c r="CN110" s="196"/>
      <c r="CO110" s="196"/>
      <c r="CP110" s="196"/>
      <c r="CQ110" s="196"/>
      <c r="CR110" s="196"/>
      <c r="CS110" s="196"/>
      <c r="CT110" s="196"/>
      <c r="CU110" s="196"/>
      <c r="CV110" s="196"/>
      <c r="CW110" s="196"/>
      <c r="CX110" s="196"/>
      <c r="CY110" s="196"/>
      <c r="CZ110" s="196"/>
      <c r="DA110" s="258"/>
    </row>
    <row r="111" spans="1:105" ht="13.9" customHeight="1" x14ac:dyDescent="0.15">
      <c r="A111" s="914"/>
      <c r="B111" s="1058" t="s">
        <v>64</v>
      </c>
      <c r="C111" s="1059"/>
      <c r="D111" s="1059"/>
      <c r="E111" s="1059"/>
      <c r="F111" s="1060"/>
      <c r="G111" s="1060"/>
      <c r="H111" s="369" t="s">
        <v>165</v>
      </c>
      <c r="I111" s="370"/>
      <c r="J111" s="369" t="s">
        <v>164</v>
      </c>
      <c r="K111" s="1061"/>
      <c r="L111" s="1061"/>
      <c r="M111" s="1061"/>
      <c r="N111" s="339" t="s">
        <v>21</v>
      </c>
      <c r="O111" s="339" t="s">
        <v>40</v>
      </c>
      <c r="P111" s="1061"/>
      <c r="Q111" s="1061"/>
      <c r="R111" s="1061"/>
      <c r="S111" s="235" t="s">
        <v>21</v>
      </c>
      <c r="T111" s="563"/>
      <c r="U111" s="563"/>
      <c r="V111" s="555"/>
      <c r="W111" s="555"/>
      <c r="X111" s="893"/>
      <c r="Y111" s="894"/>
      <c r="Z111" s="555"/>
      <c r="AA111" s="555"/>
      <c r="AB111" s="555"/>
      <c r="AC111" s="555"/>
      <c r="AD111" s="893"/>
      <c r="AE111" s="915"/>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6"/>
      <c r="BR111" s="196"/>
      <c r="BS111" s="196"/>
      <c r="BT111" s="196"/>
      <c r="BU111" s="196"/>
      <c r="BV111" s="196"/>
      <c r="BW111" s="196"/>
      <c r="BX111" s="196"/>
      <c r="BY111" s="196"/>
      <c r="BZ111" s="196"/>
      <c r="CA111" s="196"/>
      <c r="CB111" s="196"/>
      <c r="CC111" s="196"/>
      <c r="CD111" s="196"/>
      <c r="CE111" s="196"/>
      <c r="CF111" s="196"/>
      <c r="CG111" s="196"/>
      <c r="CH111" s="196"/>
      <c r="CI111" s="196"/>
      <c r="CJ111" s="196"/>
      <c r="CK111" s="196"/>
      <c r="CL111" s="196"/>
      <c r="CM111" s="196"/>
      <c r="CN111" s="196"/>
      <c r="CO111" s="196"/>
      <c r="CP111" s="196"/>
      <c r="CQ111" s="196"/>
      <c r="CR111" s="196"/>
      <c r="CS111" s="196"/>
      <c r="CT111" s="196"/>
      <c r="CU111" s="196"/>
      <c r="CV111" s="196"/>
      <c r="CW111" s="196"/>
      <c r="CX111" s="196"/>
      <c r="CY111" s="196"/>
      <c r="CZ111" s="196"/>
      <c r="DA111" s="258"/>
    </row>
    <row r="112" spans="1:105" ht="13.9" customHeight="1" x14ac:dyDescent="0.15">
      <c r="A112" s="914"/>
      <c r="B112" s="1058" t="s">
        <v>161</v>
      </c>
      <c r="C112" s="1059"/>
      <c r="D112" s="1059"/>
      <c r="E112" s="1059"/>
      <c r="F112" s="1060"/>
      <c r="G112" s="1060"/>
      <c r="H112" s="369" t="s">
        <v>165</v>
      </c>
      <c r="I112" s="370"/>
      <c r="J112" s="369" t="s">
        <v>164</v>
      </c>
      <c r="K112" s="1061"/>
      <c r="L112" s="1061"/>
      <c r="M112" s="1061"/>
      <c r="N112" s="339" t="s">
        <v>21</v>
      </c>
      <c r="O112" s="339" t="s">
        <v>40</v>
      </c>
      <c r="P112" s="1061"/>
      <c r="Q112" s="1061"/>
      <c r="R112" s="1061"/>
      <c r="S112" s="235" t="s">
        <v>21</v>
      </c>
      <c r="T112" s="555" t="s">
        <v>254</v>
      </c>
      <c r="U112" s="555"/>
      <c r="V112" s="555">
        <v>7</v>
      </c>
      <c r="W112" s="555"/>
      <c r="X112" s="889">
        <v>14</v>
      </c>
      <c r="Y112" s="890"/>
      <c r="Z112" s="895">
        <v>21</v>
      </c>
      <c r="AA112" s="895"/>
      <c r="AB112" s="895">
        <v>28</v>
      </c>
      <c r="AC112" s="895"/>
      <c r="AD112" s="889"/>
      <c r="AE112" s="897"/>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c r="BT112" s="196"/>
      <c r="BU112" s="196"/>
      <c r="BV112" s="196"/>
      <c r="BW112" s="196"/>
      <c r="BX112" s="196"/>
      <c r="BY112" s="196"/>
      <c r="BZ112" s="196"/>
      <c r="CA112" s="196"/>
      <c r="CB112" s="196"/>
      <c r="CC112" s="196"/>
      <c r="CD112" s="196"/>
      <c r="CE112" s="196"/>
      <c r="CF112" s="196"/>
      <c r="CG112" s="196"/>
      <c r="CH112" s="196"/>
      <c r="CI112" s="196"/>
      <c r="CJ112" s="196"/>
      <c r="CK112" s="196"/>
      <c r="CL112" s="196"/>
      <c r="CM112" s="196"/>
      <c r="CN112" s="196"/>
      <c r="CO112" s="196"/>
      <c r="CP112" s="196"/>
      <c r="CQ112" s="196"/>
      <c r="CR112" s="196"/>
      <c r="CS112" s="196"/>
      <c r="CT112" s="196"/>
      <c r="CU112" s="196"/>
      <c r="CV112" s="196"/>
      <c r="CW112" s="196"/>
      <c r="CX112" s="196"/>
      <c r="CY112" s="196"/>
      <c r="CZ112" s="196"/>
      <c r="DA112" s="258"/>
    </row>
    <row r="113" spans="1:142" ht="13.9" customHeight="1" x14ac:dyDescent="0.15">
      <c r="A113" s="914"/>
      <c r="B113" s="339"/>
      <c r="C113" s="339"/>
      <c r="D113" s="339"/>
      <c r="E113" s="356"/>
      <c r="F113" s="356"/>
      <c r="G113" s="356"/>
      <c r="H113" s="339"/>
      <c r="I113" s="339"/>
      <c r="L113" s="339"/>
      <c r="N113" s="1062" t="s">
        <v>87</v>
      </c>
      <c r="O113" s="1062"/>
      <c r="P113" s="1063"/>
      <c r="Q113" s="1063"/>
      <c r="R113" s="1063"/>
      <c r="S113" s="339" t="s">
        <v>17</v>
      </c>
      <c r="T113" s="555"/>
      <c r="U113" s="555"/>
      <c r="V113" s="563"/>
      <c r="W113" s="563"/>
      <c r="X113" s="891"/>
      <c r="Y113" s="892"/>
      <c r="Z113" s="896"/>
      <c r="AA113" s="896"/>
      <c r="AB113" s="896"/>
      <c r="AC113" s="896"/>
      <c r="AD113" s="891"/>
      <c r="AE113" s="898"/>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c r="BT113" s="196"/>
      <c r="BU113" s="196"/>
      <c r="BV113" s="196"/>
      <c r="BW113" s="196"/>
      <c r="BX113" s="196"/>
      <c r="BY113" s="196"/>
      <c r="BZ113" s="196"/>
      <c r="CA113" s="196"/>
      <c r="CB113" s="196"/>
      <c r="CC113" s="196"/>
      <c r="CD113" s="196"/>
      <c r="CE113" s="196"/>
      <c r="CF113" s="196"/>
      <c r="CG113" s="196"/>
      <c r="CH113" s="196"/>
      <c r="CI113" s="196"/>
      <c r="CJ113" s="196"/>
      <c r="CK113" s="196"/>
      <c r="CL113" s="196"/>
      <c r="CM113" s="196"/>
      <c r="CN113" s="196"/>
      <c r="CO113" s="196"/>
      <c r="CP113" s="196"/>
      <c r="CQ113" s="196"/>
      <c r="CR113" s="196"/>
      <c r="CS113" s="196"/>
      <c r="CT113" s="196"/>
      <c r="CU113" s="196"/>
      <c r="CV113" s="196"/>
      <c r="CW113" s="196"/>
      <c r="CX113" s="196"/>
      <c r="CY113" s="196"/>
      <c r="CZ113" s="196"/>
      <c r="DA113" s="258"/>
    </row>
    <row r="114" spans="1:142" ht="13.9" customHeight="1" x14ac:dyDescent="0.15">
      <c r="A114" s="914"/>
      <c r="B114" s="293"/>
      <c r="C114" s="381"/>
      <c r="D114" s="356"/>
      <c r="E114" s="356"/>
      <c r="F114" s="356"/>
      <c r="G114" s="359"/>
      <c r="H114" s="226"/>
      <c r="I114" s="356"/>
      <c r="J114" s="339"/>
      <c r="K114" s="339"/>
      <c r="L114" s="359"/>
      <c r="M114" s="359"/>
      <c r="N114" s="359"/>
      <c r="O114" s="359"/>
      <c r="P114" s="359"/>
      <c r="Q114" s="356"/>
      <c r="R114" s="382"/>
      <c r="S114" s="383"/>
      <c r="T114" s="555"/>
      <c r="U114" s="555"/>
      <c r="V114" s="563"/>
      <c r="W114" s="563"/>
      <c r="X114" s="893"/>
      <c r="Y114" s="894"/>
      <c r="Z114" s="896"/>
      <c r="AA114" s="896"/>
      <c r="AB114" s="896"/>
      <c r="AC114" s="896"/>
      <c r="AD114" s="891"/>
      <c r="AE114" s="898"/>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c r="BT114" s="196"/>
      <c r="BU114" s="196"/>
      <c r="BV114" s="196"/>
      <c r="BW114" s="196"/>
      <c r="BX114" s="196"/>
      <c r="BY114" s="196"/>
      <c r="BZ114" s="196"/>
      <c r="CA114" s="196"/>
      <c r="CB114" s="196"/>
      <c r="CC114" s="196"/>
      <c r="CD114" s="196"/>
      <c r="CE114" s="196"/>
      <c r="CF114" s="196"/>
      <c r="CG114" s="196"/>
      <c r="CH114" s="196"/>
      <c r="CI114" s="196"/>
      <c r="CJ114" s="196"/>
      <c r="CK114" s="196"/>
      <c r="CL114" s="196"/>
      <c r="CM114" s="196"/>
      <c r="CN114" s="196"/>
      <c r="CO114" s="196"/>
      <c r="CP114" s="196"/>
      <c r="CQ114" s="196"/>
      <c r="CR114" s="196"/>
      <c r="CS114" s="196"/>
      <c r="CT114" s="196"/>
      <c r="CU114" s="196"/>
      <c r="CV114" s="196"/>
      <c r="CW114" s="196"/>
      <c r="CX114" s="196"/>
      <c r="CY114" s="196"/>
      <c r="CZ114" s="196"/>
      <c r="DA114" s="258"/>
    </row>
    <row r="115" spans="1:142" ht="13.9" customHeight="1" x14ac:dyDescent="0.15">
      <c r="A115" s="899" t="s">
        <v>190</v>
      </c>
      <c r="B115" s="322"/>
      <c r="C115" s="322"/>
      <c r="D115" s="322"/>
      <c r="E115" s="322"/>
      <c r="F115" s="322"/>
      <c r="G115" s="322"/>
      <c r="H115" s="322"/>
      <c r="I115" s="322"/>
      <c r="J115" s="322"/>
      <c r="K115" s="322"/>
      <c r="L115" s="322"/>
      <c r="M115" s="322"/>
      <c r="N115" s="322"/>
      <c r="O115" s="322"/>
      <c r="P115" s="322"/>
      <c r="Q115" s="322"/>
      <c r="R115" s="322"/>
      <c r="S115" s="322"/>
      <c r="T115" s="384"/>
      <c r="U115" s="322"/>
      <c r="V115" s="322"/>
      <c r="W115" s="322"/>
      <c r="X115" s="322"/>
      <c r="Y115" s="322"/>
      <c r="Z115" s="322"/>
      <c r="AA115" s="322"/>
      <c r="AB115" s="322"/>
      <c r="AC115" s="322"/>
      <c r="AD115" s="322"/>
      <c r="AE115" s="323"/>
    </row>
    <row r="116" spans="1:142" ht="13.9" customHeight="1" x14ac:dyDescent="0.15">
      <c r="A116" s="900"/>
      <c r="B116" s="274" t="s">
        <v>234</v>
      </c>
      <c r="U116" s="339"/>
      <c r="V116" s="339"/>
      <c r="AE116" s="238"/>
      <c r="DY116" s="902" t="s">
        <v>117</v>
      </c>
      <c r="DZ116" s="902"/>
      <c r="EA116" s="902"/>
    </row>
    <row r="117" spans="1:142" ht="13.9" customHeight="1" x14ac:dyDescent="0.15">
      <c r="A117" s="900"/>
      <c r="C117" s="274" t="s">
        <v>255</v>
      </c>
      <c r="U117" s="339"/>
      <c r="V117" s="359"/>
      <c r="AE117" s="238"/>
      <c r="DA117" s="226"/>
      <c r="DB117" s="226"/>
      <c r="DC117" s="226"/>
      <c r="DD117" s="226"/>
      <c r="DE117" s="226"/>
      <c r="DF117" s="226"/>
      <c r="DG117" s="226"/>
      <c r="DH117" s="226"/>
      <c r="DI117" s="226"/>
      <c r="DJ117" s="226"/>
      <c r="DK117" s="226"/>
      <c r="DL117" s="226"/>
      <c r="DM117" s="226"/>
      <c r="DN117" s="226"/>
      <c r="DW117" s="235" t="s">
        <v>67</v>
      </c>
      <c r="DY117" s="903"/>
      <c r="DZ117" s="903"/>
      <c r="EA117" s="903"/>
      <c r="EB117" s="1026" t="s">
        <v>123</v>
      </c>
      <c r="EC117" s="1026"/>
      <c r="ED117" s="235" t="s">
        <v>124</v>
      </c>
      <c r="EG117" s="235" t="s">
        <v>7</v>
      </c>
      <c r="EJ117" s="235" t="s">
        <v>63</v>
      </c>
    </row>
    <row r="118" spans="1:142" ht="13.9" customHeight="1" x14ac:dyDescent="0.15">
      <c r="A118" s="900"/>
      <c r="C118" s="274" t="s">
        <v>233</v>
      </c>
      <c r="U118" s="226"/>
      <c r="V118" s="385"/>
      <c r="W118" s="385"/>
      <c r="X118" s="385"/>
      <c r="Y118" s="385"/>
      <c r="AE118" s="271"/>
      <c r="AF118" s="226"/>
      <c r="AG118" s="226"/>
      <c r="AH118" s="226"/>
      <c r="AI118" s="226"/>
      <c r="AJ118" s="226"/>
      <c r="AK118" s="226"/>
      <c r="AL118" s="226"/>
      <c r="AM118" s="226"/>
      <c r="AN118" s="226"/>
      <c r="AO118" s="226"/>
      <c r="AP118" s="226"/>
      <c r="AQ118" s="226"/>
      <c r="AR118" s="226"/>
      <c r="AS118" s="226"/>
      <c r="AT118" s="226"/>
      <c r="AU118" s="226"/>
      <c r="AV118" s="226"/>
      <c r="AW118" s="226"/>
      <c r="AX118" s="226"/>
      <c r="AY118" s="226"/>
      <c r="AZ118" s="226"/>
      <c r="BA118" s="226"/>
      <c r="BB118" s="226"/>
      <c r="BC118" s="226"/>
      <c r="BD118" s="226"/>
      <c r="BE118" s="226"/>
      <c r="BF118" s="226"/>
      <c r="BG118" s="226"/>
      <c r="BH118" s="226"/>
      <c r="BI118" s="226"/>
      <c r="BJ118" s="226"/>
      <c r="BK118" s="226"/>
      <c r="BL118" s="226"/>
      <c r="BM118" s="226"/>
      <c r="BN118" s="226"/>
      <c r="BO118" s="226"/>
      <c r="BP118" s="226"/>
      <c r="BQ118" s="226"/>
      <c r="BR118" s="226"/>
      <c r="BS118" s="226"/>
      <c r="BT118" s="226"/>
      <c r="BU118" s="226"/>
      <c r="BV118" s="226"/>
      <c r="BW118" s="226"/>
      <c r="BX118" s="226"/>
      <c r="BY118" s="226"/>
      <c r="BZ118" s="226"/>
      <c r="CA118" s="226"/>
      <c r="CB118" s="226"/>
      <c r="CC118" s="226"/>
      <c r="CD118" s="226"/>
      <c r="CE118" s="226"/>
      <c r="CF118" s="226"/>
      <c r="CG118" s="226"/>
      <c r="CH118" s="226"/>
      <c r="CI118" s="226"/>
      <c r="CJ118" s="226"/>
      <c r="CK118" s="226"/>
      <c r="CL118" s="226"/>
      <c r="CM118" s="226"/>
      <c r="CN118" s="226"/>
      <c r="CO118" s="226"/>
      <c r="CP118" s="226"/>
      <c r="CQ118" s="226"/>
      <c r="CR118" s="226"/>
      <c r="CS118" s="226"/>
      <c r="CT118" s="226"/>
      <c r="CU118" s="226"/>
      <c r="CV118" s="226"/>
      <c r="CW118" s="226"/>
      <c r="CX118" s="226"/>
      <c r="CY118" s="226"/>
      <c r="CZ118" s="226"/>
      <c r="DA118" s="226"/>
      <c r="DB118" s="226"/>
      <c r="DC118" s="226"/>
      <c r="DD118" s="226"/>
      <c r="DE118" s="226"/>
      <c r="DF118" s="226"/>
      <c r="DG118" s="226"/>
      <c r="DH118" s="226"/>
      <c r="DI118" s="226"/>
      <c r="DJ118" s="226"/>
      <c r="DK118" s="226"/>
      <c r="DL118" s="226"/>
      <c r="DM118" s="226"/>
      <c r="DW118" s="1027" t="str">
        <f>IF(ISERROR(VALUE("h"&amp;#REF!&amp;"."&amp;#REF!&amp;"."&amp;#REF!)),"",VALUE("h"&amp;#REF!&amp;"."&amp;#REF!&amp;"."&amp;#REF!))</f>
        <v/>
      </c>
      <c r="DX118" s="1028"/>
      <c r="DY118" s="1029" t="e">
        <f>DW118+O103</f>
        <v>#VALUE!</v>
      </c>
      <c r="DZ118" s="1030"/>
      <c r="EA118" s="1031"/>
      <c r="EB118" s="1032">
        <f>EC126</f>
        <v>0</v>
      </c>
      <c r="EC118" s="1033"/>
      <c r="ED118" s="1029" t="e">
        <f>DY118+EB118</f>
        <v>#VALUE!</v>
      </c>
      <c r="EE118" s="1030"/>
      <c r="EF118" s="1031"/>
      <c r="EG118" s="1029" t="e">
        <f>IF(ED118&lt;=#REF!,#REF!,ED118)</f>
        <v>#VALUE!</v>
      </c>
      <c r="EH118" s="1030"/>
      <c r="EI118" s="1031"/>
      <c r="EJ118" s="1029" t="e">
        <f>IF(#REF!&lt;=VALUE(YEAR(EG119)&amp;"/"&amp;MONTH(EG119)&amp;"/1")-1,#REF!,VALUE(YEAR(EG119)&amp;"/"&amp;MONTH(EG119)&amp;"/1")-1)</f>
        <v>#REF!</v>
      </c>
      <c r="EK118" s="1030"/>
      <c r="EL118" s="1031"/>
    </row>
    <row r="119" spans="1:142" ht="13.9" customHeight="1" x14ac:dyDescent="0.15">
      <c r="A119" s="900"/>
      <c r="D119" s="274"/>
      <c r="U119" s="226"/>
      <c r="V119" s="385"/>
      <c r="W119" s="385"/>
      <c r="X119" s="385"/>
      <c r="Y119" s="386"/>
      <c r="Z119" s="386"/>
      <c r="AA119" s="386"/>
      <c r="AB119" s="386"/>
      <c r="AC119" s="386"/>
      <c r="AD119" s="226"/>
      <c r="AE119" s="271"/>
      <c r="AF119" s="226"/>
      <c r="AG119" s="226"/>
      <c r="AH119" s="226"/>
      <c r="AI119" s="226"/>
      <c r="AJ119" s="226"/>
      <c r="AK119" s="226"/>
      <c r="AL119" s="226"/>
      <c r="AM119" s="226"/>
      <c r="AN119" s="226"/>
      <c r="AO119" s="226"/>
      <c r="AP119" s="226"/>
      <c r="AQ119" s="226"/>
      <c r="AR119" s="226"/>
      <c r="AS119" s="226"/>
      <c r="AT119" s="226"/>
      <c r="AU119" s="226"/>
      <c r="AV119" s="226"/>
      <c r="AW119" s="226"/>
      <c r="AX119" s="226"/>
      <c r="AY119" s="226"/>
      <c r="AZ119" s="226"/>
      <c r="BA119" s="226"/>
      <c r="BB119" s="226"/>
      <c r="BC119" s="226"/>
      <c r="BD119" s="226"/>
      <c r="BE119" s="226"/>
      <c r="BF119" s="226"/>
      <c r="BG119" s="226"/>
      <c r="BH119" s="226"/>
      <c r="BI119" s="226"/>
      <c r="BJ119" s="226"/>
      <c r="BK119" s="226"/>
      <c r="BL119" s="226"/>
      <c r="BM119" s="226"/>
      <c r="BN119" s="226"/>
      <c r="BO119" s="226"/>
      <c r="BP119" s="226"/>
      <c r="BQ119" s="226"/>
      <c r="BR119" s="226"/>
      <c r="BS119" s="226"/>
      <c r="BT119" s="226"/>
      <c r="BU119" s="226"/>
      <c r="BV119" s="226"/>
      <c r="BW119" s="226"/>
      <c r="BX119" s="226"/>
      <c r="BY119" s="226"/>
      <c r="BZ119" s="226"/>
      <c r="CA119" s="226"/>
      <c r="CB119" s="226"/>
      <c r="CC119" s="226"/>
      <c r="CD119" s="226"/>
      <c r="CE119" s="226"/>
      <c r="CF119" s="226"/>
      <c r="CG119" s="226"/>
      <c r="CH119" s="226"/>
      <c r="CI119" s="226"/>
      <c r="CJ119" s="226"/>
      <c r="CK119" s="226"/>
      <c r="CL119" s="226"/>
      <c r="CM119" s="226"/>
      <c r="CN119" s="226"/>
      <c r="CO119" s="226"/>
      <c r="CP119" s="226"/>
      <c r="CQ119" s="226"/>
      <c r="CR119" s="226"/>
      <c r="CS119" s="226"/>
      <c r="CT119" s="226"/>
      <c r="CU119" s="226"/>
      <c r="CV119" s="226"/>
      <c r="CW119" s="226"/>
      <c r="CX119" s="226"/>
      <c r="CY119" s="226"/>
      <c r="CZ119" s="226"/>
      <c r="DA119" s="226"/>
      <c r="DB119" s="226"/>
      <c r="DC119" s="226"/>
      <c r="DD119" s="226"/>
      <c r="DE119" s="226"/>
      <c r="DF119" s="226"/>
      <c r="DG119" s="226"/>
      <c r="DH119" s="226"/>
      <c r="DI119" s="226"/>
      <c r="DJ119" s="226"/>
      <c r="DK119" s="226"/>
      <c r="DL119" s="226"/>
      <c r="DM119" s="226"/>
      <c r="DW119" s="235" t="s">
        <v>10</v>
      </c>
      <c r="DX119" s="235" t="s">
        <v>10</v>
      </c>
      <c r="DY119" s="235" t="s">
        <v>121</v>
      </c>
      <c r="EG119" s="1029" t="e">
        <f>EG118+32</f>
        <v>#VALUE!</v>
      </c>
      <c r="EH119" s="1030"/>
      <c r="EI119" s="1031"/>
      <c r="EJ119" s="387"/>
      <c r="EK119" s="387"/>
      <c r="EL119" s="387"/>
    </row>
    <row r="120" spans="1:142" ht="13.9" customHeight="1" x14ac:dyDescent="0.15">
      <c r="A120" s="901"/>
      <c r="B120" s="304"/>
      <c r="C120" s="304"/>
      <c r="D120" s="304"/>
      <c r="E120" s="304"/>
      <c r="F120" s="304"/>
      <c r="G120" s="304"/>
      <c r="H120" s="304"/>
      <c r="I120" s="304"/>
      <c r="J120" s="304"/>
      <c r="K120" s="304"/>
      <c r="L120" s="304"/>
      <c r="M120" s="304"/>
      <c r="N120" s="304"/>
      <c r="O120" s="304"/>
      <c r="P120" s="304"/>
      <c r="Q120" s="304"/>
      <c r="R120" s="304"/>
      <c r="S120" s="304"/>
      <c r="T120" s="304"/>
      <c r="U120" s="388"/>
      <c r="V120" s="388"/>
      <c r="W120" s="388"/>
      <c r="X120" s="388"/>
      <c r="Y120" s="389"/>
      <c r="Z120" s="389"/>
      <c r="AA120" s="389"/>
      <c r="AB120" s="389"/>
      <c r="AC120" s="389"/>
      <c r="AD120" s="388"/>
      <c r="AE120" s="390"/>
      <c r="AF120" s="226"/>
      <c r="AG120" s="226"/>
      <c r="AH120" s="226"/>
      <c r="AI120" s="226"/>
      <c r="AJ120" s="226"/>
      <c r="AK120" s="226"/>
      <c r="AL120" s="226"/>
      <c r="AM120" s="226"/>
      <c r="AN120" s="226"/>
      <c r="AO120" s="226"/>
      <c r="AP120" s="226"/>
      <c r="AQ120" s="226"/>
      <c r="AR120" s="226"/>
      <c r="AS120" s="226"/>
      <c r="AT120" s="226"/>
      <c r="AU120" s="226"/>
      <c r="AV120" s="226"/>
      <c r="AW120" s="226"/>
      <c r="AX120" s="226"/>
      <c r="AY120" s="226"/>
      <c r="AZ120" s="226"/>
      <c r="BA120" s="226"/>
      <c r="BB120" s="226"/>
      <c r="BC120" s="226"/>
      <c r="BD120" s="226"/>
      <c r="BE120" s="226"/>
      <c r="BF120" s="226"/>
      <c r="BG120" s="226"/>
      <c r="BH120" s="226"/>
      <c r="BI120" s="226"/>
      <c r="BJ120" s="226"/>
      <c r="BK120" s="226"/>
      <c r="BL120" s="226"/>
      <c r="BM120" s="226"/>
      <c r="BN120" s="226"/>
      <c r="BO120" s="226"/>
      <c r="BP120" s="226"/>
      <c r="BQ120" s="226"/>
      <c r="BR120" s="226"/>
      <c r="BS120" s="226"/>
      <c r="BT120" s="226"/>
      <c r="BU120" s="226"/>
      <c r="BV120" s="226"/>
      <c r="BW120" s="226"/>
      <c r="BX120" s="226"/>
      <c r="BY120" s="226"/>
      <c r="BZ120" s="226"/>
      <c r="CA120" s="226"/>
      <c r="CB120" s="226"/>
      <c r="CC120" s="226"/>
      <c r="CD120" s="226"/>
      <c r="CE120" s="226"/>
      <c r="CF120" s="226"/>
      <c r="CG120" s="226"/>
      <c r="CH120" s="226"/>
      <c r="CI120" s="226"/>
      <c r="CJ120" s="226"/>
      <c r="CK120" s="226"/>
      <c r="CL120" s="226"/>
      <c r="CM120" s="226"/>
      <c r="CN120" s="226"/>
      <c r="CO120" s="226"/>
      <c r="CP120" s="226"/>
      <c r="CQ120" s="226"/>
      <c r="CR120" s="226"/>
      <c r="CS120" s="226"/>
      <c r="CT120" s="226"/>
      <c r="CU120" s="226"/>
      <c r="CV120" s="226"/>
      <c r="CW120" s="226"/>
      <c r="CX120" s="226"/>
      <c r="CY120" s="226"/>
      <c r="CZ120" s="226"/>
      <c r="DA120" s="226"/>
      <c r="DB120" s="226"/>
      <c r="DC120" s="226"/>
      <c r="DD120" s="226"/>
      <c r="DE120" s="226"/>
      <c r="DF120" s="226"/>
      <c r="DG120" s="226"/>
      <c r="DH120" s="226"/>
      <c r="DI120" s="226"/>
      <c r="DJ120" s="226"/>
      <c r="DK120" s="226"/>
      <c r="DL120" s="226"/>
      <c r="DM120" s="226"/>
      <c r="DW120" s="391" t="str">
        <f>IF(ISERROR(CHOOSE(WEEKDAY($DW$118),"日","月","火","水","木","金","土")),"",CHOOSE(WEEKDAY($DW$118),"日","月","火","水","木","金","土"))</f>
        <v/>
      </c>
      <c r="DX120" s="391" t="str">
        <f>IF(ISERROR(CHOOSE(WEEKDAY($DW$118),7,1,2,3,4,5,6)),"",CHOOSE(WEEKDAY($DW$118),7,1,2,3,4,5,6))</f>
        <v/>
      </c>
      <c r="DY120" s="392">
        <f>O103</f>
        <v>0</v>
      </c>
      <c r="EE120" s="235" t="s">
        <v>125</v>
      </c>
    </row>
    <row r="121" spans="1:142" ht="13.9" customHeight="1" x14ac:dyDescent="0.15">
      <c r="B121" s="308" t="s">
        <v>49</v>
      </c>
      <c r="U121" s="226"/>
      <c r="V121" s="226"/>
      <c r="W121" s="226"/>
      <c r="X121" s="226"/>
      <c r="Y121" s="226"/>
      <c r="Z121" s="226"/>
      <c r="AA121" s="226"/>
      <c r="AB121" s="226"/>
      <c r="AC121" s="226"/>
      <c r="AD121" s="226"/>
      <c r="AE121" s="226"/>
      <c r="AF121" s="226"/>
      <c r="AG121" s="226"/>
      <c r="AH121" s="226"/>
      <c r="AI121" s="226"/>
      <c r="AJ121" s="226"/>
      <c r="AK121" s="226"/>
      <c r="AL121" s="226"/>
      <c r="AM121" s="226"/>
      <c r="AN121" s="226"/>
      <c r="AO121" s="226"/>
      <c r="AP121" s="226"/>
      <c r="AQ121" s="226"/>
      <c r="AR121" s="226"/>
      <c r="AS121" s="226"/>
      <c r="AT121" s="226"/>
      <c r="AU121" s="226"/>
      <c r="AV121" s="226"/>
      <c r="AW121" s="226"/>
      <c r="AX121" s="226"/>
      <c r="AY121" s="226"/>
      <c r="AZ121" s="226"/>
      <c r="BA121" s="226"/>
      <c r="BB121" s="226"/>
      <c r="BC121" s="226"/>
      <c r="BD121" s="226"/>
      <c r="BE121" s="226"/>
      <c r="BF121" s="226"/>
      <c r="BG121" s="226"/>
      <c r="BH121" s="226"/>
      <c r="BI121" s="226"/>
      <c r="BJ121" s="226"/>
      <c r="BK121" s="226"/>
      <c r="BL121" s="226"/>
      <c r="BM121" s="226"/>
      <c r="BN121" s="226"/>
      <c r="BO121" s="226"/>
      <c r="BP121" s="226"/>
      <c r="BQ121" s="226"/>
      <c r="BR121" s="226"/>
      <c r="BS121" s="226"/>
      <c r="BT121" s="226"/>
      <c r="BU121" s="226"/>
      <c r="BV121" s="226"/>
      <c r="BW121" s="226"/>
      <c r="BX121" s="226"/>
      <c r="BY121" s="226"/>
      <c r="BZ121" s="226"/>
      <c r="CA121" s="226"/>
      <c r="CB121" s="226"/>
      <c r="CC121" s="226"/>
      <c r="CD121" s="226"/>
      <c r="CE121" s="226"/>
      <c r="CF121" s="226"/>
      <c r="CG121" s="226"/>
      <c r="CH121" s="226"/>
      <c r="CI121" s="226"/>
      <c r="CJ121" s="226"/>
      <c r="CK121" s="226"/>
      <c r="CL121" s="226"/>
      <c r="CM121" s="226"/>
      <c r="CN121" s="226"/>
      <c r="CO121" s="226"/>
      <c r="CP121" s="226"/>
      <c r="CQ121" s="226"/>
      <c r="CR121" s="226"/>
      <c r="CS121" s="226"/>
      <c r="CT121" s="226"/>
      <c r="CU121" s="226"/>
      <c r="CV121" s="226"/>
      <c r="CW121" s="226"/>
      <c r="CX121" s="226"/>
      <c r="CY121" s="226"/>
      <c r="CZ121" s="226"/>
      <c r="DA121" s="226"/>
      <c r="DB121" s="226"/>
      <c r="DC121" s="226"/>
      <c r="DD121" s="226"/>
      <c r="DE121" s="226"/>
      <c r="DF121" s="226"/>
      <c r="DG121" s="226"/>
      <c r="DH121" s="226"/>
      <c r="DI121" s="226"/>
      <c r="DJ121" s="226"/>
      <c r="DK121" s="226"/>
      <c r="DL121" s="226"/>
      <c r="DM121" s="226"/>
      <c r="DY121" s="393"/>
    </row>
    <row r="122" spans="1:142" ht="13.9" customHeight="1" x14ac:dyDescent="0.15">
      <c r="A122" s="308"/>
      <c r="T122" s="377"/>
    </row>
    <row r="123" spans="1:142" ht="13.9" customHeight="1" x14ac:dyDescent="0.15">
      <c r="B123" s="308"/>
      <c r="U123" s="339"/>
      <c r="V123" s="339"/>
    </row>
    <row r="124" spans="1:142" ht="13.9" customHeight="1" x14ac:dyDescent="0.15">
      <c r="U124" s="339"/>
      <c r="V124" s="359"/>
      <c r="DA124" s="226"/>
    </row>
    <row r="125" spans="1:142" ht="13.9" customHeight="1" x14ac:dyDescent="0.15">
      <c r="U125" s="226"/>
      <c r="V125" s="385"/>
      <c r="W125" s="385"/>
      <c r="X125" s="385"/>
      <c r="Y125" s="385"/>
      <c r="AE125" s="226"/>
      <c r="AF125" s="226"/>
      <c r="AG125" s="226"/>
      <c r="AH125" s="226"/>
      <c r="AI125" s="226"/>
      <c r="AJ125" s="226"/>
      <c r="AK125" s="226"/>
      <c r="AL125" s="226"/>
      <c r="AM125" s="226"/>
      <c r="AN125" s="226"/>
      <c r="AO125" s="226"/>
      <c r="AP125" s="226"/>
      <c r="AQ125" s="226"/>
      <c r="AR125" s="226"/>
      <c r="AS125" s="226"/>
      <c r="AT125" s="226"/>
      <c r="AU125" s="226"/>
      <c r="AV125" s="226"/>
      <c r="AW125" s="226"/>
      <c r="AX125" s="226"/>
      <c r="AY125" s="226"/>
      <c r="AZ125" s="226"/>
      <c r="BA125" s="226"/>
      <c r="BB125" s="226"/>
      <c r="BC125" s="226"/>
      <c r="BD125" s="226"/>
      <c r="BE125" s="226"/>
      <c r="BF125" s="226"/>
      <c r="BG125" s="226"/>
      <c r="BH125" s="226"/>
      <c r="BI125" s="226"/>
      <c r="BJ125" s="226"/>
      <c r="BK125" s="226"/>
      <c r="BL125" s="226"/>
      <c r="BM125" s="226"/>
      <c r="BN125" s="226"/>
      <c r="BO125" s="226"/>
      <c r="BP125" s="226"/>
      <c r="BQ125" s="226"/>
      <c r="BR125" s="226"/>
      <c r="BS125" s="226"/>
      <c r="BT125" s="226"/>
      <c r="BU125" s="226"/>
      <c r="BV125" s="226"/>
      <c r="BW125" s="226"/>
      <c r="BX125" s="226"/>
      <c r="BY125" s="226"/>
      <c r="BZ125" s="226"/>
      <c r="CA125" s="226"/>
      <c r="CB125" s="226"/>
      <c r="CC125" s="226"/>
      <c r="CD125" s="226"/>
      <c r="CE125" s="226"/>
      <c r="CF125" s="226"/>
      <c r="CG125" s="226"/>
      <c r="CH125" s="226"/>
      <c r="CI125" s="226"/>
      <c r="CJ125" s="226"/>
      <c r="CK125" s="226"/>
      <c r="CL125" s="226"/>
      <c r="CM125" s="226"/>
      <c r="CN125" s="226"/>
      <c r="CO125" s="226"/>
      <c r="CP125" s="226"/>
      <c r="CQ125" s="226"/>
      <c r="CR125" s="226"/>
      <c r="CS125" s="226"/>
      <c r="CT125" s="226"/>
      <c r="CU125" s="226"/>
      <c r="CV125" s="226"/>
      <c r="CW125" s="226"/>
      <c r="CX125" s="226"/>
      <c r="CY125" s="226"/>
      <c r="CZ125" s="226"/>
      <c r="DA125" s="226"/>
    </row>
    <row r="126" spans="1:142" ht="13.9" customHeight="1" x14ac:dyDescent="0.15">
      <c r="U126" s="226"/>
      <c r="V126" s="385"/>
      <c r="W126" s="385"/>
      <c r="X126" s="385"/>
      <c r="Y126" s="386"/>
      <c r="Z126" s="386"/>
      <c r="AA126" s="386"/>
      <c r="AB126" s="386"/>
      <c r="AC126" s="386"/>
      <c r="AD126" s="226"/>
      <c r="AE126" s="226"/>
      <c r="AF126" s="226"/>
      <c r="AG126" s="226"/>
      <c r="AH126" s="226"/>
      <c r="AI126" s="226"/>
      <c r="AJ126" s="226"/>
      <c r="AK126" s="226"/>
      <c r="AL126" s="226"/>
      <c r="AM126" s="226"/>
      <c r="AN126" s="226"/>
      <c r="AO126" s="226"/>
      <c r="AP126" s="226"/>
      <c r="AQ126" s="226"/>
      <c r="AR126" s="226"/>
      <c r="AS126" s="226"/>
      <c r="AT126" s="226"/>
      <c r="AU126" s="226"/>
      <c r="AV126" s="226"/>
      <c r="AW126" s="226"/>
      <c r="AX126" s="226"/>
      <c r="AY126" s="226"/>
      <c r="AZ126" s="226"/>
      <c r="BA126" s="226"/>
      <c r="BB126" s="226"/>
      <c r="BC126" s="226"/>
      <c r="BD126" s="226"/>
      <c r="BE126" s="226"/>
      <c r="BF126" s="226"/>
      <c r="BG126" s="226"/>
      <c r="BH126" s="226"/>
      <c r="BI126" s="226"/>
      <c r="BJ126" s="226"/>
      <c r="BK126" s="226"/>
      <c r="BL126" s="226"/>
      <c r="BM126" s="226"/>
      <c r="BN126" s="226"/>
      <c r="BO126" s="226"/>
      <c r="BP126" s="226"/>
      <c r="BQ126" s="226"/>
      <c r="BR126" s="226"/>
      <c r="BS126" s="226"/>
      <c r="BT126" s="226"/>
      <c r="BU126" s="226"/>
      <c r="BV126" s="226"/>
      <c r="BW126" s="226"/>
      <c r="BX126" s="226"/>
      <c r="BY126" s="226"/>
      <c r="BZ126" s="226"/>
      <c r="CA126" s="226"/>
      <c r="CB126" s="226"/>
      <c r="CC126" s="226"/>
      <c r="CD126" s="226"/>
      <c r="CE126" s="226"/>
      <c r="CF126" s="226"/>
      <c r="CG126" s="226"/>
      <c r="CH126" s="226"/>
      <c r="CI126" s="226"/>
      <c r="CJ126" s="226"/>
      <c r="CK126" s="226"/>
      <c r="CL126" s="226"/>
      <c r="CM126" s="226"/>
      <c r="CN126" s="226"/>
      <c r="CO126" s="226"/>
      <c r="CP126" s="226"/>
      <c r="CQ126" s="226"/>
      <c r="CR126" s="226"/>
      <c r="CS126" s="226"/>
      <c r="CT126" s="226"/>
      <c r="CU126" s="226"/>
      <c r="CV126" s="226"/>
      <c r="CW126" s="226"/>
      <c r="CX126" s="226"/>
      <c r="CY126" s="226"/>
      <c r="CZ126" s="226"/>
      <c r="DA126" s="226"/>
    </row>
    <row r="127" spans="1:142" ht="13.9" customHeight="1" x14ac:dyDescent="0.15">
      <c r="U127" s="226"/>
      <c r="V127" s="226"/>
      <c r="W127" s="226"/>
      <c r="X127" s="226"/>
      <c r="Y127" s="386"/>
      <c r="Z127" s="386"/>
      <c r="AA127" s="386"/>
      <c r="AB127" s="386"/>
      <c r="AC127" s="386"/>
      <c r="AD127" s="226"/>
      <c r="AE127" s="226"/>
      <c r="AF127" s="226"/>
      <c r="AG127" s="226"/>
      <c r="AH127" s="226"/>
      <c r="AI127" s="226"/>
      <c r="AJ127" s="226"/>
      <c r="AK127" s="226"/>
      <c r="AL127" s="226"/>
      <c r="AM127" s="226"/>
      <c r="AN127" s="226"/>
      <c r="AO127" s="226"/>
      <c r="AP127" s="226"/>
      <c r="AQ127" s="226"/>
      <c r="AR127" s="226"/>
      <c r="AS127" s="226"/>
      <c r="AT127" s="226"/>
      <c r="AU127" s="226"/>
      <c r="AV127" s="226"/>
      <c r="AW127" s="226"/>
      <c r="AX127" s="226"/>
      <c r="AY127" s="226"/>
      <c r="AZ127" s="226"/>
      <c r="BA127" s="226"/>
      <c r="BB127" s="226"/>
      <c r="BC127" s="226"/>
      <c r="BD127" s="226"/>
      <c r="BE127" s="226"/>
      <c r="BF127" s="226"/>
      <c r="BG127" s="226"/>
      <c r="BH127" s="226"/>
      <c r="BI127" s="226"/>
      <c r="BJ127" s="226"/>
      <c r="BK127" s="226"/>
      <c r="BL127" s="226"/>
      <c r="BM127" s="226"/>
      <c r="BN127" s="226"/>
      <c r="BO127" s="226"/>
      <c r="BP127" s="226"/>
      <c r="BQ127" s="226"/>
      <c r="BR127" s="226"/>
      <c r="BS127" s="226"/>
      <c r="BT127" s="226"/>
      <c r="BU127" s="226"/>
      <c r="BV127" s="226"/>
      <c r="BW127" s="226"/>
      <c r="BX127" s="226"/>
      <c r="BY127" s="226"/>
      <c r="BZ127" s="226"/>
      <c r="CA127" s="226"/>
      <c r="CB127" s="226"/>
      <c r="CC127" s="226"/>
      <c r="CD127" s="226"/>
      <c r="CE127" s="226"/>
      <c r="CF127" s="226"/>
      <c r="CG127" s="226"/>
      <c r="CH127" s="226"/>
      <c r="CI127" s="226"/>
      <c r="CJ127" s="226"/>
      <c r="CK127" s="226"/>
      <c r="CL127" s="226"/>
      <c r="CM127" s="226"/>
      <c r="CN127" s="226"/>
      <c r="CO127" s="226"/>
      <c r="CP127" s="226"/>
      <c r="CQ127" s="226"/>
      <c r="CR127" s="226"/>
      <c r="CS127" s="226"/>
      <c r="CT127" s="226"/>
      <c r="CU127" s="226"/>
      <c r="CV127" s="226"/>
      <c r="CW127" s="226"/>
      <c r="CX127" s="226"/>
      <c r="CY127" s="226"/>
      <c r="CZ127" s="226"/>
      <c r="DA127" s="226"/>
    </row>
    <row r="128" spans="1:142" ht="13.9" customHeight="1" x14ac:dyDescent="0.15">
      <c r="U128" s="226"/>
      <c r="V128" s="226"/>
      <c r="W128" s="226"/>
      <c r="X128" s="226"/>
      <c r="Y128" s="226"/>
      <c r="Z128" s="226"/>
      <c r="AA128" s="226"/>
      <c r="AB128" s="226"/>
      <c r="AC128" s="226"/>
      <c r="AD128" s="226"/>
      <c r="AE128" s="226"/>
      <c r="AF128" s="226"/>
      <c r="AG128" s="226"/>
      <c r="AH128" s="226"/>
      <c r="AI128" s="226"/>
      <c r="AJ128" s="226"/>
      <c r="AK128" s="226"/>
      <c r="AL128" s="226"/>
      <c r="AM128" s="226"/>
      <c r="AN128" s="226"/>
      <c r="AO128" s="226"/>
      <c r="AP128" s="226"/>
      <c r="AQ128" s="226"/>
      <c r="AR128" s="226"/>
      <c r="AS128" s="226"/>
      <c r="AT128" s="226"/>
      <c r="AU128" s="226"/>
      <c r="AV128" s="226"/>
      <c r="AW128" s="226"/>
      <c r="AX128" s="226"/>
      <c r="AY128" s="226"/>
      <c r="AZ128" s="226"/>
      <c r="BA128" s="226"/>
      <c r="BB128" s="226"/>
      <c r="BC128" s="226"/>
      <c r="BD128" s="226"/>
      <c r="BE128" s="226"/>
      <c r="BF128" s="226"/>
      <c r="BG128" s="226"/>
      <c r="BH128" s="226"/>
      <c r="BI128" s="226"/>
      <c r="BJ128" s="226"/>
      <c r="BK128" s="226"/>
      <c r="BL128" s="226"/>
      <c r="BM128" s="226"/>
      <c r="BN128" s="226"/>
      <c r="BO128" s="226"/>
      <c r="BP128" s="226"/>
      <c r="BQ128" s="226"/>
      <c r="BR128" s="226"/>
      <c r="BS128" s="226"/>
      <c r="BT128" s="226"/>
      <c r="BU128" s="226"/>
      <c r="BV128" s="226"/>
      <c r="BW128" s="226"/>
      <c r="BX128" s="226"/>
      <c r="BY128" s="226"/>
      <c r="BZ128" s="226"/>
      <c r="CA128" s="226"/>
      <c r="CB128" s="226"/>
      <c r="CC128" s="226"/>
      <c r="CD128" s="226"/>
      <c r="CE128" s="226"/>
      <c r="CF128" s="226"/>
      <c r="CG128" s="226"/>
      <c r="CH128" s="226"/>
      <c r="CI128" s="226"/>
      <c r="CJ128" s="226"/>
      <c r="CK128" s="226"/>
      <c r="CL128" s="226"/>
      <c r="CM128" s="226"/>
      <c r="CN128" s="226"/>
      <c r="CO128" s="226"/>
      <c r="CP128" s="226"/>
      <c r="CQ128" s="226"/>
      <c r="CR128" s="226"/>
      <c r="CS128" s="226"/>
      <c r="CT128" s="226"/>
      <c r="CU128" s="226"/>
      <c r="CV128" s="226"/>
      <c r="CW128" s="226"/>
      <c r="CX128" s="226"/>
      <c r="CY128" s="226"/>
      <c r="CZ128" s="226"/>
      <c r="DA128" s="226"/>
    </row>
    <row r="129" spans="2:105" ht="13.9" customHeight="1" x14ac:dyDescent="0.15">
      <c r="U129" s="226"/>
      <c r="V129" s="226"/>
      <c r="W129" s="226"/>
      <c r="X129" s="226"/>
      <c r="Y129" s="226"/>
      <c r="Z129" s="226"/>
      <c r="AA129" s="226"/>
      <c r="AB129" s="226"/>
      <c r="AC129" s="226"/>
      <c r="AD129" s="226"/>
      <c r="AE129" s="226"/>
      <c r="AF129" s="226"/>
      <c r="AG129" s="226"/>
      <c r="AH129" s="226"/>
      <c r="AI129" s="226"/>
      <c r="AJ129" s="226"/>
      <c r="AK129" s="226"/>
      <c r="AL129" s="226"/>
      <c r="AM129" s="226"/>
      <c r="AN129" s="226"/>
      <c r="AO129" s="226"/>
      <c r="AP129" s="226"/>
      <c r="AQ129" s="226"/>
      <c r="AR129" s="226"/>
      <c r="AS129" s="226"/>
      <c r="AT129" s="226"/>
      <c r="AU129" s="226"/>
      <c r="AV129" s="226"/>
      <c r="AW129" s="226"/>
      <c r="AX129" s="226"/>
      <c r="AY129" s="226"/>
      <c r="AZ129" s="226"/>
      <c r="BA129" s="226"/>
      <c r="BB129" s="226"/>
      <c r="BC129" s="226"/>
      <c r="BD129" s="226"/>
      <c r="BE129" s="226"/>
      <c r="BF129" s="226"/>
      <c r="BG129" s="226"/>
      <c r="BH129" s="226"/>
      <c r="BI129" s="226"/>
      <c r="BJ129" s="226"/>
      <c r="BK129" s="226"/>
      <c r="BL129" s="226"/>
      <c r="BM129" s="226"/>
      <c r="BN129" s="226"/>
      <c r="BO129" s="226"/>
      <c r="BP129" s="226"/>
      <c r="BQ129" s="226"/>
      <c r="BR129" s="226"/>
      <c r="BS129" s="226"/>
      <c r="BT129" s="226"/>
      <c r="BU129" s="226"/>
      <c r="BV129" s="226"/>
      <c r="BW129" s="226"/>
      <c r="BX129" s="226"/>
      <c r="BY129" s="226"/>
      <c r="BZ129" s="226"/>
      <c r="CA129" s="226"/>
      <c r="CB129" s="226"/>
      <c r="CC129" s="226"/>
      <c r="CD129" s="226"/>
      <c r="CE129" s="226"/>
      <c r="CF129" s="226"/>
      <c r="CG129" s="226"/>
      <c r="CH129" s="226"/>
      <c r="CI129" s="226"/>
      <c r="CJ129" s="226"/>
      <c r="CK129" s="226"/>
      <c r="CL129" s="226"/>
      <c r="CM129" s="226"/>
      <c r="CN129" s="226"/>
      <c r="CO129" s="226"/>
      <c r="CP129" s="226"/>
      <c r="CQ129" s="226"/>
      <c r="CR129" s="226"/>
      <c r="CS129" s="226"/>
      <c r="CT129" s="226"/>
      <c r="CU129" s="226"/>
      <c r="CV129" s="226"/>
      <c r="CW129" s="226"/>
      <c r="CX129" s="226"/>
      <c r="CY129" s="226"/>
      <c r="CZ129" s="226"/>
      <c r="DA129" s="226"/>
    </row>
    <row r="130" spans="2:105" ht="13.9" customHeight="1" x14ac:dyDescent="0.15">
      <c r="B130" s="394"/>
      <c r="U130" s="395"/>
      <c r="V130" s="395"/>
      <c r="W130" s="395"/>
      <c r="X130" s="395"/>
      <c r="Y130" s="226"/>
      <c r="Z130" s="226"/>
      <c r="AA130" s="226"/>
      <c r="AB130" s="226"/>
      <c r="AC130" s="226"/>
      <c r="AD130" s="226"/>
      <c r="AE130" s="226"/>
      <c r="AF130" s="226"/>
      <c r="AG130" s="226"/>
      <c r="AH130" s="226"/>
      <c r="AI130" s="226"/>
      <c r="AJ130" s="226"/>
      <c r="AK130" s="226"/>
      <c r="AL130" s="226"/>
      <c r="AM130" s="226"/>
      <c r="AN130" s="226"/>
      <c r="AO130" s="226"/>
      <c r="AP130" s="226"/>
      <c r="AQ130" s="226"/>
      <c r="AR130" s="226"/>
      <c r="AS130" s="226"/>
      <c r="AT130" s="226"/>
      <c r="AU130" s="226"/>
      <c r="AV130" s="226"/>
      <c r="AW130" s="226"/>
      <c r="AX130" s="226"/>
      <c r="AY130" s="226"/>
      <c r="AZ130" s="226"/>
      <c r="BA130" s="226"/>
      <c r="BB130" s="226"/>
      <c r="BC130" s="226"/>
      <c r="BD130" s="226"/>
      <c r="BE130" s="226"/>
      <c r="BF130" s="226"/>
      <c r="BG130" s="226"/>
      <c r="BH130" s="226"/>
      <c r="BI130" s="226"/>
      <c r="BJ130" s="226"/>
      <c r="BK130" s="226"/>
      <c r="BL130" s="226"/>
      <c r="BM130" s="226"/>
      <c r="BN130" s="226"/>
      <c r="BO130" s="226"/>
      <c r="BP130" s="226"/>
      <c r="BQ130" s="226"/>
      <c r="BR130" s="226"/>
      <c r="BS130" s="226"/>
      <c r="BT130" s="226"/>
      <c r="BU130" s="226"/>
      <c r="BV130" s="226"/>
      <c r="BW130" s="226"/>
      <c r="BX130" s="226"/>
      <c r="BY130" s="226"/>
      <c r="BZ130" s="226"/>
      <c r="CA130" s="226"/>
      <c r="CB130" s="226"/>
      <c r="CC130" s="226"/>
      <c r="CD130" s="226"/>
      <c r="CE130" s="226"/>
      <c r="CF130" s="226"/>
      <c r="CG130" s="226"/>
      <c r="CH130" s="226"/>
      <c r="CI130" s="226"/>
      <c r="CJ130" s="226"/>
      <c r="CK130" s="226"/>
      <c r="CL130" s="226"/>
      <c r="CM130" s="226"/>
      <c r="CN130" s="226"/>
      <c r="CO130" s="226"/>
      <c r="CP130" s="226"/>
      <c r="CQ130" s="226"/>
      <c r="CR130" s="226"/>
      <c r="CS130" s="226"/>
      <c r="CT130" s="226"/>
      <c r="CU130" s="226"/>
      <c r="CV130" s="226"/>
      <c r="CW130" s="226"/>
      <c r="CX130" s="226"/>
      <c r="CY130" s="226"/>
      <c r="CZ130" s="226"/>
      <c r="DA130" s="226"/>
    </row>
    <row r="131" spans="2:105" ht="13.9" customHeight="1" x14ac:dyDescent="0.15">
      <c r="B131" s="394"/>
      <c r="U131" s="395"/>
      <c r="V131" s="395"/>
      <c r="W131" s="395"/>
      <c r="X131" s="395"/>
      <c r="Y131" s="226"/>
      <c r="Z131" s="226"/>
      <c r="AA131" s="226"/>
      <c r="AB131" s="226"/>
      <c r="AC131" s="226"/>
      <c r="AD131" s="226"/>
      <c r="AE131" s="226"/>
      <c r="AF131" s="226"/>
      <c r="AG131" s="226"/>
      <c r="AH131" s="226"/>
      <c r="AI131" s="226"/>
      <c r="AJ131" s="226"/>
      <c r="AK131" s="226"/>
      <c r="AL131" s="226"/>
      <c r="AM131" s="226"/>
      <c r="AN131" s="226"/>
      <c r="AO131" s="226"/>
      <c r="AP131" s="226"/>
      <c r="AQ131" s="226"/>
      <c r="AR131" s="226"/>
      <c r="AS131" s="226"/>
      <c r="AT131" s="226"/>
      <c r="AU131" s="226"/>
      <c r="AV131" s="226"/>
      <c r="AW131" s="226"/>
      <c r="AX131" s="226"/>
      <c r="AY131" s="226"/>
      <c r="AZ131" s="226"/>
      <c r="BA131" s="226"/>
      <c r="BB131" s="226"/>
      <c r="BC131" s="226"/>
      <c r="BD131" s="226"/>
      <c r="BE131" s="226"/>
      <c r="BF131" s="226"/>
      <c r="BG131" s="226"/>
      <c r="BH131" s="226"/>
      <c r="BI131" s="226"/>
      <c r="BJ131" s="226"/>
      <c r="BK131" s="226"/>
      <c r="BL131" s="226"/>
      <c r="BM131" s="226"/>
      <c r="BN131" s="226"/>
      <c r="BO131" s="226"/>
      <c r="BP131" s="226"/>
      <c r="BQ131" s="226"/>
      <c r="BR131" s="226"/>
      <c r="BS131" s="226"/>
      <c r="BT131" s="226"/>
      <c r="BU131" s="226"/>
      <c r="BV131" s="226"/>
      <c r="BW131" s="226"/>
      <c r="BX131" s="226"/>
      <c r="BY131" s="226"/>
      <c r="BZ131" s="226"/>
      <c r="CA131" s="226"/>
      <c r="CB131" s="226"/>
      <c r="CC131" s="226"/>
      <c r="CD131" s="226"/>
      <c r="CE131" s="226"/>
      <c r="CF131" s="226"/>
      <c r="CG131" s="226"/>
      <c r="CH131" s="226"/>
      <c r="CI131" s="226"/>
      <c r="CJ131" s="226"/>
      <c r="CK131" s="226"/>
      <c r="CL131" s="226"/>
      <c r="CM131" s="226"/>
      <c r="CN131" s="226"/>
      <c r="CO131" s="226"/>
      <c r="CP131" s="226"/>
      <c r="CQ131" s="226"/>
      <c r="CR131" s="226"/>
      <c r="CS131" s="226"/>
      <c r="CT131" s="226"/>
      <c r="CU131" s="226"/>
      <c r="CV131" s="226"/>
      <c r="CW131" s="226"/>
      <c r="CX131" s="226"/>
      <c r="CY131" s="226"/>
      <c r="CZ131" s="226"/>
      <c r="DA131" s="226"/>
    </row>
    <row r="132" spans="2:105" ht="13.9" customHeight="1" x14ac:dyDescent="0.15">
      <c r="U132" s="395"/>
      <c r="V132" s="395"/>
      <c r="W132" s="395"/>
      <c r="X132" s="395"/>
      <c r="Y132" s="226"/>
      <c r="Z132" s="226"/>
      <c r="AA132" s="226"/>
      <c r="AB132" s="226"/>
      <c r="AC132" s="226"/>
      <c r="AD132" s="226"/>
      <c r="AE132" s="226"/>
      <c r="AF132" s="226"/>
      <c r="AG132" s="226"/>
      <c r="AH132" s="226"/>
      <c r="AI132" s="226"/>
      <c r="AJ132" s="226"/>
      <c r="AK132" s="226"/>
      <c r="AL132" s="226"/>
      <c r="AM132" s="226"/>
      <c r="AN132" s="226"/>
      <c r="AO132" s="226"/>
      <c r="AP132" s="226"/>
      <c r="AQ132" s="226"/>
      <c r="AR132" s="226"/>
      <c r="AS132" s="226"/>
      <c r="AT132" s="226"/>
      <c r="AU132" s="226"/>
      <c r="AV132" s="226"/>
      <c r="AW132" s="226"/>
      <c r="AX132" s="226"/>
      <c r="AY132" s="226"/>
      <c r="AZ132" s="226"/>
      <c r="BA132" s="226"/>
      <c r="BB132" s="226"/>
      <c r="BC132" s="226"/>
      <c r="BD132" s="226"/>
      <c r="BE132" s="226"/>
      <c r="BF132" s="226"/>
      <c r="BG132" s="226"/>
      <c r="BH132" s="226"/>
      <c r="BI132" s="226"/>
      <c r="BJ132" s="226"/>
      <c r="BK132" s="226"/>
      <c r="BL132" s="226"/>
      <c r="BM132" s="226"/>
      <c r="BN132" s="226"/>
      <c r="BO132" s="226"/>
      <c r="BP132" s="226"/>
      <c r="BQ132" s="226"/>
      <c r="BR132" s="226"/>
      <c r="BS132" s="226"/>
      <c r="BT132" s="226"/>
      <c r="BU132" s="226"/>
      <c r="BV132" s="226"/>
      <c r="BW132" s="226"/>
      <c r="BX132" s="226"/>
      <c r="BY132" s="226"/>
      <c r="BZ132" s="226"/>
      <c r="CA132" s="226"/>
      <c r="CB132" s="226"/>
      <c r="CC132" s="226"/>
      <c r="CD132" s="226"/>
      <c r="CE132" s="226"/>
      <c r="CF132" s="226"/>
      <c r="CG132" s="226"/>
      <c r="CH132" s="226"/>
      <c r="CI132" s="226"/>
      <c r="CJ132" s="226"/>
      <c r="CK132" s="226"/>
      <c r="CL132" s="226"/>
      <c r="CM132" s="226"/>
      <c r="CN132" s="226"/>
      <c r="CO132" s="226"/>
      <c r="CP132" s="226"/>
      <c r="CQ132" s="226"/>
      <c r="CR132" s="226"/>
      <c r="CS132" s="226"/>
      <c r="CT132" s="226"/>
      <c r="CU132" s="226"/>
      <c r="CV132" s="226"/>
      <c r="CW132" s="226"/>
      <c r="CX132" s="226"/>
      <c r="CY132" s="226"/>
      <c r="CZ132" s="226"/>
      <c r="DA132" s="226"/>
    </row>
    <row r="133" spans="2:105" ht="13.9" customHeight="1" x14ac:dyDescent="0.15">
      <c r="U133" s="395"/>
      <c r="V133" s="395"/>
      <c r="W133" s="395"/>
      <c r="X133" s="395"/>
      <c r="Y133" s="226"/>
      <c r="Z133" s="226"/>
      <c r="AA133" s="226"/>
      <c r="AB133" s="226"/>
      <c r="AC133" s="226"/>
      <c r="AD133" s="226"/>
      <c r="AE133" s="226"/>
      <c r="AF133" s="226"/>
      <c r="AG133" s="226"/>
      <c r="AH133" s="226"/>
      <c r="AI133" s="226"/>
      <c r="AJ133" s="226"/>
      <c r="AK133" s="226"/>
      <c r="AL133" s="226"/>
      <c r="AM133" s="226"/>
      <c r="AN133" s="226"/>
      <c r="AO133" s="226"/>
      <c r="AP133" s="226"/>
      <c r="AQ133" s="226"/>
      <c r="AR133" s="226"/>
      <c r="AS133" s="226"/>
      <c r="AT133" s="226"/>
      <c r="AU133" s="226"/>
      <c r="AV133" s="226"/>
      <c r="AW133" s="226"/>
      <c r="AX133" s="226"/>
      <c r="AY133" s="226"/>
      <c r="AZ133" s="226"/>
      <c r="BA133" s="226"/>
      <c r="BB133" s="226"/>
      <c r="BC133" s="226"/>
      <c r="BD133" s="226"/>
      <c r="BE133" s="226"/>
      <c r="BF133" s="226"/>
      <c r="BG133" s="226"/>
      <c r="BH133" s="226"/>
      <c r="BI133" s="226"/>
      <c r="BJ133" s="226"/>
      <c r="BK133" s="226"/>
      <c r="BL133" s="226"/>
      <c r="BM133" s="226"/>
      <c r="BN133" s="226"/>
      <c r="BO133" s="226"/>
      <c r="BP133" s="226"/>
      <c r="BQ133" s="226"/>
      <c r="BR133" s="226"/>
      <c r="BS133" s="226"/>
      <c r="BT133" s="226"/>
      <c r="BU133" s="226"/>
      <c r="BV133" s="226"/>
      <c r="BW133" s="226"/>
      <c r="BX133" s="226"/>
      <c r="BY133" s="226"/>
      <c r="BZ133" s="226"/>
      <c r="CA133" s="226"/>
      <c r="CB133" s="226"/>
      <c r="CC133" s="226"/>
      <c r="CD133" s="226"/>
      <c r="CE133" s="226"/>
      <c r="CF133" s="226"/>
      <c r="CG133" s="226"/>
      <c r="CH133" s="226"/>
      <c r="CI133" s="226"/>
      <c r="CJ133" s="226"/>
      <c r="CK133" s="226"/>
      <c r="CL133" s="226"/>
      <c r="CM133" s="226"/>
      <c r="CN133" s="226"/>
      <c r="CO133" s="226"/>
      <c r="CP133" s="226"/>
      <c r="CQ133" s="226"/>
      <c r="CR133" s="226"/>
      <c r="CS133" s="226"/>
      <c r="CT133" s="226"/>
      <c r="CU133" s="226"/>
      <c r="CV133" s="226"/>
      <c r="CW133" s="226"/>
      <c r="CX133" s="226"/>
      <c r="CY133" s="226"/>
      <c r="CZ133" s="226"/>
      <c r="DA133" s="226"/>
    </row>
    <row r="134" spans="2:105" ht="13.9" customHeight="1" x14ac:dyDescent="0.15">
      <c r="U134" s="395"/>
      <c r="V134" s="395"/>
      <c r="W134" s="395"/>
      <c r="X134" s="395"/>
      <c r="Y134" s="226"/>
      <c r="Z134" s="226"/>
      <c r="AA134" s="226"/>
      <c r="AB134" s="226"/>
      <c r="AC134" s="226"/>
      <c r="AD134" s="226"/>
      <c r="AE134" s="226"/>
      <c r="AF134" s="226"/>
      <c r="AG134" s="226"/>
      <c r="AH134" s="226"/>
      <c r="AI134" s="226"/>
      <c r="AJ134" s="226"/>
      <c r="AK134" s="226"/>
      <c r="AL134" s="226"/>
      <c r="AM134" s="226"/>
      <c r="AN134" s="226"/>
      <c r="AO134" s="226"/>
      <c r="AP134" s="226"/>
      <c r="AQ134" s="226"/>
      <c r="AR134" s="226"/>
      <c r="AS134" s="226"/>
      <c r="AT134" s="226"/>
      <c r="AU134" s="226"/>
      <c r="AV134" s="226"/>
      <c r="AW134" s="226"/>
      <c r="AX134" s="226"/>
      <c r="AY134" s="226"/>
      <c r="AZ134" s="226"/>
      <c r="BA134" s="226"/>
      <c r="BB134" s="226"/>
      <c r="BC134" s="226"/>
      <c r="BD134" s="226"/>
      <c r="BE134" s="226"/>
      <c r="BF134" s="226"/>
      <c r="BG134" s="226"/>
      <c r="BH134" s="226"/>
      <c r="BI134" s="226"/>
      <c r="BJ134" s="226"/>
      <c r="BK134" s="226"/>
      <c r="BL134" s="226"/>
      <c r="BM134" s="226"/>
      <c r="BN134" s="226"/>
      <c r="BO134" s="226"/>
      <c r="BP134" s="226"/>
      <c r="BQ134" s="226"/>
      <c r="BR134" s="226"/>
      <c r="BS134" s="226"/>
      <c r="BT134" s="226"/>
      <c r="BU134" s="226"/>
      <c r="BV134" s="226"/>
      <c r="BW134" s="226"/>
      <c r="BX134" s="226"/>
      <c r="BY134" s="226"/>
      <c r="BZ134" s="226"/>
      <c r="CA134" s="226"/>
      <c r="CB134" s="226"/>
      <c r="CC134" s="226"/>
      <c r="CD134" s="226"/>
      <c r="CE134" s="226"/>
      <c r="CF134" s="226"/>
      <c r="CG134" s="226"/>
      <c r="CH134" s="226"/>
      <c r="CI134" s="226"/>
      <c r="CJ134" s="226"/>
      <c r="CK134" s="226"/>
      <c r="CL134" s="226"/>
      <c r="CM134" s="226"/>
      <c r="CN134" s="226"/>
      <c r="CO134" s="226"/>
      <c r="CP134" s="226"/>
      <c r="CQ134" s="226"/>
      <c r="CR134" s="226"/>
      <c r="CS134" s="226"/>
      <c r="CT134" s="226"/>
      <c r="CU134" s="226"/>
      <c r="CV134" s="226"/>
      <c r="CW134" s="226"/>
      <c r="CX134" s="226"/>
      <c r="CY134" s="226"/>
      <c r="CZ134" s="226"/>
      <c r="DA134" s="226"/>
    </row>
    <row r="135" spans="2:105" ht="13.9" customHeight="1" x14ac:dyDescent="0.15">
      <c r="U135" s="395"/>
      <c r="V135" s="395"/>
      <c r="W135" s="395"/>
      <c r="X135" s="395"/>
      <c r="Y135" s="226"/>
      <c r="Z135" s="226"/>
      <c r="AA135" s="226"/>
      <c r="AB135" s="226"/>
      <c r="AC135" s="226"/>
      <c r="AD135" s="226"/>
      <c r="AE135" s="226"/>
      <c r="AF135" s="226"/>
      <c r="AG135" s="226"/>
      <c r="AH135" s="226"/>
      <c r="AI135" s="226"/>
      <c r="AJ135" s="226"/>
      <c r="AK135" s="226"/>
      <c r="AL135" s="226"/>
      <c r="AM135" s="226"/>
      <c r="AN135" s="226"/>
      <c r="AO135" s="226"/>
      <c r="AP135" s="226"/>
      <c r="AQ135" s="226"/>
      <c r="AR135" s="226"/>
      <c r="AS135" s="226"/>
      <c r="AT135" s="226"/>
      <c r="AU135" s="226"/>
      <c r="AV135" s="226"/>
      <c r="AW135" s="226"/>
      <c r="AX135" s="226"/>
      <c r="AY135" s="226"/>
      <c r="AZ135" s="226"/>
      <c r="BA135" s="226"/>
      <c r="BB135" s="226"/>
      <c r="BC135" s="226"/>
      <c r="BD135" s="226"/>
      <c r="BE135" s="226"/>
      <c r="BF135" s="226"/>
      <c r="BG135" s="226"/>
      <c r="BH135" s="226"/>
      <c r="BI135" s="226"/>
      <c r="BJ135" s="226"/>
      <c r="BK135" s="226"/>
      <c r="BL135" s="226"/>
      <c r="BM135" s="226"/>
      <c r="BN135" s="226"/>
      <c r="BO135" s="226"/>
      <c r="BP135" s="226"/>
      <c r="BQ135" s="226"/>
      <c r="BR135" s="226"/>
      <c r="BS135" s="226"/>
      <c r="BT135" s="226"/>
      <c r="BU135" s="226"/>
      <c r="BV135" s="226"/>
      <c r="BW135" s="226"/>
      <c r="BX135" s="226"/>
      <c r="BY135" s="226"/>
      <c r="BZ135" s="226"/>
      <c r="CA135" s="226"/>
      <c r="CB135" s="226"/>
      <c r="CC135" s="226"/>
      <c r="CD135" s="226"/>
      <c r="CE135" s="226"/>
      <c r="CF135" s="226"/>
      <c r="CG135" s="226"/>
      <c r="CH135" s="226"/>
      <c r="CI135" s="226"/>
      <c r="CJ135" s="226"/>
      <c r="CK135" s="226"/>
      <c r="CL135" s="226"/>
      <c r="CM135" s="226"/>
      <c r="CN135" s="226"/>
      <c r="CO135" s="226"/>
      <c r="CP135" s="226"/>
      <c r="CQ135" s="226"/>
      <c r="CR135" s="226"/>
      <c r="CS135" s="226"/>
      <c r="CT135" s="226"/>
      <c r="CU135" s="226"/>
      <c r="CV135" s="226"/>
      <c r="CW135" s="226"/>
      <c r="CX135" s="226"/>
      <c r="CY135" s="226"/>
      <c r="CZ135" s="226"/>
      <c r="DA135" s="226"/>
    </row>
    <row r="136" spans="2:105" ht="13.9" customHeight="1" x14ac:dyDescent="0.15">
      <c r="U136" s="395"/>
      <c r="V136" s="395"/>
      <c r="W136" s="395"/>
      <c r="X136" s="395"/>
      <c r="Y136" s="226"/>
      <c r="Z136" s="226"/>
      <c r="AA136" s="226"/>
      <c r="AB136" s="226"/>
      <c r="AC136" s="226"/>
      <c r="AD136" s="226"/>
      <c r="AE136" s="226"/>
      <c r="AF136" s="226"/>
      <c r="AG136" s="226"/>
      <c r="AH136" s="226"/>
      <c r="AI136" s="226"/>
      <c r="AJ136" s="226"/>
      <c r="AK136" s="226"/>
      <c r="AL136" s="226"/>
      <c r="AM136" s="226"/>
      <c r="AN136" s="226"/>
      <c r="AO136" s="226"/>
      <c r="AP136" s="226"/>
      <c r="AQ136" s="226"/>
      <c r="AR136" s="226"/>
      <c r="AS136" s="226"/>
      <c r="AT136" s="226"/>
      <c r="AU136" s="226"/>
      <c r="AV136" s="226"/>
      <c r="AW136" s="226"/>
      <c r="AX136" s="226"/>
      <c r="AY136" s="226"/>
      <c r="AZ136" s="226"/>
      <c r="BA136" s="226"/>
      <c r="BB136" s="226"/>
      <c r="BC136" s="226"/>
      <c r="BD136" s="226"/>
      <c r="BE136" s="226"/>
      <c r="BF136" s="226"/>
      <c r="BG136" s="226"/>
      <c r="BH136" s="226"/>
      <c r="BI136" s="226"/>
      <c r="BJ136" s="226"/>
      <c r="BK136" s="226"/>
      <c r="BL136" s="226"/>
      <c r="BM136" s="226"/>
      <c r="BN136" s="226"/>
      <c r="BO136" s="226"/>
      <c r="BP136" s="226"/>
      <c r="BQ136" s="226"/>
      <c r="BR136" s="226"/>
      <c r="BS136" s="226"/>
      <c r="BT136" s="226"/>
      <c r="BU136" s="226"/>
      <c r="BV136" s="226"/>
      <c r="BW136" s="226"/>
      <c r="BX136" s="226"/>
      <c r="BY136" s="226"/>
      <c r="BZ136" s="226"/>
      <c r="CA136" s="226"/>
      <c r="CB136" s="226"/>
      <c r="CC136" s="226"/>
      <c r="CD136" s="226"/>
      <c r="CE136" s="226"/>
      <c r="CF136" s="226"/>
      <c r="CG136" s="226"/>
      <c r="CH136" s="226"/>
      <c r="CI136" s="226"/>
      <c r="CJ136" s="226"/>
      <c r="CK136" s="226"/>
      <c r="CL136" s="226"/>
      <c r="CM136" s="226"/>
      <c r="CN136" s="226"/>
      <c r="CO136" s="226"/>
      <c r="CP136" s="226"/>
      <c r="CQ136" s="226"/>
      <c r="CR136" s="226"/>
      <c r="CS136" s="226"/>
      <c r="CT136" s="226"/>
      <c r="CU136" s="226"/>
      <c r="CV136" s="226"/>
      <c r="CW136" s="226"/>
      <c r="CX136" s="226"/>
      <c r="CY136" s="226"/>
      <c r="CZ136" s="226"/>
      <c r="DA136" s="226"/>
    </row>
    <row r="137" spans="2:105" ht="13.9" customHeight="1" x14ac:dyDescent="0.15">
      <c r="U137" s="395"/>
      <c r="V137" s="395"/>
      <c r="W137" s="395"/>
      <c r="X137" s="395"/>
      <c r="Y137" s="226"/>
      <c r="Z137" s="226"/>
      <c r="AA137" s="226"/>
      <c r="AB137" s="226"/>
      <c r="AC137" s="226"/>
      <c r="AD137" s="226"/>
      <c r="AE137" s="226"/>
      <c r="AF137" s="226"/>
      <c r="AG137" s="226"/>
      <c r="AH137" s="226"/>
      <c r="AI137" s="226"/>
      <c r="AJ137" s="226"/>
      <c r="AK137" s="226"/>
      <c r="AL137" s="226"/>
      <c r="AM137" s="226"/>
      <c r="AN137" s="226"/>
      <c r="AO137" s="226"/>
      <c r="AP137" s="226"/>
      <c r="AQ137" s="226"/>
      <c r="AR137" s="226"/>
      <c r="AS137" s="226"/>
      <c r="AT137" s="226"/>
      <c r="AU137" s="226"/>
      <c r="AV137" s="226"/>
      <c r="AW137" s="226"/>
      <c r="AX137" s="226"/>
      <c r="AY137" s="226"/>
      <c r="AZ137" s="226"/>
      <c r="BA137" s="226"/>
      <c r="BB137" s="226"/>
      <c r="BC137" s="226"/>
      <c r="BD137" s="226"/>
      <c r="BE137" s="226"/>
      <c r="BF137" s="226"/>
      <c r="BG137" s="226"/>
      <c r="BH137" s="226"/>
      <c r="BI137" s="226"/>
      <c r="BJ137" s="226"/>
      <c r="BK137" s="226"/>
      <c r="BL137" s="226"/>
      <c r="BM137" s="226"/>
      <c r="BN137" s="226"/>
      <c r="BO137" s="226"/>
      <c r="BP137" s="226"/>
      <c r="BQ137" s="226"/>
      <c r="BR137" s="226"/>
      <c r="BS137" s="226"/>
      <c r="BT137" s="226"/>
      <c r="BU137" s="226"/>
      <c r="BV137" s="226"/>
      <c r="BW137" s="226"/>
      <c r="BX137" s="226"/>
      <c r="BY137" s="226"/>
      <c r="BZ137" s="226"/>
      <c r="CA137" s="226"/>
      <c r="CB137" s="226"/>
      <c r="CC137" s="226"/>
      <c r="CD137" s="226"/>
      <c r="CE137" s="226"/>
      <c r="CF137" s="226"/>
      <c r="CG137" s="226"/>
      <c r="CH137" s="226"/>
      <c r="CI137" s="226"/>
      <c r="CJ137" s="226"/>
      <c r="CK137" s="226"/>
      <c r="CL137" s="226"/>
      <c r="CM137" s="226"/>
      <c r="CN137" s="226"/>
      <c r="CO137" s="226"/>
      <c r="CP137" s="226"/>
      <c r="CQ137" s="226"/>
      <c r="CR137" s="226"/>
      <c r="CS137" s="226"/>
      <c r="CT137" s="226"/>
      <c r="CU137" s="226"/>
      <c r="CV137" s="226"/>
      <c r="CW137" s="226"/>
      <c r="CX137" s="226"/>
      <c r="CY137" s="226"/>
      <c r="CZ137" s="226"/>
      <c r="DA137" s="226"/>
    </row>
    <row r="138" spans="2:105" ht="13.9" customHeight="1" x14ac:dyDescent="0.15">
      <c r="U138" s="395"/>
      <c r="V138" s="395"/>
      <c r="W138" s="395"/>
      <c r="X138" s="395"/>
      <c r="Y138" s="226"/>
      <c r="Z138" s="226"/>
      <c r="AA138" s="226"/>
      <c r="AB138" s="226"/>
      <c r="AC138" s="226"/>
      <c r="AD138" s="226"/>
      <c r="AE138" s="226"/>
      <c r="AF138" s="226"/>
      <c r="AG138" s="226"/>
      <c r="AH138" s="226"/>
      <c r="AI138" s="226"/>
      <c r="AJ138" s="226"/>
      <c r="AK138" s="226"/>
      <c r="AL138" s="226"/>
      <c r="AM138" s="226"/>
      <c r="AN138" s="226"/>
      <c r="AO138" s="226"/>
      <c r="AP138" s="226"/>
      <c r="AQ138" s="226"/>
      <c r="AR138" s="226"/>
      <c r="AS138" s="226"/>
      <c r="AT138" s="226"/>
      <c r="AU138" s="226"/>
      <c r="AV138" s="226"/>
      <c r="AW138" s="226"/>
      <c r="AX138" s="226"/>
      <c r="AY138" s="226"/>
      <c r="AZ138" s="226"/>
      <c r="BA138" s="226"/>
      <c r="BB138" s="226"/>
      <c r="BC138" s="226"/>
      <c r="BD138" s="226"/>
      <c r="BE138" s="226"/>
      <c r="BF138" s="226"/>
      <c r="BG138" s="226"/>
      <c r="BH138" s="226"/>
      <c r="BI138" s="226"/>
      <c r="BJ138" s="226"/>
      <c r="BK138" s="226"/>
      <c r="BL138" s="226"/>
      <c r="BM138" s="226"/>
      <c r="BN138" s="226"/>
      <c r="BO138" s="226"/>
      <c r="BP138" s="226"/>
      <c r="BQ138" s="226"/>
      <c r="BR138" s="226"/>
      <c r="BS138" s="226"/>
      <c r="BT138" s="226"/>
      <c r="BU138" s="226"/>
      <c r="BV138" s="226"/>
      <c r="BW138" s="226"/>
      <c r="BX138" s="226"/>
      <c r="BY138" s="226"/>
      <c r="BZ138" s="226"/>
      <c r="CA138" s="226"/>
      <c r="CB138" s="226"/>
      <c r="CC138" s="226"/>
      <c r="CD138" s="226"/>
      <c r="CE138" s="226"/>
      <c r="CF138" s="226"/>
      <c r="CG138" s="226"/>
      <c r="CH138" s="226"/>
      <c r="CI138" s="226"/>
      <c r="CJ138" s="226"/>
      <c r="CK138" s="226"/>
      <c r="CL138" s="226"/>
      <c r="CM138" s="226"/>
      <c r="CN138" s="226"/>
      <c r="CO138" s="226"/>
      <c r="CP138" s="226"/>
      <c r="CQ138" s="226"/>
      <c r="CR138" s="226"/>
      <c r="CS138" s="226"/>
      <c r="CT138" s="226"/>
      <c r="CU138" s="226"/>
      <c r="CV138" s="226"/>
      <c r="CW138" s="226"/>
      <c r="CX138" s="226"/>
      <c r="CY138" s="226"/>
      <c r="CZ138" s="226"/>
      <c r="DA138" s="226"/>
    </row>
    <row r="139" spans="2:105" ht="13.9" customHeight="1" x14ac:dyDescent="0.15">
      <c r="U139" s="395"/>
      <c r="V139" s="395"/>
      <c r="W139" s="395"/>
      <c r="X139" s="395"/>
      <c r="Y139" s="226"/>
      <c r="Z139" s="226"/>
      <c r="AA139" s="226"/>
      <c r="AB139" s="226"/>
      <c r="AC139" s="226"/>
      <c r="AD139" s="226"/>
      <c r="AE139" s="226"/>
      <c r="AF139" s="226"/>
      <c r="AG139" s="226"/>
      <c r="AH139" s="226"/>
      <c r="AI139" s="226"/>
      <c r="AJ139" s="226"/>
      <c r="AK139" s="226"/>
      <c r="AL139" s="226"/>
      <c r="AM139" s="226"/>
      <c r="AN139" s="226"/>
      <c r="AO139" s="226"/>
      <c r="AP139" s="226"/>
      <c r="AQ139" s="226"/>
      <c r="AR139" s="226"/>
      <c r="AS139" s="226"/>
      <c r="AT139" s="226"/>
      <c r="AU139" s="226"/>
      <c r="AV139" s="226"/>
      <c r="AW139" s="226"/>
      <c r="AX139" s="226"/>
      <c r="AY139" s="226"/>
      <c r="AZ139" s="226"/>
      <c r="BA139" s="226"/>
      <c r="BB139" s="226"/>
      <c r="BC139" s="226"/>
      <c r="BD139" s="226"/>
      <c r="BE139" s="226"/>
      <c r="BF139" s="226"/>
      <c r="BG139" s="226"/>
      <c r="BH139" s="226"/>
      <c r="BI139" s="226"/>
      <c r="BJ139" s="226"/>
      <c r="BK139" s="226"/>
      <c r="BL139" s="226"/>
      <c r="BM139" s="226"/>
      <c r="BN139" s="226"/>
      <c r="BO139" s="226"/>
      <c r="BP139" s="226"/>
      <c r="BQ139" s="226"/>
      <c r="BR139" s="226"/>
      <c r="BS139" s="226"/>
      <c r="BT139" s="226"/>
      <c r="BU139" s="226"/>
      <c r="BV139" s="226"/>
      <c r="BW139" s="226"/>
      <c r="BX139" s="226"/>
      <c r="BY139" s="226"/>
      <c r="BZ139" s="226"/>
      <c r="CA139" s="226"/>
      <c r="CB139" s="226"/>
      <c r="CC139" s="226"/>
      <c r="CD139" s="226"/>
      <c r="CE139" s="226"/>
      <c r="CF139" s="226"/>
      <c r="CG139" s="226"/>
      <c r="CH139" s="226"/>
      <c r="CI139" s="226"/>
      <c r="CJ139" s="226"/>
      <c r="CK139" s="226"/>
      <c r="CL139" s="226"/>
      <c r="CM139" s="226"/>
      <c r="CN139" s="226"/>
      <c r="CO139" s="226"/>
      <c r="CP139" s="226"/>
      <c r="CQ139" s="226"/>
      <c r="CR139" s="226"/>
      <c r="CS139" s="226"/>
      <c r="CT139" s="226"/>
      <c r="CU139" s="226"/>
      <c r="CV139" s="226"/>
      <c r="CW139" s="226"/>
      <c r="CX139" s="226"/>
      <c r="CY139" s="226"/>
      <c r="CZ139" s="226"/>
      <c r="DA139" s="226"/>
    </row>
    <row r="140" spans="2:105" ht="13.9" customHeight="1" x14ac:dyDescent="0.15">
      <c r="U140" s="395"/>
      <c r="V140" s="395"/>
      <c r="W140" s="395"/>
      <c r="X140" s="395"/>
      <c r="Y140" s="226"/>
      <c r="Z140" s="226"/>
      <c r="AA140" s="226"/>
      <c r="AB140" s="226"/>
      <c r="AC140" s="226"/>
      <c r="AD140" s="226"/>
      <c r="AE140" s="226"/>
      <c r="AF140" s="226"/>
      <c r="AG140" s="226"/>
      <c r="AH140" s="226"/>
      <c r="AI140" s="226"/>
      <c r="AJ140" s="226"/>
      <c r="AK140" s="226"/>
      <c r="AL140" s="226"/>
      <c r="AM140" s="226"/>
      <c r="AN140" s="226"/>
      <c r="AO140" s="226"/>
      <c r="AP140" s="226"/>
      <c r="AQ140" s="226"/>
      <c r="AR140" s="226"/>
      <c r="AS140" s="226"/>
      <c r="AT140" s="226"/>
      <c r="AU140" s="226"/>
      <c r="AV140" s="226"/>
      <c r="AW140" s="226"/>
      <c r="AX140" s="226"/>
      <c r="AY140" s="226"/>
      <c r="AZ140" s="226"/>
      <c r="BA140" s="226"/>
      <c r="BB140" s="226"/>
      <c r="BC140" s="226"/>
      <c r="BD140" s="226"/>
      <c r="BE140" s="226"/>
      <c r="BF140" s="226"/>
      <c r="BG140" s="226"/>
      <c r="BH140" s="226"/>
      <c r="BI140" s="226"/>
      <c r="BJ140" s="226"/>
      <c r="BK140" s="226"/>
      <c r="BL140" s="226"/>
      <c r="BM140" s="226"/>
      <c r="BN140" s="226"/>
      <c r="BO140" s="226"/>
      <c r="BP140" s="226"/>
      <c r="BQ140" s="226"/>
      <c r="BR140" s="226"/>
      <c r="BS140" s="226"/>
      <c r="BT140" s="226"/>
      <c r="BU140" s="226"/>
      <c r="BV140" s="226"/>
      <c r="BW140" s="226"/>
      <c r="BX140" s="226"/>
      <c r="BY140" s="226"/>
      <c r="BZ140" s="226"/>
      <c r="CA140" s="226"/>
      <c r="CB140" s="226"/>
      <c r="CC140" s="226"/>
      <c r="CD140" s="226"/>
      <c r="CE140" s="226"/>
      <c r="CF140" s="226"/>
      <c r="CG140" s="226"/>
      <c r="CH140" s="226"/>
      <c r="CI140" s="226"/>
      <c r="CJ140" s="226"/>
      <c r="CK140" s="226"/>
      <c r="CL140" s="226"/>
      <c r="CM140" s="226"/>
      <c r="CN140" s="226"/>
      <c r="CO140" s="226"/>
      <c r="CP140" s="226"/>
      <c r="CQ140" s="226"/>
      <c r="CR140" s="226"/>
      <c r="CS140" s="226"/>
      <c r="CT140" s="226"/>
      <c r="CU140" s="226"/>
      <c r="CV140" s="226"/>
      <c r="CW140" s="226"/>
      <c r="CX140" s="226"/>
      <c r="CY140" s="226"/>
      <c r="CZ140" s="226"/>
      <c r="DA140" s="226"/>
    </row>
    <row r="141" spans="2:105" ht="13.9" customHeight="1" x14ac:dyDescent="0.15">
      <c r="U141" s="395"/>
      <c r="V141" s="395"/>
      <c r="W141" s="395"/>
      <c r="X141" s="395"/>
      <c r="Y141" s="226"/>
      <c r="Z141" s="226"/>
      <c r="AA141" s="226"/>
      <c r="AB141" s="226"/>
      <c r="AC141" s="226"/>
      <c r="AD141" s="226"/>
      <c r="AE141" s="226"/>
      <c r="AF141" s="226"/>
      <c r="AG141" s="226"/>
      <c r="AH141" s="226"/>
      <c r="AI141" s="226"/>
      <c r="AJ141" s="226"/>
      <c r="AK141" s="226"/>
      <c r="AL141" s="226"/>
      <c r="AM141" s="226"/>
      <c r="AN141" s="226"/>
      <c r="AO141" s="226"/>
      <c r="AP141" s="226"/>
      <c r="AQ141" s="226"/>
      <c r="AR141" s="226"/>
      <c r="AS141" s="226"/>
      <c r="AT141" s="226"/>
      <c r="AU141" s="226"/>
      <c r="AV141" s="226"/>
      <c r="AW141" s="226"/>
      <c r="AX141" s="226"/>
      <c r="AY141" s="226"/>
      <c r="AZ141" s="226"/>
      <c r="BA141" s="226"/>
      <c r="BB141" s="226"/>
      <c r="BC141" s="226"/>
      <c r="BD141" s="226"/>
      <c r="BE141" s="226"/>
      <c r="BF141" s="226"/>
      <c r="BG141" s="226"/>
      <c r="BH141" s="226"/>
      <c r="BI141" s="226"/>
      <c r="BJ141" s="226"/>
      <c r="BK141" s="226"/>
      <c r="BL141" s="226"/>
      <c r="BM141" s="226"/>
      <c r="BN141" s="226"/>
      <c r="BO141" s="226"/>
      <c r="BP141" s="226"/>
      <c r="BQ141" s="226"/>
      <c r="BR141" s="226"/>
      <c r="BS141" s="226"/>
      <c r="BT141" s="226"/>
      <c r="BU141" s="226"/>
      <c r="BV141" s="226"/>
      <c r="BW141" s="226"/>
      <c r="BX141" s="226"/>
      <c r="BY141" s="226"/>
      <c r="BZ141" s="226"/>
      <c r="CA141" s="226"/>
      <c r="CB141" s="226"/>
      <c r="CC141" s="226"/>
      <c r="CD141" s="226"/>
      <c r="CE141" s="226"/>
      <c r="CF141" s="226"/>
      <c r="CG141" s="226"/>
      <c r="CH141" s="226"/>
      <c r="CI141" s="226"/>
      <c r="CJ141" s="226"/>
      <c r="CK141" s="226"/>
      <c r="CL141" s="226"/>
      <c r="CM141" s="226"/>
      <c r="CN141" s="226"/>
      <c r="CO141" s="226"/>
      <c r="CP141" s="226"/>
      <c r="CQ141" s="226"/>
      <c r="CR141" s="226"/>
      <c r="CS141" s="226"/>
      <c r="CT141" s="226"/>
      <c r="CU141" s="226"/>
      <c r="CV141" s="226"/>
      <c r="CW141" s="226"/>
      <c r="CX141" s="226"/>
      <c r="CY141" s="226"/>
      <c r="CZ141" s="226"/>
      <c r="DA141" s="226"/>
    </row>
    <row r="142" spans="2:105" ht="13.9" customHeight="1" x14ac:dyDescent="0.15">
      <c r="U142" s="395"/>
      <c r="V142" s="395"/>
      <c r="W142" s="395"/>
      <c r="X142" s="395"/>
      <c r="Y142" s="226"/>
      <c r="Z142" s="226"/>
      <c r="AA142" s="226"/>
      <c r="AB142" s="226"/>
      <c r="AC142" s="226"/>
      <c r="AD142" s="226"/>
      <c r="AE142" s="226"/>
      <c r="AF142" s="226"/>
      <c r="AG142" s="226"/>
      <c r="AH142" s="226"/>
      <c r="AI142" s="226"/>
      <c r="AJ142" s="226"/>
      <c r="AK142" s="226"/>
      <c r="AL142" s="226"/>
      <c r="AM142" s="226"/>
      <c r="AN142" s="226"/>
      <c r="AO142" s="226"/>
      <c r="AP142" s="226"/>
      <c r="AQ142" s="226"/>
      <c r="AR142" s="226"/>
      <c r="AS142" s="226"/>
      <c r="AT142" s="226"/>
      <c r="AU142" s="226"/>
      <c r="AV142" s="226"/>
      <c r="AW142" s="226"/>
      <c r="AX142" s="226"/>
      <c r="AY142" s="226"/>
      <c r="AZ142" s="226"/>
      <c r="BA142" s="226"/>
      <c r="BB142" s="226"/>
      <c r="BC142" s="226"/>
      <c r="BD142" s="226"/>
      <c r="BE142" s="226"/>
      <c r="BF142" s="226"/>
      <c r="BG142" s="226"/>
      <c r="BH142" s="226"/>
      <c r="BI142" s="226"/>
      <c r="BJ142" s="226"/>
      <c r="BK142" s="226"/>
      <c r="BL142" s="226"/>
      <c r="BM142" s="226"/>
      <c r="BN142" s="226"/>
      <c r="BO142" s="226"/>
      <c r="BP142" s="226"/>
      <c r="BQ142" s="226"/>
      <c r="BR142" s="226"/>
      <c r="BS142" s="226"/>
      <c r="BT142" s="226"/>
      <c r="BU142" s="226"/>
      <c r="BV142" s="226"/>
      <c r="BW142" s="226"/>
      <c r="BX142" s="226"/>
      <c r="BY142" s="226"/>
      <c r="BZ142" s="226"/>
      <c r="CA142" s="226"/>
      <c r="CB142" s="226"/>
      <c r="CC142" s="226"/>
      <c r="CD142" s="226"/>
      <c r="CE142" s="226"/>
      <c r="CF142" s="226"/>
      <c r="CG142" s="226"/>
      <c r="CH142" s="226"/>
      <c r="CI142" s="226"/>
      <c r="CJ142" s="226"/>
      <c r="CK142" s="226"/>
      <c r="CL142" s="226"/>
      <c r="CM142" s="226"/>
      <c r="CN142" s="226"/>
      <c r="CO142" s="226"/>
      <c r="CP142" s="226"/>
      <c r="CQ142" s="226"/>
      <c r="CR142" s="226"/>
      <c r="CS142" s="226"/>
      <c r="CT142" s="226"/>
      <c r="CU142" s="226"/>
      <c r="CV142" s="226"/>
      <c r="CW142" s="226"/>
      <c r="CX142" s="226"/>
      <c r="CY142" s="226"/>
      <c r="CZ142" s="226"/>
      <c r="DA142" s="226"/>
    </row>
    <row r="143" spans="2:105" ht="13.9" customHeight="1" x14ac:dyDescent="0.15">
      <c r="U143" s="395"/>
      <c r="V143" s="395"/>
      <c r="W143" s="395"/>
      <c r="X143" s="395"/>
      <c r="Y143" s="226"/>
      <c r="Z143" s="226"/>
      <c r="AA143" s="226"/>
      <c r="AB143" s="226"/>
      <c r="AC143" s="226"/>
      <c r="AD143" s="226"/>
      <c r="AE143" s="226"/>
      <c r="AF143" s="226"/>
      <c r="AG143" s="226"/>
      <c r="AH143" s="226"/>
      <c r="AI143" s="226"/>
      <c r="AJ143" s="226"/>
      <c r="AK143" s="226"/>
      <c r="AL143" s="226"/>
      <c r="AM143" s="226"/>
      <c r="AN143" s="226"/>
      <c r="AO143" s="226"/>
      <c r="AP143" s="226"/>
      <c r="AQ143" s="226"/>
      <c r="AR143" s="226"/>
      <c r="AS143" s="226"/>
      <c r="AT143" s="226"/>
      <c r="AU143" s="226"/>
      <c r="AV143" s="226"/>
      <c r="AW143" s="226"/>
      <c r="AX143" s="226"/>
      <c r="AY143" s="226"/>
      <c r="AZ143" s="226"/>
      <c r="BA143" s="226"/>
      <c r="BB143" s="226"/>
      <c r="BC143" s="226"/>
      <c r="BD143" s="226"/>
      <c r="BE143" s="226"/>
      <c r="BF143" s="226"/>
      <c r="BG143" s="226"/>
      <c r="BH143" s="226"/>
      <c r="BI143" s="226"/>
      <c r="BJ143" s="226"/>
      <c r="BK143" s="226"/>
      <c r="BL143" s="226"/>
      <c r="BM143" s="226"/>
      <c r="BN143" s="226"/>
      <c r="BO143" s="226"/>
      <c r="BP143" s="226"/>
      <c r="BQ143" s="226"/>
      <c r="BR143" s="226"/>
      <c r="BS143" s="226"/>
      <c r="BT143" s="226"/>
      <c r="BU143" s="226"/>
      <c r="BV143" s="226"/>
      <c r="BW143" s="226"/>
      <c r="BX143" s="226"/>
      <c r="BY143" s="226"/>
      <c r="BZ143" s="226"/>
      <c r="CA143" s="226"/>
      <c r="CB143" s="226"/>
      <c r="CC143" s="226"/>
      <c r="CD143" s="226"/>
      <c r="CE143" s="226"/>
      <c r="CF143" s="226"/>
      <c r="CG143" s="226"/>
      <c r="CH143" s="226"/>
      <c r="CI143" s="226"/>
      <c r="CJ143" s="226"/>
      <c r="CK143" s="226"/>
      <c r="CL143" s="226"/>
      <c r="CM143" s="226"/>
      <c r="CN143" s="226"/>
      <c r="CO143" s="226"/>
      <c r="CP143" s="226"/>
      <c r="CQ143" s="226"/>
      <c r="CR143" s="226"/>
      <c r="CS143" s="226"/>
      <c r="CT143" s="226"/>
      <c r="CU143" s="226"/>
      <c r="CV143" s="226"/>
      <c r="CW143" s="226"/>
      <c r="CX143" s="226"/>
      <c r="CY143" s="226"/>
      <c r="CZ143" s="226"/>
      <c r="DA143" s="226"/>
    </row>
  </sheetData>
  <sheetProtection algorithmName="SHA-512" hashValue="ubA5+70fskkp62upI9l9WwGnV5H8cFeG1JZEXACXAj9I2mtzm71jhLv3dlOCHA44j235ZMdplMZvdjak6+jVOQ==" saltValue="xPzS8yQAZFYM/FU3M6RNow==" spinCount="100000" sheet="1" objects="1" scenarios="1" selectLockedCells="1" selectUnlockedCells="1"/>
  <mergeCells count="345">
    <mergeCell ref="X9:AD9"/>
    <mergeCell ref="X11:AD11"/>
    <mergeCell ref="B18:K18"/>
    <mergeCell ref="Q18:S18"/>
    <mergeCell ref="T18:U18"/>
    <mergeCell ref="V18:W18"/>
    <mergeCell ref="Y18:Z18"/>
    <mergeCell ref="B19:E19"/>
    <mergeCell ref="F19:K19"/>
    <mergeCell ref="Q19:S19"/>
    <mergeCell ref="T19:AC19"/>
    <mergeCell ref="B9:E10"/>
    <mergeCell ref="F9:L10"/>
    <mergeCell ref="M9:O10"/>
    <mergeCell ref="P9:W10"/>
    <mergeCell ref="B11:E12"/>
    <mergeCell ref="F11:L12"/>
    <mergeCell ref="M11:O12"/>
    <mergeCell ref="P11:W12"/>
    <mergeCell ref="B13:F17"/>
    <mergeCell ref="G13:I17"/>
    <mergeCell ref="J13:N17"/>
    <mergeCell ref="O13:T17"/>
    <mergeCell ref="U13:Y17"/>
    <mergeCell ref="AA22:AB22"/>
    <mergeCell ref="AC22:AD22"/>
    <mergeCell ref="F23:Z23"/>
    <mergeCell ref="AA23:AB23"/>
    <mergeCell ref="AC23:AD23"/>
    <mergeCell ref="F24:Z24"/>
    <mergeCell ref="AA24:AB24"/>
    <mergeCell ref="AC24:AD24"/>
    <mergeCell ref="L18:P19"/>
    <mergeCell ref="B20:E20"/>
    <mergeCell ref="F20:K20"/>
    <mergeCell ref="Q20:S20"/>
    <mergeCell ref="T20:U20"/>
    <mergeCell ref="V20:W20"/>
    <mergeCell ref="Y20:Z20"/>
    <mergeCell ref="AB20:AC20"/>
    <mergeCell ref="B21:E21"/>
    <mergeCell ref="F21:K21"/>
    <mergeCell ref="Q21:S21"/>
    <mergeCell ref="T21:AC21"/>
    <mergeCell ref="L20:P21"/>
    <mergeCell ref="AA25:AB25"/>
    <mergeCell ref="AC25:AD25"/>
    <mergeCell ref="B26:I26"/>
    <mergeCell ref="J26:U26"/>
    <mergeCell ref="V26:AD26"/>
    <mergeCell ref="B29:AD29"/>
    <mergeCell ref="D30:E30"/>
    <mergeCell ref="F30:G30"/>
    <mergeCell ref="I30:J30"/>
    <mergeCell ref="L30:M30"/>
    <mergeCell ref="O30:P30"/>
    <mergeCell ref="Q30:R30"/>
    <mergeCell ref="S30:T30"/>
    <mergeCell ref="V30:W30"/>
    <mergeCell ref="Y30:Z30"/>
    <mergeCell ref="Q27:Q28"/>
    <mergeCell ref="R27:S28"/>
    <mergeCell ref="T27:T28"/>
    <mergeCell ref="U27:U28"/>
    <mergeCell ref="N27:N28"/>
    <mergeCell ref="O27:P28"/>
    <mergeCell ref="Q31:S31"/>
    <mergeCell ref="T31:U31"/>
    <mergeCell ref="V31:W31"/>
    <mergeCell ref="F34:H36"/>
    <mergeCell ref="V47:AD47"/>
    <mergeCell ref="Y31:Z31"/>
    <mergeCell ref="AB31:AC31"/>
    <mergeCell ref="F32:H32"/>
    <mergeCell ref="F33:H33"/>
    <mergeCell ref="I32:J33"/>
    <mergeCell ref="K32:K33"/>
    <mergeCell ref="L32:L33"/>
    <mergeCell ref="M32:M33"/>
    <mergeCell ref="N32:N33"/>
    <mergeCell ref="O32:O33"/>
    <mergeCell ref="P32:P33"/>
    <mergeCell ref="Q32:S33"/>
    <mergeCell ref="T32:U33"/>
    <mergeCell ref="F44:F45"/>
    <mergeCell ref="G44:AD45"/>
    <mergeCell ref="J35:K35"/>
    <mergeCell ref="L35:M35"/>
    <mergeCell ref="C61:D61"/>
    <mergeCell ref="K61:L61"/>
    <mergeCell ref="M61:N61"/>
    <mergeCell ref="U61:AB61"/>
    <mergeCell ref="A63:B63"/>
    <mergeCell ref="C63:D63"/>
    <mergeCell ref="F63:G63"/>
    <mergeCell ref="I63:J63"/>
    <mergeCell ref="L63:N63"/>
    <mergeCell ref="A64:B64"/>
    <mergeCell ref="C64:D64"/>
    <mergeCell ref="F64:G64"/>
    <mergeCell ref="I64:J64"/>
    <mergeCell ref="L64:N64"/>
    <mergeCell ref="O64:R64"/>
    <mergeCell ref="U64:V64"/>
    <mergeCell ref="X64:AC64"/>
    <mergeCell ref="A65:B65"/>
    <mergeCell ref="C65:D65"/>
    <mergeCell ref="F65:G65"/>
    <mergeCell ref="I65:J65"/>
    <mergeCell ref="L65:N65"/>
    <mergeCell ref="A66:B66"/>
    <mergeCell ref="C66:D66"/>
    <mergeCell ref="F66:G66"/>
    <mergeCell ref="I66:J66"/>
    <mergeCell ref="L66:N66"/>
    <mergeCell ref="O66:R66"/>
    <mergeCell ref="U66:V66"/>
    <mergeCell ref="X66:AC66"/>
    <mergeCell ref="A67:B67"/>
    <mergeCell ref="C67:D67"/>
    <mergeCell ref="F67:G67"/>
    <mergeCell ref="I67:J67"/>
    <mergeCell ref="L67:N67"/>
    <mergeCell ref="A68:B68"/>
    <mergeCell ref="C68:D68"/>
    <mergeCell ref="F68:G68"/>
    <mergeCell ref="I68:J68"/>
    <mergeCell ref="L68:N68"/>
    <mergeCell ref="O68:R68"/>
    <mergeCell ref="U68:V68"/>
    <mergeCell ref="X68:AC68"/>
    <mergeCell ref="C69:D69"/>
    <mergeCell ref="E69:F69"/>
    <mergeCell ref="H69:I69"/>
    <mergeCell ref="K69:L69"/>
    <mergeCell ref="M71:O71"/>
    <mergeCell ref="P71:X71"/>
    <mergeCell ref="M73:O73"/>
    <mergeCell ref="P73:X73"/>
    <mergeCell ref="Y73:AE73"/>
    <mergeCell ref="A75:J75"/>
    <mergeCell ref="K75:T75"/>
    <mergeCell ref="U75:AE75"/>
    <mergeCell ref="A76:B76"/>
    <mergeCell ref="I76:J76"/>
    <mergeCell ref="K76:L76"/>
    <mergeCell ref="S76:T76"/>
    <mergeCell ref="U76:V76"/>
    <mergeCell ref="AC76:AD76"/>
    <mergeCell ref="A71:L73"/>
    <mergeCell ref="C78:F78"/>
    <mergeCell ref="C79:E79"/>
    <mergeCell ref="H79:K79"/>
    <mergeCell ref="M79:P79"/>
    <mergeCell ref="C80:F80"/>
    <mergeCell ref="C81:E81"/>
    <mergeCell ref="H81:K81"/>
    <mergeCell ref="M81:P81"/>
    <mergeCell ref="F83:H83"/>
    <mergeCell ref="K83:M83"/>
    <mergeCell ref="P83:S83"/>
    <mergeCell ref="V83:X83"/>
    <mergeCell ref="AA83:AD83"/>
    <mergeCell ref="B84:E84"/>
    <mergeCell ref="F84:H84"/>
    <mergeCell ref="K84:M84"/>
    <mergeCell ref="P84:S84"/>
    <mergeCell ref="V84:X84"/>
    <mergeCell ref="AA84:AD84"/>
    <mergeCell ref="B85:E85"/>
    <mergeCell ref="F85:H85"/>
    <mergeCell ref="K85:M85"/>
    <mergeCell ref="P85:S85"/>
    <mergeCell ref="V85:X85"/>
    <mergeCell ref="AA85:AD85"/>
    <mergeCell ref="X86:Z86"/>
    <mergeCell ref="AA86:AD86"/>
    <mergeCell ref="L90:N90"/>
    <mergeCell ref="X90:Y90"/>
    <mergeCell ref="Z90:AA90"/>
    <mergeCell ref="C91:F91"/>
    <mergeCell ref="L91:N91"/>
    <mergeCell ref="Y91:AB91"/>
    <mergeCell ref="I92:J92"/>
    <mergeCell ref="P92:S92"/>
    <mergeCell ref="Y92:AB92"/>
    <mergeCell ref="B93:E93"/>
    <mergeCell ref="F93:G93"/>
    <mergeCell ref="I93:J93"/>
    <mergeCell ref="P93:R93"/>
    <mergeCell ref="B94:E94"/>
    <mergeCell ref="F94:G94"/>
    <mergeCell ref="I94:J94"/>
    <mergeCell ref="P94:R94"/>
    <mergeCell ref="N95:O95"/>
    <mergeCell ref="P95:R95"/>
    <mergeCell ref="O99:Q99"/>
    <mergeCell ref="B100:E100"/>
    <mergeCell ref="H100:I100"/>
    <mergeCell ref="K100:M100"/>
    <mergeCell ref="O100:Q100"/>
    <mergeCell ref="C102:G102"/>
    <mergeCell ref="I102:L102"/>
    <mergeCell ref="C103:F103"/>
    <mergeCell ref="I103:L103"/>
    <mergeCell ref="O103:Q103"/>
    <mergeCell ref="C98:F99"/>
    <mergeCell ref="C105:F105"/>
    <mergeCell ref="D106:F106"/>
    <mergeCell ref="J106:L106"/>
    <mergeCell ref="O106:R106"/>
    <mergeCell ref="B107:S107"/>
    <mergeCell ref="C108:G108"/>
    <mergeCell ref="H108:I108"/>
    <mergeCell ref="K110:M110"/>
    <mergeCell ref="P110:R110"/>
    <mergeCell ref="B111:E111"/>
    <mergeCell ref="F111:G111"/>
    <mergeCell ref="K111:M111"/>
    <mergeCell ref="P111:R111"/>
    <mergeCell ref="B112:E112"/>
    <mergeCell ref="F112:G112"/>
    <mergeCell ref="K112:M112"/>
    <mergeCell ref="P112:R112"/>
    <mergeCell ref="N113:O113"/>
    <mergeCell ref="P113:R113"/>
    <mergeCell ref="EB117:EC117"/>
    <mergeCell ref="DW118:DX118"/>
    <mergeCell ref="DY118:EA118"/>
    <mergeCell ref="EB118:EC118"/>
    <mergeCell ref="ED118:EF118"/>
    <mergeCell ref="EG118:EI118"/>
    <mergeCell ref="EJ118:EL118"/>
    <mergeCell ref="EG119:EI119"/>
    <mergeCell ref="AB1:AB3"/>
    <mergeCell ref="Z13:AD17"/>
    <mergeCell ref="V27:AC28"/>
    <mergeCell ref="AD27:AD28"/>
    <mergeCell ref="V32:V33"/>
    <mergeCell ref="W32:W33"/>
    <mergeCell ref="X32:X33"/>
    <mergeCell ref="Y32:Y33"/>
    <mergeCell ref="Z32:Z33"/>
    <mergeCell ref="AA32:AA33"/>
    <mergeCell ref="AB32:AC33"/>
    <mergeCell ref="T88:AE89"/>
    <mergeCell ref="T92:U93"/>
    <mergeCell ref="T94:U96"/>
    <mergeCell ref="V94:W96"/>
    <mergeCell ref="X94:Y96"/>
    <mergeCell ref="E2:N3"/>
    <mergeCell ref="P3:U4"/>
    <mergeCell ref="E4:N5"/>
    <mergeCell ref="T5:T8"/>
    <mergeCell ref="U5:X6"/>
    <mergeCell ref="Y5:AD6"/>
    <mergeCell ref="M6:Q7"/>
    <mergeCell ref="U7:X8"/>
    <mergeCell ref="Y7:AD8"/>
    <mergeCell ref="A59:D60"/>
    <mergeCell ref="E59:K60"/>
    <mergeCell ref="L59:N60"/>
    <mergeCell ref="O59:V60"/>
    <mergeCell ref="W59:Y60"/>
    <mergeCell ref="Z59:AE60"/>
    <mergeCell ref="A58:AE58"/>
    <mergeCell ref="B22:E23"/>
    <mergeCell ref="B24:E25"/>
    <mergeCell ref="B27:C28"/>
    <mergeCell ref="D27:E28"/>
    <mergeCell ref="F27:F28"/>
    <mergeCell ref="G27:H28"/>
    <mergeCell ref="I27:I28"/>
    <mergeCell ref="J27:K28"/>
    <mergeCell ref="L27:M28"/>
    <mergeCell ref="F25:Z25"/>
    <mergeCell ref="F22:Z22"/>
    <mergeCell ref="S40:U40"/>
    <mergeCell ref="H42:J42"/>
    <mergeCell ref="S42:U42"/>
    <mergeCell ref="S47:U47"/>
    <mergeCell ref="F31:H31"/>
    <mergeCell ref="I31:P31"/>
    <mergeCell ref="E48:F48"/>
    <mergeCell ref="H48:I48"/>
    <mergeCell ref="K48:L48"/>
    <mergeCell ref="S49:U49"/>
    <mergeCell ref="V49:AD49"/>
    <mergeCell ref="S50:U50"/>
    <mergeCell ref="I56:S56"/>
    <mergeCell ref="I57:S57"/>
    <mergeCell ref="F38:G38"/>
    <mergeCell ref="H38:I38"/>
    <mergeCell ref="K38:L38"/>
    <mergeCell ref="N38:O38"/>
    <mergeCell ref="S38:U38"/>
    <mergeCell ref="B52:AD54"/>
    <mergeCell ref="U56:Z57"/>
    <mergeCell ref="B44:E45"/>
    <mergeCell ref="Z94:AA96"/>
    <mergeCell ref="AB94:AC96"/>
    <mergeCell ref="AD94:AE96"/>
    <mergeCell ref="T97:U99"/>
    <mergeCell ref="V97:W99"/>
    <mergeCell ref="X97:Y99"/>
    <mergeCell ref="Z97:AA99"/>
    <mergeCell ref="AB97:AC99"/>
    <mergeCell ref="AD97:AE99"/>
    <mergeCell ref="V100:W102"/>
    <mergeCell ref="X100:Y102"/>
    <mergeCell ref="Z100:AA102"/>
    <mergeCell ref="AB100:AC102"/>
    <mergeCell ref="AD100:AE102"/>
    <mergeCell ref="O101:P102"/>
    <mergeCell ref="T103:U105"/>
    <mergeCell ref="V103:W105"/>
    <mergeCell ref="X103:Y105"/>
    <mergeCell ref="Z103:AA105"/>
    <mergeCell ref="AB103:AC105"/>
    <mergeCell ref="AD103:AE105"/>
    <mergeCell ref="O104:P105"/>
    <mergeCell ref="T112:U114"/>
    <mergeCell ref="V112:W114"/>
    <mergeCell ref="X112:Y114"/>
    <mergeCell ref="Z112:AA114"/>
    <mergeCell ref="AB112:AC114"/>
    <mergeCell ref="AD112:AE114"/>
    <mergeCell ref="A115:A120"/>
    <mergeCell ref="DY116:EA117"/>
    <mergeCell ref="B31:E43"/>
    <mergeCell ref="A77:A87"/>
    <mergeCell ref="A88:A114"/>
    <mergeCell ref="T106:U108"/>
    <mergeCell ref="V106:W108"/>
    <mergeCell ref="X106:Y108"/>
    <mergeCell ref="Z106:AA108"/>
    <mergeCell ref="AB106:AC108"/>
    <mergeCell ref="AD106:AE108"/>
    <mergeCell ref="T109:U111"/>
    <mergeCell ref="V109:W111"/>
    <mergeCell ref="X109:Y111"/>
    <mergeCell ref="Z109:AA111"/>
    <mergeCell ref="AB109:AC111"/>
    <mergeCell ref="AD109:AE111"/>
    <mergeCell ref="T100:U102"/>
  </mergeCells>
  <phoneticPr fontId="1"/>
  <conditionalFormatting sqref="H56:H57">
    <cfRule type="cellIs" dxfId="25" priority="19" stopIfTrue="1" operator="equal">
      <formula>#REF!</formula>
    </cfRule>
  </conditionalFormatting>
  <conditionalFormatting sqref="V94:V114">
    <cfRule type="cellIs" dxfId="24" priority="1" stopIfTrue="1" operator="equal">
      <formula>#REF!</formula>
    </cfRule>
    <cfRule type="cellIs" dxfId="23" priority="2" stopIfTrue="1" operator="equal">
      <formula>#REF!</formula>
    </cfRule>
  </conditionalFormatting>
  <conditionalFormatting sqref="W94:W114">
    <cfRule type="cellIs" dxfId="22" priority="17" stopIfTrue="1" operator="equal">
      <formula>#REF!</formula>
    </cfRule>
    <cfRule type="cellIs" dxfId="21" priority="18" stopIfTrue="1" operator="equal">
      <formula>#REF!</formula>
    </cfRule>
  </conditionalFormatting>
  <conditionalFormatting sqref="X94:X112">
    <cfRule type="cellIs" dxfId="20" priority="3" stopIfTrue="1" operator="equal">
      <formula>#REF!</formula>
    </cfRule>
    <cfRule type="cellIs" dxfId="19" priority="4" stopIfTrue="1" operator="equal">
      <formula>#REF!</formula>
    </cfRule>
  </conditionalFormatting>
  <conditionalFormatting sqref="Y94:Y111">
    <cfRule type="cellIs" dxfId="18" priority="15" stopIfTrue="1" operator="equal">
      <formula>#REF!</formula>
    </cfRule>
    <cfRule type="cellIs" dxfId="17" priority="16" stopIfTrue="1" operator="equal">
      <formula>#REF!</formula>
    </cfRule>
  </conditionalFormatting>
  <conditionalFormatting sqref="Z94:AC114">
    <cfRule type="cellIs" dxfId="16" priority="5" stopIfTrue="1" operator="equal">
      <formula>#REF!</formula>
    </cfRule>
    <cfRule type="cellIs" dxfId="15" priority="6" stopIfTrue="1" operator="equal">
      <formula>#REF!</formula>
    </cfRule>
  </conditionalFormatting>
  <conditionalFormatting sqref="AD94:AE102">
    <cfRule type="cellIs" dxfId="14" priority="9" stopIfTrue="1" operator="equal">
      <formula>#REF!</formula>
    </cfRule>
    <cfRule type="cellIs" dxfId="13" priority="10" stopIfTrue="1" operator="equal">
      <formula>#REF!</formula>
    </cfRule>
  </conditionalFormatting>
  <dataValidations count="1">
    <dataValidation imeMode="halfAlpha" allowBlank="1" showInputMessage="1" showErrorMessage="1" sqref="E48:F49 H48:I49 K48:L49" xr:uid="{00000000-0002-0000-0400-000000000000}"/>
  </dataValidations>
  <printOptions horizontalCentered="1" verticalCentered="1"/>
  <pageMargins left="0.39370078740157483" right="0.39370078740157483" top="0.39370078740157483" bottom="0.19685039370078741" header="0.51181102362204722" footer="0.51181102362204722"/>
  <pageSetup paperSize="9" scale="84" orientation="portrait" r:id="rId1"/>
  <headerFooter alignWithMargins="0"/>
  <rowBreaks count="1" manualBreakCount="1">
    <brk id="54"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132097" r:id="rId4" name="Check Box 1">
              <controlPr defaultSize="0" autoFill="0" autoLine="0" autoPict="0">
                <anchor moveWithCells="1">
                  <from>
                    <xdr:col>5</xdr:col>
                    <xdr:colOff>133350</xdr:colOff>
                    <xdr:row>43</xdr:row>
                    <xdr:rowOff>38100</xdr:rowOff>
                  </from>
                  <to>
                    <xdr:col>6</xdr:col>
                    <xdr:colOff>219075</xdr:colOff>
                    <xdr:row>44</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EL143"/>
  <sheetViews>
    <sheetView view="pageBreakPreview" topLeftCell="A63" zoomScaleNormal="100" zoomScaleSheetLayoutView="100" workbookViewId="0">
      <selection activeCell="DD90" sqref="DD90"/>
    </sheetView>
  </sheetViews>
  <sheetFormatPr defaultRowHeight="13.5" x14ac:dyDescent="0.15"/>
  <cols>
    <col min="1" max="8" width="3.5" style="235" customWidth="1"/>
    <col min="9" max="9" width="4.25" style="235" customWidth="1"/>
    <col min="10" max="10" width="3.5" style="235" customWidth="1"/>
    <col min="11" max="11" width="4.25" style="235" customWidth="1"/>
    <col min="12" max="34" width="3.5" style="235" customWidth="1"/>
    <col min="35" max="105" width="3.5" style="235" hidden="1" customWidth="1"/>
    <col min="106" max="106" width="9" style="235" customWidth="1"/>
    <col min="107" max="16384" width="9" style="235"/>
  </cols>
  <sheetData>
    <row r="1" spans="2:104" s="258" customFormat="1" ht="14.25" x14ac:dyDescent="0.15">
      <c r="B1" s="235" t="s">
        <v>167</v>
      </c>
      <c r="C1" s="235"/>
      <c r="D1" s="235"/>
      <c r="E1" s="235"/>
      <c r="F1" s="235"/>
      <c r="G1" s="235"/>
      <c r="H1" s="235"/>
      <c r="I1" s="235"/>
      <c r="J1" s="235"/>
      <c r="AB1" s="930" t="s">
        <v>166</v>
      </c>
    </row>
    <row r="2" spans="2:104" s="258" customFormat="1" ht="11.1" customHeight="1" x14ac:dyDescent="0.15">
      <c r="E2" s="1005" t="s">
        <v>2</v>
      </c>
      <c r="F2" s="1005"/>
      <c r="G2" s="1005"/>
      <c r="H2" s="1005"/>
      <c r="I2" s="1005"/>
      <c r="J2" s="1005"/>
      <c r="K2" s="1005"/>
      <c r="L2" s="1005"/>
      <c r="M2" s="1005"/>
      <c r="N2" s="1005"/>
      <c r="O2" s="259"/>
      <c r="P2" s="260"/>
      <c r="Q2" s="260"/>
      <c r="R2" s="260"/>
      <c r="S2" s="260"/>
      <c r="T2" s="260"/>
      <c r="AB2" s="930"/>
    </row>
    <row r="3" spans="2:104" s="258" customFormat="1" ht="10.5" customHeight="1" x14ac:dyDescent="0.15">
      <c r="E3" s="1005"/>
      <c r="F3" s="1005"/>
      <c r="G3" s="1005"/>
      <c r="H3" s="1005"/>
      <c r="I3" s="1005"/>
      <c r="J3" s="1005"/>
      <c r="K3" s="1005"/>
      <c r="L3" s="1005"/>
      <c r="M3" s="1005"/>
      <c r="N3" s="1005"/>
      <c r="O3" s="259"/>
      <c r="P3" s="1006" t="s">
        <v>168</v>
      </c>
      <c r="Q3" s="1006"/>
      <c r="R3" s="1006"/>
      <c r="S3" s="1006"/>
      <c r="T3" s="1006"/>
      <c r="U3" s="1006"/>
      <c r="V3" s="196"/>
      <c r="AB3" s="930"/>
    </row>
    <row r="4" spans="2:104" s="258" customFormat="1" ht="15" customHeight="1" thickBot="1" x14ac:dyDescent="0.2">
      <c r="E4" s="1005" t="s">
        <v>6</v>
      </c>
      <c r="F4" s="1005"/>
      <c r="G4" s="1005"/>
      <c r="H4" s="1005"/>
      <c r="I4" s="1005"/>
      <c r="J4" s="1005"/>
      <c r="K4" s="1005"/>
      <c r="L4" s="1005"/>
      <c r="M4" s="1005"/>
      <c r="N4" s="1005"/>
      <c r="O4" s="259"/>
      <c r="P4" s="1006"/>
      <c r="Q4" s="1006"/>
      <c r="R4" s="1006"/>
      <c r="S4" s="1006"/>
      <c r="T4" s="1006"/>
      <c r="U4" s="1006"/>
      <c r="V4" s="230"/>
      <c r="W4" s="230"/>
      <c r="X4" s="230"/>
      <c r="Y4" s="230"/>
      <c r="Z4" s="230"/>
      <c r="AA4" s="230"/>
      <c r="AB4" s="230"/>
      <c r="AC4" s="230"/>
      <c r="AD4" s="230"/>
    </row>
    <row r="5" spans="2:104" s="258" customFormat="1" ht="15" customHeight="1" x14ac:dyDescent="0.15">
      <c r="E5" s="1005"/>
      <c r="F5" s="1005"/>
      <c r="G5" s="1005"/>
      <c r="H5" s="1005"/>
      <c r="I5" s="1005"/>
      <c r="J5" s="1005"/>
      <c r="K5" s="1005"/>
      <c r="L5" s="1005"/>
      <c r="M5" s="1005"/>
      <c r="N5" s="1005"/>
      <c r="O5" s="259"/>
      <c r="P5" s="260"/>
      <c r="Q5" s="260"/>
      <c r="R5" s="260"/>
      <c r="S5" s="260"/>
      <c r="T5" s="1007" t="s">
        <v>169</v>
      </c>
      <c r="U5" s="1009" t="s">
        <v>2</v>
      </c>
      <c r="V5" s="1009"/>
      <c r="W5" s="1009"/>
      <c r="X5" s="1009"/>
      <c r="Y5" s="1011" t="s">
        <v>17</v>
      </c>
      <c r="Z5" s="1012"/>
      <c r="AA5" s="1012"/>
      <c r="AB5" s="1012"/>
      <c r="AC5" s="1012"/>
      <c r="AD5" s="1013"/>
      <c r="AE5" s="261"/>
      <c r="AF5" s="261"/>
      <c r="AG5" s="261"/>
      <c r="AH5" s="261"/>
      <c r="AI5" s="261"/>
      <c r="AJ5" s="261"/>
      <c r="AK5" s="261"/>
      <c r="AL5" s="261"/>
      <c r="AM5" s="261"/>
      <c r="AN5" s="261"/>
      <c r="AO5" s="261"/>
      <c r="AP5" s="261"/>
      <c r="AQ5" s="261"/>
      <c r="AR5" s="261"/>
      <c r="AS5" s="261"/>
      <c r="AT5" s="261"/>
      <c r="AU5" s="261"/>
      <c r="AV5" s="261"/>
      <c r="AW5" s="261"/>
      <c r="AX5" s="261"/>
      <c r="AY5" s="261"/>
      <c r="AZ5" s="261"/>
      <c r="BA5" s="261"/>
      <c r="BB5" s="261"/>
      <c r="BC5" s="261"/>
      <c r="BD5" s="261"/>
      <c r="BE5" s="261"/>
      <c r="BF5" s="261"/>
      <c r="BG5" s="261"/>
      <c r="BH5" s="261"/>
      <c r="BI5" s="261"/>
      <c r="BJ5" s="261"/>
      <c r="BK5" s="261"/>
      <c r="BL5" s="261"/>
      <c r="BM5" s="261"/>
      <c r="BN5" s="261"/>
      <c r="BO5" s="261"/>
      <c r="BP5" s="261"/>
      <c r="BQ5" s="261"/>
      <c r="BR5" s="261"/>
      <c r="BS5" s="261"/>
      <c r="BT5" s="261"/>
      <c r="BU5" s="261"/>
      <c r="BV5" s="261"/>
      <c r="BW5" s="261"/>
      <c r="BX5" s="261"/>
      <c r="BY5" s="261"/>
      <c r="BZ5" s="261"/>
      <c r="CA5" s="261"/>
      <c r="CB5" s="261"/>
      <c r="CC5" s="261"/>
      <c r="CD5" s="261"/>
      <c r="CE5" s="261"/>
      <c r="CF5" s="261"/>
      <c r="CG5" s="261"/>
      <c r="CH5" s="261"/>
      <c r="CI5" s="261"/>
      <c r="CJ5" s="261"/>
      <c r="CK5" s="261"/>
      <c r="CL5" s="261"/>
      <c r="CM5" s="261"/>
      <c r="CN5" s="261"/>
      <c r="CO5" s="261"/>
      <c r="CP5" s="261"/>
      <c r="CQ5" s="261"/>
      <c r="CR5" s="261"/>
      <c r="CS5" s="261"/>
      <c r="CT5" s="261"/>
      <c r="CU5" s="261"/>
      <c r="CV5" s="261"/>
      <c r="CW5" s="261"/>
      <c r="CX5" s="261"/>
      <c r="CY5" s="261"/>
      <c r="CZ5" s="261"/>
    </row>
    <row r="6" spans="2:104" s="258" customFormat="1" ht="15" customHeight="1" x14ac:dyDescent="0.15">
      <c r="M6" s="1017" t="s">
        <v>97</v>
      </c>
      <c r="N6" s="1017"/>
      <c r="O6" s="1017"/>
      <c r="P6" s="1017"/>
      <c r="Q6" s="1017"/>
      <c r="T6" s="911"/>
      <c r="U6" s="1010"/>
      <c r="V6" s="1010"/>
      <c r="W6" s="1010"/>
      <c r="X6" s="1010"/>
      <c r="Y6" s="1014"/>
      <c r="Z6" s="1015"/>
      <c r="AA6" s="1015"/>
      <c r="AB6" s="1015"/>
      <c r="AC6" s="1015"/>
      <c r="AD6" s="1016"/>
      <c r="AE6" s="261"/>
      <c r="AF6" s="261"/>
      <c r="AG6" s="261"/>
      <c r="AH6" s="261"/>
      <c r="AI6" s="261"/>
      <c r="AJ6" s="261"/>
      <c r="AK6" s="261"/>
      <c r="AL6" s="261"/>
      <c r="AM6" s="261"/>
      <c r="AN6" s="261"/>
      <c r="AO6" s="261"/>
      <c r="AP6" s="261"/>
      <c r="AQ6" s="261"/>
      <c r="AR6" s="261"/>
      <c r="AS6" s="261"/>
      <c r="AT6" s="261"/>
      <c r="AU6" s="261"/>
      <c r="AV6" s="261"/>
      <c r="AW6" s="261"/>
      <c r="AX6" s="261"/>
      <c r="AY6" s="261"/>
      <c r="AZ6" s="261"/>
      <c r="BA6" s="261"/>
      <c r="BB6" s="261"/>
      <c r="BC6" s="261"/>
      <c r="BD6" s="261"/>
      <c r="BE6" s="261"/>
      <c r="BF6" s="261"/>
      <c r="BG6" s="261"/>
      <c r="BH6" s="261"/>
      <c r="BI6" s="261"/>
      <c r="BJ6" s="261"/>
      <c r="BK6" s="261"/>
      <c r="BL6" s="261"/>
      <c r="BM6" s="261"/>
      <c r="BN6" s="261"/>
      <c r="BO6" s="261"/>
      <c r="BP6" s="261"/>
      <c r="BQ6" s="261"/>
      <c r="BR6" s="261"/>
      <c r="BS6" s="261"/>
      <c r="BT6" s="261"/>
      <c r="BU6" s="261"/>
      <c r="BV6" s="261"/>
      <c r="BW6" s="261"/>
      <c r="BX6" s="261"/>
      <c r="BY6" s="261"/>
      <c r="BZ6" s="261"/>
      <c r="CA6" s="261"/>
      <c r="CB6" s="261"/>
      <c r="CC6" s="261"/>
      <c r="CD6" s="261"/>
      <c r="CE6" s="261"/>
      <c r="CF6" s="261"/>
      <c r="CG6" s="261"/>
      <c r="CH6" s="261"/>
      <c r="CI6" s="261"/>
      <c r="CJ6" s="261"/>
      <c r="CK6" s="261"/>
      <c r="CL6" s="261"/>
      <c r="CM6" s="261"/>
      <c r="CN6" s="261"/>
      <c r="CO6" s="261"/>
      <c r="CP6" s="261"/>
      <c r="CQ6" s="261"/>
      <c r="CR6" s="261"/>
      <c r="CS6" s="261"/>
      <c r="CT6" s="261"/>
      <c r="CU6" s="261"/>
      <c r="CV6" s="261"/>
      <c r="CW6" s="261"/>
      <c r="CX6" s="261"/>
      <c r="CY6" s="261"/>
      <c r="CZ6" s="261"/>
    </row>
    <row r="7" spans="2:104" s="258" customFormat="1" ht="15" customHeight="1" x14ac:dyDescent="0.15">
      <c r="M7" s="1017"/>
      <c r="N7" s="1017"/>
      <c r="O7" s="1017"/>
      <c r="P7" s="1017"/>
      <c r="Q7" s="1017"/>
      <c r="T7" s="911"/>
      <c r="U7" s="1018" t="s">
        <v>170</v>
      </c>
      <c r="V7" s="1018"/>
      <c r="W7" s="1018"/>
      <c r="X7" s="1018"/>
      <c r="Y7" s="1020" t="s">
        <v>17</v>
      </c>
      <c r="Z7" s="1021"/>
      <c r="AA7" s="1021"/>
      <c r="AB7" s="1021"/>
      <c r="AC7" s="1021"/>
      <c r="AD7" s="1022"/>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61"/>
      <c r="BG7" s="261"/>
      <c r="BH7" s="261"/>
      <c r="BI7" s="261"/>
      <c r="BJ7" s="261"/>
      <c r="BK7" s="261"/>
      <c r="BL7" s="261"/>
      <c r="BM7" s="261"/>
      <c r="BN7" s="261"/>
      <c r="BO7" s="261"/>
      <c r="BP7" s="261"/>
      <c r="BQ7" s="261"/>
      <c r="BR7" s="261"/>
      <c r="BS7" s="261"/>
      <c r="BT7" s="261"/>
      <c r="BU7" s="261"/>
      <c r="BV7" s="261"/>
      <c r="BW7" s="261"/>
      <c r="BX7" s="261"/>
      <c r="BY7" s="261"/>
      <c r="BZ7" s="261"/>
      <c r="CA7" s="261"/>
      <c r="CB7" s="261"/>
      <c r="CC7" s="261"/>
      <c r="CD7" s="261"/>
      <c r="CE7" s="261"/>
      <c r="CF7" s="261"/>
      <c r="CG7" s="261"/>
      <c r="CH7" s="261"/>
      <c r="CI7" s="261"/>
      <c r="CJ7" s="261"/>
      <c r="CK7" s="261"/>
      <c r="CL7" s="261"/>
      <c r="CM7" s="261"/>
      <c r="CN7" s="261"/>
      <c r="CO7" s="261"/>
      <c r="CP7" s="261"/>
      <c r="CQ7" s="261"/>
      <c r="CR7" s="261"/>
      <c r="CS7" s="261"/>
      <c r="CT7" s="261"/>
      <c r="CU7" s="261"/>
      <c r="CV7" s="261"/>
      <c r="CW7" s="261"/>
      <c r="CX7" s="261"/>
      <c r="CY7" s="261"/>
      <c r="CZ7" s="261"/>
    </row>
    <row r="8" spans="2:104" s="258" customFormat="1" ht="15" customHeight="1" thickBot="1" x14ac:dyDescent="0.2">
      <c r="T8" s="1008"/>
      <c r="U8" s="1019"/>
      <c r="V8" s="1019"/>
      <c r="W8" s="1019"/>
      <c r="X8" s="1019"/>
      <c r="Y8" s="1023"/>
      <c r="Z8" s="1024"/>
      <c r="AA8" s="1024"/>
      <c r="AB8" s="1024"/>
      <c r="AC8" s="1024"/>
      <c r="AD8" s="1025"/>
      <c r="AE8" s="261"/>
      <c r="AF8" s="261"/>
      <c r="AG8" s="261"/>
      <c r="AH8" s="261"/>
      <c r="AI8" s="261"/>
      <c r="AJ8" s="261"/>
      <c r="AK8" s="261"/>
      <c r="AL8" s="261"/>
      <c r="AM8" s="261"/>
      <c r="AN8" s="261"/>
      <c r="AO8" s="261"/>
      <c r="AP8" s="261"/>
      <c r="AQ8" s="261"/>
      <c r="AR8" s="261"/>
      <c r="AS8" s="261"/>
      <c r="AT8" s="261"/>
      <c r="AU8" s="261"/>
      <c r="AV8" s="261"/>
      <c r="AW8" s="261"/>
      <c r="AX8" s="261"/>
      <c r="AY8" s="261"/>
      <c r="AZ8" s="261"/>
      <c r="BA8" s="261"/>
      <c r="BB8" s="261"/>
      <c r="BC8" s="261"/>
      <c r="BD8" s="261"/>
      <c r="BE8" s="261"/>
      <c r="BF8" s="261"/>
      <c r="BG8" s="261"/>
      <c r="BH8" s="261"/>
      <c r="BI8" s="261"/>
      <c r="BJ8" s="261"/>
      <c r="BK8" s="261"/>
      <c r="BL8" s="261"/>
      <c r="BM8" s="261"/>
      <c r="BN8" s="261"/>
      <c r="BO8" s="261"/>
      <c r="BP8" s="261"/>
      <c r="BQ8" s="261"/>
      <c r="BR8" s="261"/>
      <c r="BS8" s="261"/>
      <c r="BT8" s="261"/>
      <c r="BU8" s="261"/>
      <c r="BV8" s="261"/>
      <c r="BW8" s="261"/>
      <c r="BX8" s="261"/>
      <c r="BY8" s="261"/>
      <c r="BZ8" s="261"/>
      <c r="CA8" s="261"/>
      <c r="CB8" s="261"/>
      <c r="CC8" s="261"/>
      <c r="CD8" s="261"/>
      <c r="CE8" s="261"/>
      <c r="CF8" s="261"/>
      <c r="CG8" s="261"/>
      <c r="CH8" s="261"/>
      <c r="CI8" s="261"/>
      <c r="CJ8" s="261"/>
      <c r="CK8" s="261"/>
      <c r="CL8" s="261"/>
      <c r="CM8" s="261"/>
      <c r="CN8" s="261"/>
      <c r="CO8" s="261"/>
      <c r="CP8" s="261"/>
      <c r="CQ8" s="261"/>
      <c r="CR8" s="261"/>
      <c r="CS8" s="261"/>
      <c r="CT8" s="261"/>
      <c r="CU8" s="261"/>
      <c r="CV8" s="261"/>
      <c r="CW8" s="261"/>
      <c r="CX8" s="261"/>
      <c r="CY8" s="261"/>
      <c r="CZ8" s="261"/>
    </row>
    <row r="9" spans="2:104" s="258" customFormat="1" ht="19.899999999999999" customHeight="1" x14ac:dyDescent="0.15">
      <c r="B9" s="1175" t="s">
        <v>25</v>
      </c>
      <c r="C9" s="1176"/>
      <c r="D9" s="1176"/>
      <c r="E9" s="1177"/>
      <c r="F9" s="1181" t="s">
        <v>207</v>
      </c>
      <c r="G9" s="1182"/>
      <c r="H9" s="1182"/>
      <c r="I9" s="1182"/>
      <c r="J9" s="1182"/>
      <c r="K9" s="1182"/>
      <c r="L9" s="1183"/>
      <c r="M9" s="1187" t="s">
        <v>283</v>
      </c>
      <c r="N9" s="1188"/>
      <c r="O9" s="1188"/>
      <c r="P9" s="953">
        <v>345678</v>
      </c>
      <c r="Q9" s="954"/>
      <c r="R9" s="954"/>
      <c r="S9" s="954"/>
      <c r="T9" s="954"/>
      <c r="U9" s="954"/>
      <c r="V9" s="954"/>
      <c r="W9" s="955"/>
      <c r="X9" s="1168" t="s">
        <v>65</v>
      </c>
      <c r="Y9" s="1168"/>
      <c r="Z9" s="1168"/>
      <c r="AA9" s="1168"/>
      <c r="AB9" s="1168"/>
      <c r="AC9" s="1168"/>
      <c r="AD9" s="1169"/>
      <c r="AE9" s="262"/>
      <c r="AF9" s="262"/>
      <c r="AG9" s="262"/>
      <c r="AH9" s="262"/>
      <c r="AI9" s="262"/>
      <c r="AJ9" s="262"/>
      <c r="AK9" s="262"/>
      <c r="AL9" s="262"/>
      <c r="AM9" s="262"/>
      <c r="AN9" s="262"/>
      <c r="AO9" s="262"/>
      <c r="AP9" s="262"/>
      <c r="AQ9" s="262"/>
      <c r="AR9" s="262"/>
      <c r="AS9" s="262"/>
      <c r="AT9" s="262"/>
      <c r="AU9" s="262"/>
      <c r="AV9" s="262"/>
      <c r="AW9" s="262"/>
      <c r="AX9" s="262"/>
      <c r="AY9" s="262"/>
      <c r="AZ9" s="262"/>
      <c r="BA9" s="262"/>
      <c r="BB9" s="262"/>
      <c r="BC9" s="262"/>
      <c r="BD9" s="262"/>
      <c r="BE9" s="262"/>
      <c r="BF9" s="262"/>
      <c r="BG9" s="262"/>
      <c r="BH9" s="262"/>
      <c r="BI9" s="262"/>
      <c r="BJ9" s="262"/>
      <c r="BK9" s="262"/>
      <c r="BL9" s="262"/>
      <c r="BM9" s="262"/>
      <c r="BN9" s="262"/>
      <c r="BO9" s="262"/>
      <c r="BP9" s="262"/>
      <c r="BQ9" s="262"/>
      <c r="BR9" s="262"/>
      <c r="BS9" s="262"/>
      <c r="BT9" s="262"/>
      <c r="BU9" s="262"/>
      <c r="BV9" s="262"/>
      <c r="BW9" s="262"/>
      <c r="BX9" s="262"/>
      <c r="BY9" s="262"/>
      <c r="BZ9" s="262"/>
      <c r="CA9" s="262"/>
      <c r="CB9" s="262"/>
      <c r="CC9" s="262"/>
      <c r="CD9" s="262"/>
      <c r="CE9" s="262"/>
      <c r="CF9" s="262"/>
      <c r="CG9" s="262"/>
      <c r="CH9" s="262"/>
      <c r="CI9" s="262"/>
      <c r="CJ9" s="262"/>
      <c r="CK9" s="262"/>
      <c r="CL9" s="262"/>
      <c r="CM9" s="262"/>
      <c r="CN9" s="262"/>
      <c r="CO9" s="262"/>
      <c r="CP9" s="262"/>
      <c r="CQ9" s="262"/>
      <c r="CR9" s="262"/>
      <c r="CS9" s="262"/>
      <c r="CT9" s="262"/>
      <c r="CU9" s="262"/>
      <c r="CV9" s="262"/>
      <c r="CW9" s="262"/>
      <c r="CX9" s="262"/>
      <c r="CY9" s="262"/>
      <c r="CZ9" s="262"/>
    </row>
    <row r="10" spans="2:104" s="258" customFormat="1" ht="26.25" customHeight="1" x14ac:dyDescent="0.15">
      <c r="B10" s="1178"/>
      <c r="C10" s="1179"/>
      <c r="D10" s="1179"/>
      <c r="E10" s="1180"/>
      <c r="F10" s="1184"/>
      <c r="G10" s="1185"/>
      <c r="H10" s="1185"/>
      <c r="I10" s="1185"/>
      <c r="J10" s="1185"/>
      <c r="K10" s="1185"/>
      <c r="L10" s="1186"/>
      <c r="M10" s="1189"/>
      <c r="N10" s="1190"/>
      <c r="O10" s="1190"/>
      <c r="P10" s="956"/>
      <c r="Q10" s="957"/>
      <c r="R10" s="957"/>
      <c r="S10" s="957"/>
      <c r="T10" s="957"/>
      <c r="U10" s="957"/>
      <c r="V10" s="957"/>
      <c r="W10" s="958"/>
      <c r="X10" s="263" t="s">
        <v>267</v>
      </c>
      <c r="Y10" s="264">
        <v>4</v>
      </c>
      <c r="Z10" s="265" t="s">
        <v>11</v>
      </c>
      <c r="AA10" s="264">
        <v>10</v>
      </c>
      <c r="AB10" s="265" t="s">
        <v>27</v>
      </c>
      <c r="AC10" s="264">
        <v>1</v>
      </c>
      <c r="AD10" s="266" t="s">
        <v>29</v>
      </c>
    </row>
    <row r="11" spans="2:104" s="258" customFormat="1" ht="19.899999999999999" customHeight="1" x14ac:dyDescent="0.15">
      <c r="B11" s="1232" t="s">
        <v>48</v>
      </c>
      <c r="C11" s="1233"/>
      <c r="D11" s="1233"/>
      <c r="E11" s="1234"/>
      <c r="F11" s="1197" t="s">
        <v>50</v>
      </c>
      <c r="G11" s="1198"/>
      <c r="H11" s="1198"/>
      <c r="I11" s="1198"/>
      <c r="J11" s="1198"/>
      <c r="K11" s="1198"/>
      <c r="L11" s="1199"/>
      <c r="M11" s="1200" t="s">
        <v>284</v>
      </c>
      <c r="N11" s="1201"/>
      <c r="O11" s="1202"/>
      <c r="P11" s="1204" t="s">
        <v>286</v>
      </c>
      <c r="Q11" s="920"/>
      <c r="R11" s="920"/>
      <c r="S11" s="920"/>
      <c r="T11" s="920"/>
      <c r="U11" s="920"/>
      <c r="V11" s="920"/>
      <c r="W11" s="1205"/>
      <c r="X11" s="1170" t="s">
        <v>171</v>
      </c>
      <c r="Y11" s="1171"/>
      <c r="Z11" s="1171"/>
      <c r="AA11" s="1171"/>
      <c r="AB11" s="1171"/>
      <c r="AC11" s="1171"/>
      <c r="AD11" s="117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c r="BX11" s="262"/>
      <c r="BY11" s="262"/>
      <c r="BZ11" s="262"/>
      <c r="CA11" s="262"/>
      <c r="CB11" s="262"/>
      <c r="CC11" s="262"/>
      <c r="CD11" s="262"/>
      <c r="CE11" s="262"/>
      <c r="CF11" s="262"/>
      <c r="CG11" s="262"/>
      <c r="CH11" s="262"/>
      <c r="CI11" s="262"/>
      <c r="CJ11" s="262"/>
      <c r="CK11" s="262"/>
      <c r="CL11" s="262"/>
      <c r="CM11" s="262"/>
      <c r="CN11" s="262"/>
      <c r="CO11" s="262"/>
      <c r="CP11" s="262"/>
      <c r="CQ11" s="262"/>
      <c r="CR11" s="262"/>
      <c r="CS11" s="262"/>
      <c r="CT11" s="262"/>
      <c r="CU11" s="262"/>
      <c r="CV11" s="262"/>
      <c r="CW11" s="262"/>
      <c r="CX11" s="262"/>
      <c r="CY11" s="262"/>
      <c r="CZ11" s="262"/>
    </row>
    <row r="12" spans="2:104" s="258" customFormat="1" ht="26.25" customHeight="1" x14ac:dyDescent="0.15">
      <c r="B12" s="940"/>
      <c r="C12" s="941"/>
      <c r="D12" s="941"/>
      <c r="E12" s="942"/>
      <c r="F12" s="946"/>
      <c r="G12" s="947"/>
      <c r="H12" s="947"/>
      <c r="I12" s="947"/>
      <c r="J12" s="947"/>
      <c r="K12" s="947"/>
      <c r="L12" s="948"/>
      <c r="M12" s="1189"/>
      <c r="N12" s="1190"/>
      <c r="O12" s="1203"/>
      <c r="P12" s="1206"/>
      <c r="Q12" s="1207"/>
      <c r="R12" s="1207"/>
      <c r="S12" s="1207"/>
      <c r="T12" s="1207"/>
      <c r="U12" s="1207"/>
      <c r="V12" s="1207"/>
      <c r="W12" s="1208"/>
      <c r="X12" s="267" t="s">
        <v>174</v>
      </c>
      <c r="Y12" s="265" t="s">
        <v>86</v>
      </c>
      <c r="Z12" s="265" t="s">
        <v>11</v>
      </c>
      <c r="AA12" s="265" t="s">
        <v>86</v>
      </c>
      <c r="AB12" s="265" t="s">
        <v>27</v>
      </c>
      <c r="AC12" s="265" t="s">
        <v>86</v>
      </c>
      <c r="AD12" s="266" t="s">
        <v>29</v>
      </c>
    </row>
    <row r="13" spans="2:104" s="258" customFormat="1" ht="9.9499999999999993" customHeight="1" x14ac:dyDescent="0.15">
      <c r="B13" s="1209" t="s">
        <v>217</v>
      </c>
      <c r="C13" s="1134"/>
      <c r="D13" s="1134"/>
      <c r="E13" s="1134"/>
      <c r="F13" s="1134"/>
      <c r="G13" s="1054" t="s">
        <v>271</v>
      </c>
      <c r="H13" s="1212"/>
      <c r="I13" s="1213"/>
      <c r="J13" s="1133" t="s">
        <v>218</v>
      </c>
      <c r="K13" s="1134"/>
      <c r="L13" s="1134"/>
      <c r="M13" s="1134"/>
      <c r="N13" s="1135"/>
      <c r="O13" s="1221" t="s">
        <v>268</v>
      </c>
      <c r="P13" s="1222"/>
      <c r="Q13" s="1222"/>
      <c r="R13" s="1222"/>
      <c r="S13" s="1222"/>
      <c r="T13" s="1223"/>
      <c r="U13" s="1133" t="s">
        <v>219</v>
      </c>
      <c r="V13" s="1134"/>
      <c r="W13" s="1134"/>
      <c r="X13" s="1134"/>
      <c r="Y13" s="1135"/>
      <c r="Z13" s="1221" t="s">
        <v>269</v>
      </c>
      <c r="AA13" s="1222"/>
      <c r="AB13" s="1222"/>
      <c r="AC13" s="1222"/>
      <c r="AD13" s="1229"/>
      <c r="AH13" s="268"/>
    </row>
    <row r="14" spans="2:104" s="258" customFormat="1" ht="9.9499999999999993" customHeight="1" x14ac:dyDescent="0.15">
      <c r="B14" s="1210"/>
      <c r="C14" s="1070"/>
      <c r="D14" s="1070"/>
      <c r="E14" s="1070"/>
      <c r="F14" s="1070"/>
      <c r="G14" s="926"/>
      <c r="H14" s="583"/>
      <c r="I14" s="1214"/>
      <c r="J14" s="1216"/>
      <c r="K14" s="1070"/>
      <c r="L14" s="1070"/>
      <c r="M14" s="1070"/>
      <c r="N14" s="1217"/>
      <c r="O14" s="1224"/>
      <c r="P14" s="1062"/>
      <c r="Q14" s="1062"/>
      <c r="R14" s="1062"/>
      <c r="S14" s="1062"/>
      <c r="T14" s="1225"/>
      <c r="U14" s="1216"/>
      <c r="V14" s="1070"/>
      <c r="W14" s="1070"/>
      <c r="X14" s="1070"/>
      <c r="Y14" s="1217"/>
      <c r="Z14" s="1224"/>
      <c r="AA14" s="1062"/>
      <c r="AB14" s="1062"/>
      <c r="AC14" s="1062"/>
      <c r="AD14" s="1230"/>
      <c r="AH14" s="268"/>
    </row>
    <row r="15" spans="2:104" s="258" customFormat="1" ht="9.9499999999999993" customHeight="1" x14ac:dyDescent="0.15">
      <c r="B15" s="1210"/>
      <c r="C15" s="1070"/>
      <c r="D15" s="1070"/>
      <c r="E15" s="1070"/>
      <c r="F15" s="1070"/>
      <c r="G15" s="926"/>
      <c r="H15" s="583"/>
      <c r="I15" s="1214"/>
      <c r="J15" s="1216"/>
      <c r="K15" s="1070"/>
      <c r="L15" s="1070"/>
      <c r="M15" s="1070"/>
      <c r="N15" s="1217"/>
      <c r="O15" s="1224"/>
      <c r="P15" s="1062"/>
      <c r="Q15" s="1062"/>
      <c r="R15" s="1062"/>
      <c r="S15" s="1062"/>
      <c r="T15" s="1225"/>
      <c r="U15" s="1216"/>
      <c r="V15" s="1070"/>
      <c r="W15" s="1070"/>
      <c r="X15" s="1070"/>
      <c r="Y15" s="1217"/>
      <c r="Z15" s="1224"/>
      <c r="AA15" s="1062"/>
      <c r="AB15" s="1062"/>
      <c r="AC15" s="1062"/>
      <c r="AD15" s="1230"/>
    </row>
    <row r="16" spans="2:104" s="258" customFormat="1" ht="9.9499999999999993" customHeight="1" x14ac:dyDescent="0.15">
      <c r="B16" s="1210"/>
      <c r="C16" s="1070"/>
      <c r="D16" s="1070"/>
      <c r="E16" s="1070"/>
      <c r="F16" s="1070"/>
      <c r="G16" s="926"/>
      <c r="H16" s="583"/>
      <c r="I16" s="1214"/>
      <c r="J16" s="1216"/>
      <c r="K16" s="1070"/>
      <c r="L16" s="1070"/>
      <c r="M16" s="1070"/>
      <c r="N16" s="1217"/>
      <c r="O16" s="1224"/>
      <c r="P16" s="1062"/>
      <c r="Q16" s="1062"/>
      <c r="R16" s="1062"/>
      <c r="S16" s="1062"/>
      <c r="T16" s="1225"/>
      <c r="U16" s="1216"/>
      <c r="V16" s="1070"/>
      <c r="W16" s="1070"/>
      <c r="X16" s="1070"/>
      <c r="Y16" s="1217"/>
      <c r="Z16" s="1224"/>
      <c r="AA16" s="1062"/>
      <c r="AB16" s="1062"/>
      <c r="AC16" s="1062"/>
      <c r="AD16" s="1230"/>
    </row>
    <row r="17" spans="2:108" s="258" customFormat="1" ht="24" hidden="1" customHeight="1" x14ac:dyDescent="0.15">
      <c r="B17" s="1211"/>
      <c r="C17" s="1137"/>
      <c r="D17" s="1137"/>
      <c r="E17" s="1137"/>
      <c r="F17" s="1137"/>
      <c r="G17" s="1109"/>
      <c r="H17" s="1110"/>
      <c r="I17" s="1215"/>
      <c r="J17" s="1136"/>
      <c r="K17" s="1137"/>
      <c r="L17" s="1137"/>
      <c r="M17" s="1137"/>
      <c r="N17" s="1138"/>
      <c r="O17" s="1226"/>
      <c r="P17" s="1227"/>
      <c r="Q17" s="1227"/>
      <c r="R17" s="1227"/>
      <c r="S17" s="1227"/>
      <c r="T17" s="1228"/>
      <c r="U17" s="1136"/>
      <c r="V17" s="1137"/>
      <c r="W17" s="1137"/>
      <c r="X17" s="1137"/>
      <c r="Y17" s="1138"/>
      <c r="Z17" s="1226"/>
      <c r="AA17" s="1227"/>
      <c r="AB17" s="1227"/>
      <c r="AC17" s="1227"/>
      <c r="AD17" s="1231"/>
    </row>
    <row r="18" spans="2:108" ht="23.25" customHeight="1" x14ac:dyDescent="0.15">
      <c r="B18" s="1173" t="s">
        <v>197</v>
      </c>
      <c r="C18" s="813"/>
      <c r="D18" s="813"/>
      <c r="E18" s="813"/>
      <c r="F18" s="813"/>
      <c r="G18" s="813"/>
      <c r="H18" s="813"/>
      <c r="I18" s="813"/>
      <c r="J18" s="813"/>
      <c r="K18" s="1001"/>
      <c r="L18" s="1133" t="s">
        <v>220</v>
      </c>
      <c r="M18" s="1134"/>
      <c r="N18" s="1134"/>
      <c r="O18" s="1134"/>
      <c r="P18" s="1134"/>
      <c r="Q18" s="1174" t="s">
        <v>172</v>
      </c>
      <c r="R18" s="1174"/>
      <c r="S18" s="1174"/>
      <c r="T18" s="1000"/>
      <c r="U18" s="813"/>
      <c r="V18" s="813"/>
      <c r="W18" s="813"/>
      <c r="X18" s="228" t="s">
        <v>173</v>
      </c>
      <c r="Y18" s="813"/>
      <c r="Z18" s="813"/>
      <c r="AA18" s="228" t="s">
        <v>175</v>
      </c>
      <c r="AB18" s="228"/>
      <c r="AC18" s="228"/>
      <c r="AD18" s="269"/>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0"/>
      <c r="BA18" s="270"/>
      <c r="BB18" s="270"/>
      <c r="BC18" s="270"/>
      <c r="BD18" s="270"/>
      <c r="BE18" s="270"/>
      <c r="BF18" s="270"/>
      <c r="BG18" s="270"/>
      <c r="BH18" s="270"/>
      <c r="BI18" s="270"/>
      <c r="BJ18" s="270"/>
      <c r="BK18" s="270"/>
      <c r="BL18" s="270"/>
      <c r="BM18" s="270"/>
      <c r="BN18" s="270"/>
      <c r="BO18" s="270"/>
      <c r="BP18" s="270"/>
      <c r="BQ18" s="270"/>
      <c r="BR18" s="270"/>
      <c r="BS18" s="270"/>
      <c r="BT18" s="270"/>
      <c r="BU18" s="270"/>
      <c r="BV18" s="270"/>
      <c r="BW18" s="270"/>
      <c r="BX18" s="270"/>
      <c r="BY18" s="270"/>
      <c r="BZ18" s="270"/>
      <c r="CA18" s="270"/>
      <c r="CB18" s="270"/>
      <c r="CC18" s="270"/>
      <c r="CD18" s="270"/>
      <c r="CE18" s="270"/>
      <c r="CF18" s="270"/>
      <c r="CG18" s="270"/>
      <c r="CH18" s="270"/>
      <c r="CI18" s="270"/>
      <c r="CJ18" s="270"/>
      <c r="CK18" s="270"/>
      <c r="CL18" s="270"/>
      <c r="CM18" s="270"/>
      <c r="CN18" s="270"/>
      <c r="CO18" s="270"/>
      <c r="CP18" s="270"/>
      <c r="CQ18" s="270"/>
      <c r="CR18" s="270"/>
      <c r="CS18" s="270"/>
      <c r="CT18" s="270"/>
      <c r="CU18" s="270"/>
      <c r="CV18" s="270"/>
      <c r="CW18" s="270"/>
      <c r="CX18" s="270"/>
      <c r="CY18" s="270"/>
      <c r="CZ18" s="270"/>
    </row>
    <row r="19" spans="2:108" ht="23.25" customHeight="1" x14ac:dyDescent="0.15">
      <c r="B19" s="1158" t="s">
        <v>200</v>
      </c>
      <c r="C19" s="1161"/>
      <c r="D19" s="1161"/>
      <c r="E19" s="1162"/>
      <c r="F19" s="821"/>
      <c r="G19" s="822"/>
      <c r="H19" s="822"/>
      <c r="I19" s="822"/>
      <c r="J19" s="822"/>
      <c r="K19" s="823"/>
      <c r="L19" s="1136"/>
      <c r="M19" s="1137"/>
      <c r="N19" s="1137"/>
      <c r="O19" s="1137"/>
      <c r="P19" s="1137"/>
      <c r="Q19" s="1174" t="s">
        <v>176</v>
      </c>
      <c r="R19" s="1174"/>
      <c r="S19" s="1174"/>
      <c r="T19" s="655"/>
      <c r="U19" s="657"/>
      <c r="V19" s="657"/>
      <c r="W19" s="657"/>
      <c r="X19" s="657"/>
      <c r="Y19" s="657"/>
      <c r="Z19" s="657"/>
      <c r="AA19" s="657"/>
      <c r="AB19" s="657"/>
      <c r="AC19" s="657"/>
      <c r="AD19" s="271" t="s">
        <v>17</v>
      </c>
      <c r="AE19" s="272"/>
      <c r="AF19" s="272"/>
      <c r="AG19" s="272"/>
      <c r="AH19" s="272"/>
      <c r="AI19" s="272"/>
      <c r="AJ19" s="272"/>
      <c r="AK19" s="272"/>
      <c r="AL19" s="272"/>
      <c r="AM19" s="272"/>
      <c r="AN19" s="272"/>
      <c r="AO19" s="272"/>
      <c r="AP19" s="272"/>
      <c r="AQ19" s="272"/>
      <c r="AR19" s="272"/>
      <c r="AS19" s="272"/>
      <c r="AT19" s="272"/>
      <c r="AU19" s="272"/>
      <c r="AV19" s="272"/>
      <c r="AW19" s="272"/>
      <c r="AX19" s="272"/>
      <c r="AY19" s="272"/>
      <c r="AZ19" s="272"/>
      <c r="BA19" s="272"/>
      <c r="BB19" s="272"/>
      <c r="BC19" s="272"/>
      <c r="BD19" s="272"/>
      <c r="BE19" s="272"/>
      <c r="BF19" s="272"/>
      <c r="BG19" s="272"/>
      <c r="BH19" s="272"/>
      <c r="BI19" s="272"/>
      <c r="BJ19" s="272"/>
      <c r="BK19" s="272"/>
      <c r="BL19" s="272"/>
      <c r="BM19" s="272"/>
      <c r="BN19" s="272"/>
      <c r="BO19" s="272"/>
      <c r="BP19" s="272"/>
      <c r="BQ19" s="272"/>
      <c r="BR19" s="272"/>
      <c r="BS19" s="272"/>
      <c r="BT19" s="272"/>
      <c r="BU19" s="272"/>
      <c r="BV19" s="272"/>
      <c r="BW19" s="272"/>
      <c r="BX19" s="272"/>
      <c r="BY19" s="272"/>
      <c r="BZ19" s="272"/>
      <c r="CA19" s="272"/>
      <c r="CB19" s="272"/>
      <c r="CC19" s="272"/>
      <c r="CD19" s="272"/>
      <c r="CE19" s="272"/>
      <c r="CF19" s="272"/>
      <c r="CG19" s="272"/>
      <c r="CH19" s="272"/>
      <c r="CI19" s="272"/>
      <c r="CJ19" s="272"/>
      <c r="CK19" s="272"/>
      <c r="CL19" s="272"/>
      <c r="CM19" s="272"/>
      <c r="CN19" s="272"/>
      <c r="CO19" s="272"/>
      <c r="CP19" s="272"/>
      <c r="CQ19" s="272"/>
      <c r="CR19" s="272"/>
      <c r="CS19" s="272"/>
      <c r="CT19" s="272"/>
      <c r="CU19" s="272"/>
      <c r="CV19" s="272"/>
      <c r="CW19" s="272"/>
      <c r="CX19" s="272"/>
      <c r="CY19" s="272"/>
      <c r="CZ19" s="272"/>
    </row>
    <row r="20" spans="2:108" ht="23.25" customHeight="1" x14ac:dyDescent="0.15">
      <c r="B20" s="1158" t="s">
        <v>201</v>
      </c>
      <c r="C20" s="529"/>
      <c r="D20" s="529"/>
      <c r="E20" s="1159"/>
      <c r="F20" s="821"/>
      <c r="G20" s="822"/>
      <c r="H20" s="822"/>
      <c r="I20" s="822"/>
      <c r="J20" s="822"/>
      <c r="K20" s="823"/>
      <c r="L20" s="1133" t="s">
        <v>126</v>
      </c>
      <c r="M20" s="1134"/>
      <c r="N20" s="1134"/>
      <c r="O20" s="1134"/>
      <c r="P20" s="1135"/>
      <c r="Q20" s="1160" t="s">
        <v>177</v>
      </c>
      <c r="R20" s="1160"/>
      <c r="S20" s="1160"/>
      <c r="T20" s="1000" t="s">
        <v>24</v>
      </c>
      <c r="U20" s="813"/>
      <c r="V20" s="813"/>
      <c r="W20" s="813"/>
      <c r="X20" s="273" t="s">
        <v>173</v>
      </c>
      <c r="Y20" s="813"/>
      <c r="Z20" s="813"/>
      <c r="AA20" s="273" t="s">
        <v>175</v>
      </c>
      <c r="AB20" s="813"/>
      <c r="AC20" s="813"/>
      <c r="AD20" s="269" t="s">
        <v>131</v>
      </c>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70"/>
      <c r="BB20" s="270"/>
      <c r="BC20" s="270"/>
      <c r="BD20" s="270"/>
      <c r="BE20" s="270"/>
      <c r="BF20" s="270"/>
      <c r="BG20" s="270"/>
      <c r="BH20" s="270"/>
      <c r="BI20" s="270"/>
      <c r="BJ20" s="270"/>
      <c r="BK20" s="270"/>
      <c r="BL20" s="270"/>
      <c r="BM20" s="270"/>
      <c r="BN20" s="270"/>
      <c r="BO20" s="270"/>
      <c r="BP20" s="270"/>
      <c r="BQ20" s="270"/>
      <c r="BR20" s="270"/>
      <c r="BS20" s="270"/>
      <c r="BT20" s="270"/>
      <c r="BU20" s="270"/>
      <c r="BV20" s="270"/>
      <c r="BW20" s="270"/>
      <c r="BX20" s="270"/>
      <c r="BY20" s="270"/>
      <c r="BZ20" s="270"/>
      <c r="CA20" s="270"/>
      <c r="CB20" s="270"/>
      <c r="CC20" s="270"/>
      <c r="CD20" s="270"/>
      <c r="CE20" s="270"/>
      <c r="CF20" s="270"/>
      <c r="CG20" s="270"/>
      <c r="CH20" s="270"/>
      <c r="CI20" s="270"/>
      <c r="CJ20" s="270"/>
      <c r="CK20" s="270"/>
      <c r="CL20" s="270"/>
      <c r="CM20" s="270"/>
      <c r="CN20" s="270"/>
      <c r="CO20" s="270"/>
      <c r="CP20" s="270"/>
      <c r="CQ20" s="270"/>
      <c r="CR20" s="270"/>
      <c r="CS20" s="270"/>
      <c r="CT20" s="270"/>
      <c r="CU20" s="270"/>
      <c r="CV20" s="270"/>
      <c r="CW20" s="270"/>
      <c r="CX20" s="270"/>
      <c r="CY20" s="270"/>
      <c r="CZ20" s="270"/>
    </row>
    <row r="21" spans="2:108" ht="23.25" customHeight="1" x14ac:dyDescent="0.15">
      <c r="B21" s="1158" t="s">
        <v>202</v>
      </c>
      <c r="C21" s="1161"/>
      <c r="D21" s="1161"/>
      <c r="E21" s="1162"/>
      <c r="F21" s="821"/>
      <c r="G21" s="822"/>
      <c r="H21" s="822"/>
      <c r="I21" s="822"/>
      <c r="J21" s="822"/>
      <c r="K21" s="823"/>
      <c r="L21" s="1136"/>
      <c r="M21" s="1137"/>
      <c r="N21" s="1137"/>
      <c r="O21" s="1137"/>
      <c r="P21" s="1138"/>
      <c r="Q21" s="1163" t="s">
        <v>113</v>
      </c>
      <c r="R21" s="1164"/>
      <c r="S21" s="1165"/>
      <c r="T21" s="655"/>
      <c r="U21" s="657"/>
      <c r="V21" s="657"/>
      <c r="W21" s="657"/>
      <c r="X21" s="657"/>
      <c r="Y21" s="657"/>
      <c r="Z21" s="657"/>
      <c r="AA21" s="657"/>
      <c r="AB21" s="657"/>
      <c r="AC21" s="657"/>
      <c r="AD21" s="269" t="s">
        <v>17</v>
      </c>
    </row>
    <row r="22" spans="2:108" ht="23.25" customHeight="1" x14ac:dyDescent="0.15">
      <c r="B22" s="970" t="s">
        <v>231</v>
      </c>
      <c r="C22" s="971"/>
      <c r="D22" s="971"/>
      <c r="E22" s="972"/>
      <c r="F22" s="821" t="s">
        <v>30</v>
      </c>
      <c r="G22" s="997"/>
      <c r="H22" s="997"/>
      <c r="I22" s="997"/>
      <c r="J22" s="997"/>
      <c r="K22" s="997"/>
      <c r="L22" s="997"/>
      <c r="M22" s="997"/>
      <c r="N22" s="997"/>
      <c r="O22" s="997"/>
      <c r="P22" s="997"/>
      <c r="Q22" s="997"/>
      <c r="R22" s="997"/>
      <c r="S22" s="997"/>
      <c r="T22" s="997"/>
      <c r="U22" s="997"/>
      <c r="V22" s="997"/>
      <c r="W22" s="997"/>
      <c r="X22" s="997"/>
      <c r="Y22" s="997"/>
      <c r="Z22" s="998"/>
      <c r="AA22" s="655" t="s">
        <v>229</v>
      </c>
      <c r="AB22" s="656"/>
      <c r="AC22" s="657" t="s">
        <v>230</v>
      </c>
      <c r="AD22" s="658"/>
      <c r="DB22" s="274"/>
    </row>
    <row r="23" spans="2:108" ht="23.25" customHeight="1" x14ac:dyDescent="0.15">
      <c r="B23" s="973"/>
      <c r="C23" s="974"/>
      <c r="D23" s="974"/>
      <c r="E23" s="975"/>
      <c r="F23" s="1166" t="s">
        <v>257</v>
      </c>
      <c r="G23" s="1166"/>
      <c r="H23" s="1166"/>
      <c r="I23" s="1166"/>
      <c r="J23" s="1166"/>
      <c r="K23" s="1166"/>
      <c r="L23" s="1166"/>
      <c r="M23" s="1166"/>
      <c r="N23" s="1166"/>
      <c r="O23" s="1166"/>
      <c r="P23" s="1166"/>
      <c r="Q23" s="1166"/>
      <c r="R23" s="1166"/>
      <c r="S23" s="1166"/>
      <c r="T23" s="1166"/>
      <c r="U23" s="1166"/>
      <c r="V23" s="1166"/>
      <c r="W23" s="1166"/>
      <c r="X23" s="1166"/>
      <c r="Y23" s="1166"/>
      <c r="Z23" s="1167"/>
      <c r="AA23" s="655" t="s">
        <v>229</v>
      </c>
      <c r="AB23" s="656"/>
      <c r="AC23" s="657" t="s">
        <v>230</v>
      </c>
      <c r="AD23" s="658"/>
      <c r="DB23" s="274"/>
    </row>
    <row r="24" spans="2:108" ht="23.25" customHeight="1" x14ac:dyDescent="0.15">
      <c r="B24" s="976" t="s">
        <v>264</v>
      </c>
      <c r="C24" s="977"/>
      <c r="D24" s="977"/>
      <c r="E24" s="978"/>
      <c r="F24" s="821" t="s">
        <v>262</v>
      </c>
      <c r="G24" s="997"/>
      <c r="H24" s="997"/>
      <c r="I24" s="997"/>
      <c r="J24" s="997"/>
      <c r="K24" s="997"/>
      <c r="L24" s="997"/>
      <c r="M24" s="997"/>
      <c r="N24" s="997"/>
      <c r="O24" s="997"/>
      <c r="P24" s="997"/>
      <c r="Q24" s="997"/>
      <c r="R24" s="997"/>
      <c r="S24" s="997"/>
      <c r="T24" s="997"/>
      <c r="U24" s="997"/>
      <c r="V24" s="997"/>
      <c r="W24" s="997"/>
      <c r="X24" s="997"/>
      <c r="Y24" s="997"/>
      <c r="Z24" s="998"/>
      <c r="AA24" s="655" t="s">
        <v>229</v>
      </c>
      <c r="AB24" s="656"/>
      <c r="AC24" s="657" t="s">
        <v>230</v>
      </c>
      <c r="AD24" s="658"/>
      <c r="DB24" s="274"/>
    </row>
    <row r="25" spans="2:108" ht="23.25" customHeight="1" x14ac:dyDescent="0.15">
      <c r="B25" s="979"/>
      <c r="C25" s="980"/>
      <c r="D25" s="980"/>
      <c r="E25" s="981"/>
      <c r="F25" s="994" t="s">
        <v>263</v>
      </c>
      <c r="G25" s="995"/>
      <c r="H25" s="995"/>
      <c r="I25" s="995"/>
      <c r="J25" s="995"/>
      <c r="K25" s="995"/>
      <c r="L25" s="995"/>
      <c r="M25" s="995"/>
      <c r="N25" s="995"/>
      <c r="O25" s="995"/>
      <c r="P25" s="995"/>
      <c r="Q25" s="995"/>
      <c r="R25" s="995"/>
      <c r="S25" s="995"/>
      <c r="T25" s="995"/>
      <c r="U25" s="995"/>
      <c r="V25" s="995"/>
      <c r="W25" s="995"/>
      <c r="X25" s="995"/>
      <c r="Y25" s="995"/>
      <c r="Z25" s="996"/>
      <c r="AA25" s="655" t="s">
        <v>229</v>
      </c>
      <c r="AB25" s="656"/>
      <c r="AC25" s="657" t="s">
        <v>230</v>
      </c>
      <c r="AD25" s="658"/>
      <c r="DB25" s="274"/>
    </row>
    <row r="26" spans="2:108" ht="20.45" customHeight="1" x14ac:dyDescent="0.15">
      <c r="B26" s="1147" t="s">
        <v>153</v>
      </c>
      <c r="C26" s="1148"/>
      <c r="D26" s="1148"/>
      <c r="E26" s="1148"/>
      <c r="F26" s="1148"/>
      <c r="G26" s="1148"/>
      <c r="H26" s="1148"/>
      <c r="I26" s="1149"/>
      <c r="J26" s="1150" t="s">
        <v>178</v>
      </c>
      <c r="K26" s="1151"/>
      <c r="L26" s="1151"/>
      <c r="M26" s="1151"/>
      <c r="N26" s="1151"/>
      <c r="O26" s="1151"/>
      <c r="P26" s="1151"/>
      <c r="Q26" s="1151"/>
      <c r="R26" s="1151"/>
      <c r="S26" s="1151"/>
      <c r="T26" s="1151"/>
      <c r="U26" s="1151"/>
      <c r="V26" s="1152" t="s">
        <v>180</v>
      </c>
      <c r="W26" s="1153"/>
      <c r="X26" s="1153"/>
      <c r="Y26" s="1153"/>
      <c r="Z26" s="1153"/>
      <c r="AA26" s="1153"/>
      <c r="AB26" s="1153"/>
      <c r="AC26" s="1153"/>
      <c r="AD26" s="1154"/>
      <c r="AE26" s="230"/>
      <c r="AF26" s="230"/>
      <c r="AG26" s="230"/>
      <c r="AH26" s="230"/>
      <c r="AI26" s="230"/>
      <c r="AJ26" s="230"/>
      <c r="AK26" s="230"/>
      <c r="AL26" s="230"/>
      <c r="AM26" s="230"/>
      <c r="AN26" s="230"/>
      <c r="AO26" s="230"/>
      <c r="AP26" s="230"/>
      <c r="AQ26" s="230"/>
      <c r="AR26" s="230"/>
      <c r="AS26" s="230"/>
      <c r="AT26" s="230"/>
      <c r="AU26" s="230"/>
      <c r="AV26" s="230"/>
      <c r="AW26" s="230"/>
      <c r="AX26" s="230"/>
      <c r="AY26" s="230"/>
      <c r="AZ26" s="230"/>
      <c r="BA26" s="230"/>
      <c r="BB26" s="230"/>
      <c r="BC26" s="230"/>
      <c r="BD26" s="230"/>
      <c r="BE26" s="230"/>
      <c r="BF26" s="230"/>
      <c r="BG26" s="230"/>
      <c r="BH26" s="230"/>
      <c r="BI26" s="230"/>
      <c r="BJ26" s="230"/>
      <c r="BK26" s="230"/>
      <c r="BL26" s="230"/>
      <c r="BM26" s="230"/>
      <c r="BN26" s="230"/>
      <c r="BO26" s="230"/>
      <c r="BP26" s="230"/>
      <c r="BQ26" s="230"/>
      <c r="BR26" s="230"/>
      <c r="BS26" s="230"/>
      <c r="BT26" s="230"/>
      <c r="BU26" s="230"/>
      <c r="BV26" s="230"/>
      <c r="BW26" s="230"/>
      <c r="BX26" s="230"/>
      <c r="BY26" s="230"/>
      <c r="BZ26" s="230"/>
      <c r="CA26" s="230"/>
      <c r="CB26" s="230"/>
      <c r="CC26" s="230"/>
      <c r="CD26" s="230"/>
      <c r="CE26" s="230"/>
      <c r="CF26" s="230"/>
      <c r="CG26" s="230"/>
      <c r="CH26" s="230"/>
      <c r="CI26" s="230"/>
      <c r="CJ26" s="230"/>
      <c r="CK26" s="230"/>
      <c r="CL26" s="230"/>
      <c r="CM26" s="230"/>
      <c r="CN26" s="230"/>
      <c r="CO26" s="230"/>
      <c r="CP26" s="230"/>
      <c r="CQ26" s="230"/>
      <c r="CR26" s="230"/>
      <c r="CS26" s="230"/>
      <c r="CT26" s="230"/>
      <c r="CU26" s="230"/>
      <c r="CV26" s="230"/>
      <c r="CW26" s="230"/>
      <c r="CX26" s="230"/>
      <c r="CY26" s="230"/>
      <c r="CZ26" s="230"/>
    </row>
    <row r="27" spans="2:108" ht="16.5" customHeight="1" x14ac:dyDescent="0.15">
      <c r="B27" s="982" t="s">
        <v>248</v>
      </c>
      <c r="C27" s="983"/>
      <c r="D27" s="986" t="s">
        <v>261</v>
      </c>
      <c r="E27" s="986"/>
      <c r="F27" s="988" t="s">
        <v>173</v>
      </c>
      <c r="G27" s="986" t="s">
        <v>261</v>
      </c>
      <c r="H27" s="986"/>
      <c r="I27" s="989" t="s">
        <v>175</v>
      </c>
      <c r="J27" s="990" t="s">
        <v>270</v>
      </c>
      <c r="K27" s="991"/>
      <c r="L27" s="986" t="s">
        <v>261</v>
      </c>
      <c r="M27" s="986"/>
      <c r="N27" s="583" t="s">
        <v>182</v>
      </c>
      <c r="O27" s="986" t="s">
        <v>261</v>
      </c>
      <c r="P27" s="986"/>
      <c r="Q27" s="583" t="s">
        <v>27</v>
      </c>
      <c r="R27" s="986" t="s">
        <v>261</v>
      </c>
      <c r="S27" s="986"/>
      <c r="T27" s="583" t="s">
        <v>29</v>
      </c>
      <c r="U27" s="988"/>
      <c r="V27" s="1043">
        <v>63011</v>
      </c>
      <c r="W27" s="1044"/>
      <c r="X27" s="1044"/>
      <c r="Y27" s="1044"/>
      <c r="Z27" s="1044"/>
      <c r="AA27" s="1044"/>
      <c r="AB27" s="1044"/>
      <c r="AC27" s="1044"/>
      <c r="AD27" s="1047" t="s">
        <v>17</v>
      </c>
      <c r="AE27" s="230"/>
      <c r="AF27" s="230"/>
      <c r="AG27" s="230"/>
      <c r="AH27" s="230"/>
      <c r="AI27" s="230"/>
      <c r="AJ27" s="230"/>
      <c r="AK27" s="230"/>
      <c r="AL27" s="230"/>
      <c r="AM27" s="230"/>
      <c r="AN27" s="230"/>
      <c r="AO27" s="230"/>
      <c r="AP27" s="230"/>
      <c r="AQ27" s="230"/>
      <c r="AR27" s="230"/>
      <c r="AS27" s="230"/>
      <c r="AT27" s="230"/>
      <c r="AU27" s="230"/>
      <c r="AV27" s="230"/>
      <c r="AW27" s="230"/>
      <c r="AX27" s="230"/>
      <c r="AY27" s="230"/>
      <c r="AZ27" s="230"/>
      <c r="BA27" s="230"/>
      <c r="BB27" s="230"/>
      <c r="BC27" s="230"/>
      <c r="BD27" s="230"/>
      <c r="BE27" s="230"/>
      <c r="BF27" s="230"/>
      <c r="BG27" s="230"/>
      <c r="BH27" s="230"/>
      <c r="BI27" s="230"/>
      <c r="BJ27" s="230"/>
      <c r="BK27" s="230"/>
      <c r="BL27" s="230"/>
      <c r="BM27" s="230"/>
      <c r="BN27" s="230"/>
      <c r="BO27" s="230"/>
      <c r="BP27" s="230"/>
      <c r="BQ27" s="230"/>
      <c r="BR27" s="230"/>
      <c r="BS27" s="230"/>
      <c r="BT27" s="230"/>
      <c r="BU27" s="230"/>
      <c r="BV27" s="230"/>
      <c r="BW27" s="230"/>
      <c r="BX27" s="230"/>
      <c r="BY27" s="230"/>
      <c r="BZ27" s="230"/>
      <c r="CA27" s="230"/>
      <c r="CB27" s="230"/>
      <c r="CC27" s="230"/>
      <c r="CD27" s="230"/>
      <c r="CE27" s="230"/>
      <c r="CF27" s="230"/>
      <c r="CG27" s="230"/>
      <c r="CH27" s="230"/>
      <c r="CI27" s="230"/>
      <c r="CJ27" s="230"/>
      <c r="CK27" s="230"/>
      <c r="CL27" s="230"/>
      <c r="CM27" s="230"/>
      <c r="CN27" s="230"/>
      <c r="CO27" s="230"/>
      <c r="CP27" s="230"/>
      <c r="CQ27" s="230"/>
      <c r="CR27" s="230"/>
      <c r="CS27" s="230"/>
      <c r="CT27" s="230"/>
      <c r="CU27" s="230"/>
      <c r="CV27" s="230"/>
      <c r="CW27" s="230"/>
      <c r="CX27" s="230"/>
      <c r="CY27" s="230"/>
      <c r="CZ27" s="230"/>
    </row>
    <row r="28" spans="2:108" ht="16.5" customHeight="1" x14ac:dyDescent="0.15">
      <c r="B28" s="984"/>
      <c r="C28" s="985"/>
      <c r="D28" s="987"/>
      <c r="E28" s="987"/>
      <c r="F28" s="941"/>
      <c r="G28" s="987"/>
      <c r="H28" s="987"/>
      <c r="I28" s="942"/>
      <c r="J28" s="992"/>
      <c r="K28" s="993"/>
      <c r="L28" s="987"/>
      <c r="M28" s="987"/>
      <c r="N28" s="1110"/>
      <c r="O28" s="987"/>
      <c r="P28" s="987"/>
      <c r="Q28" s="1110"/>
      <c r="R28" s="987"/>
      <c r="S28" s="987"/>
      <c r="T28" s="1110"/>
      <c r="U28" s="941"/>
      <c r="V28" s="1045"/>
      <c r="W28" s="1046"/>
      <c r="X28" s="1046"/>
      <c r="Y28" s="1046"/>
      <c r="Z28" s="1046"/>
      <c r="AA28" s="1046"/>
      <c r="AB28" s="1046"/>
      <c r="AC28" s="1046"/>
      <c r="AD28" s="1048"/>
      <c r="AE28" s="230"/>
      <c r="AF28" s="230"/>
      <c r="AG28" s="230"/>
      <c r="AH28" s="230"/>
      <c r="AI28" s="230"/>
      <c r="AJ28" s="230"/>
      <c r="AK28" s="230"/>
      <c r="AL28" s="230"/>
      <c r="AM28" s="230"/>
      <c r="AN28" s="230"/>
      <c r="AO28" s="230"/>
      <c r="AP28" s="230"/>
      <c r="AQ28" s="230"/>
      <c r="AR28" s="230"/>
      <c r="AS28" s="230"/>
      <c r="AT28" s="230"/>
      <c r="AU28" s="230"/>
      <c r="AV28" s="230"/>
      <c r="AW28" s="230"/>
      <c r="AX28" s="230"/>
      <c r="AY28" s="230"/>
      <c r="AZ28" s="230"/>
      <c r="BA28" s="230"/>
      <c r="BB28" s="230"/>
      <c r="BC28" s="230"/>
      <c r="BD28" s="230"/>
      <c r="BE28" s="230"/>
      <c r="BF28" s="230"/>
      <c r="BG28" s="230"/>
      <c r="BH28" s="230"/>
      <c r="BI28" s="230"/>
      <c r="BJ28" s="230"/>
      <c r="BK28" s="230"/>
      <c r="BL28" s="230"/>
      <c r="BM28" s="230"/>
      <c r="BN28" s="230"/>
      <c r="BO28" s="230"/>
      <c r="BP28" s="230"/>
      <c r="BQ28" s="230"/>
      <c r="BR28" s="230"/>
      <c r="BS28" s="230"/>
      <c r="BT28" s="230"/>
      <c r="BU28" s="230"/>
      <c r="BV28" s="230"/>
      <c r="BW28" s="230"/>
      <c r="BX28" s="230"/>
      <c r="BY28" s="230"/>
      <c r="BZ28" s="230"/>
      <c r="CA28" s="230"/>
      <c r="CB28" s="230"/>
      <c r="CC28" s="230"/>
      <c r="CD28" s="230"/>
      <c r="CE28" s="230"/>
      <c r="CF28" s="230"/>
      <c r="CG28" s="230"/>
      <c r="CH28" s="230"/>
      <c r="CI28" s="230"/>
      <c r="CJ28" s="230"/>
      <c r="CK28" s="230"/>
      <c r="CL28" s="230"/>
      <c r="CM28" s="230"/>
      <c r="CN28" s="230"/>
      <c r="CO28" s="230"/>
      <c r="CP28" s="230"/>
      <c r="CQ28" s="230"/>
      <c r="CR28" s="230"/>
      <c r="CS28" s="230"/>
      <c r="CT28" s="230"/>
      <c r="CU28" s="230"/>
      <c r="CV28" s="230"/>
      <c r="CW28" s="230"/>
      <c r="CX28" s="230"/>
      <c r="CY28" s="230"/>
      <c r="CZ28" s="230"/>
      <c r="DD28" s="275"/>
    </row>
    <row r="29" spans="2:108" s="258" customFormat="1" ht="19.899999999999999" customHeight="1" x14ac:dyDescent="0.15">
      <c r="B29" s="1155" t="s">
        <v>18</v>
      </c>
      <c r="C29" s="1153"/>
      <c r="D29" s="1153"/>
      <c r="E29" s="1153"/>
      <c r="F29" s="1153"/>
      <c r="G29" s="1153"/>
      <c r="H29" s="1153"/>
      <c r="I29" s="1153"/>
      <c r="J29" s="1153"/>
      <c r="K29" s="1153"/>
      <c r="L29" s="1153"/>
      <c r="M29" s="1153"/>
      <c r="N29" s="1153"/>
      <c r="O29" s="1153"/>
      <c r="P29" s="1153"/>
      <c r="Q29" s="1153"/>
      <c r="R29" s="1153"/>
      <c r="S29" s="1153"/>
      <c r="T29" s="1148"/>
      <c r="U29" s="1153"/>
      <c r="V29" s="1153"/>
      <c r="W29" s="1153"/>
      <c r="X29" s="1153"/>
      <c r="Y29" s="1153"/>
      <c r="Z29" s="1153"/>
      <c r="AA29" s="1153"/>
      <c r="AB29" s="1153"/>
      <c r="AC29" s="1153"/>
      <c r="AD29" s="1154"/>
    </row>
    <row r="30" spans="2:108" ht="36.75" customHeight="1" x14ac:dyDescent="0.15">
      <c r="B30" s="276"/>
      <c r="C30" s="277"/>
      <c r="D30" s="1156" t="s">
        <v>174</v>
      </c>
      <c r="E30" s="1156"/>
      <c r="F30" s="1157" t="s">
        <v>261</v>
      </c>
      <c r="G30" s="1157"/>
      <c r="H30" s="277" t="s">
        <v>11</v>
      </c>
      <c r="I30" s="1157" t="s">
        <v>261</v>
      </c>
      <c r="J30" s="1157"/>
      <c r="K30" s="277" t="s">
        <v>27</v>
      </c>
      <c r="L30" s="1157" t="s">
        <v>261</v>
      </c>
      <c r="M30" s="1157"/>
      <c r="N30" s="277" t="s">
        <v>29</v>
      </c>
      <c r="O30" s="813" t="s">
        <v>33</v>
      </c>
      <c r="P30" s="813"/>
      <c r="Q30" s="1156" t="s">
        <v>174</v>
      </c>
      <c r="R30" s="813"/>
      <c r="S30" s="1157" t="s">
        <v>261</v>
      </c>
      <c r="T30" s="1157"/>
      <c r="U30" s="277" t="s">
        <v>11</v>
      </c>
      <c r="V30" s="1157" t="s">
        <v>261</v>
      </c>
      <c r="W30" s="1157"/>
      <c r="X30" s="277" t="s">
        <v>27</v>
      </c>
      <c r="Y30" s="1157" t="s">
        <v>261</v>
      </c>
      <c r="Z30" s="1157"/>
      <c r="AA30" s="277" t="s">
        <v>29</v>
      </c>
      <c r="AB30" s="277" t="s">
        <v>34</v>
      </c>
      <c r="AC30" s="277"/>
      <c r="AD30" s="278"/>
    </row>
    <row r="31" spans="2:108" s="258" customFormat="1" ht="34.5" customHeight="1" x14ac:dyDescent="0.15">
      <c r="B31" s="904" t="s">
        <v>69</v>
      </c>
      <c r="C31" s="905"/>
      <c r="D31" s="905"/>
      <c r="E31" s="905"/>
      <c r="F31" s="1000" t="s">
        <v>184</v>
      </c>
      <c r="G31" s="813"/>
      <c r="H31" s="1001"/>
      <c r="I31" s="1002"/>
      <c r="J31" s="1003"/>
      <c r="K31" s="1003"/>
      <c r="L31" s="1003"/>
      <c r="M31" s="1003"/>
      <c r="N31" s="1003"/>
      <c r="O31" s="1003"/>
      <c r="P31" s="1004"/>
      <c r="Q31" s="1120" t="s">
        <v>73</v>
      </c>
      <c r="R31" s="1121"/>
      <c r="S31" s="1121"/>
      <c r="T31" s="1000" t="s">
        <v>26</v>
      </c>
      <c r="U31" s="813"/>
      <c r="V31" s="813"/>
      <c r="W31" s="813"/>
      <c r="X31" s="277" t="s">
        <v>11</v>
      </c>
      <c r="Y31" s="813"/>
      <c r="Z31" s="813"/>
      <c r="AA31" s="277" t="s">
        <v>27</v>
      </c>
      <c r="AB31" s="813"/>
      <c r="AC31" s="813"/>
      <c r="AD31" s="278" t="s">
        <v>29</v>
      </c>
    </row>
    <row r="32" spans="2:108" s="258" customFormat="1" ht="15.75" customHeight="1" x14ac:dyDescent="0.15">
      <c r="B32" s="906"/>
      <c r="C32" s="907"/>
      <c r="D32" s="907"/>
      <c r="E32" s="907"/>
      <c r="F32" s="1133" t="s">
        <v>28</v>
      </c>
      <c r="G32" s="1134"/>
      <c r="H32" s="1135"/>
      <c r="I32" s="1139" t="s">
        <v>174</v>
      </c>
      <c r="J32" s="588"/>
      <c r="K32" s="1049" t="s">
        <v>261</v>
      </c>
      <c r="L32" s="588" t="s">
        <v>11</v>
      </c>
      <c r="M32" s="1049" t="s">
        <v>261</v>
      </c>
      <c r="N32" s="588" t="s">
        <v>27</v>
      </c>
      <c r="O32" s="1049" t="s">
        <v>261</v>
      </c>
      <c r="P32" s="588" t="s">
        <v>29</v>
      </c>
      <c r="Q32" s="588" t="s">
        <v>33</v>
      </c>
      <c r="R32" s="588"/>
      <c r="S32" s="588"/>
      <c r="T32" s="907" t="s">
        <v>174</v>
      </c>
      <c r="U32" s="583"/>
      <c r="V32" s="1049" t="s">
        <v>261</v>
      </c>
      <c r="W32" s="588" t="s">
        <v>11</v>
      </c>
      <c r="X32" s="1049" t="s">
        <v>261</v>
      </c>
      <c r="Y32" s="588" t="s">
        <v>27</v>
      </c>
      <c r="Z32" s="1049" t="s">
        <v>261</v>
      </c>
      <c r="AA32" s="588" t="s">
        <v>29</v>
      </c>
      <c r="AB32" s="588" t="s">
        <v>34</v>
      </c>
      <c r="AC32" s="588"/>
      <c r="AD32" s="279"/>
      <c r="AE32" s="280"/>
      <c r="AF32" s="280"/>
      <c r="AG32" s="280"/>
      <c r="AH32" s="280"/>
      <c r="AI32" s="280"/>
      <c r="AJ32" s="280"/>
      <c r="AK32" s="280"/>
      <c r="AL32" s="280"/>
      <c r="AM32" s="280"/>
      <c r="AN32" s="280"/>
      <c r="AO32" s="280"/>
      <c r="AP32" s="280"/>
      <c r="AQ32" s="280"/>
      <c r="AR32" s="280"/>
      <c r="AS32" s="280"/>
      <c r="AT32" s="280"/>
      <c r="AU32" s="280"/>
      <c r="AV32" s="280"/>
      <c r="AW32" s="280"/>
      <c r="AX32" s="280"/>
      <c r="AY32" s="280"/>
      <c r="AZ32" s="280"/>
      <c r="BA32" s="280"/>
      <c r="BB32" s="280"/>
      <c r="BC32" s="280"/>
      <c r="BD32" s="280"/>
      <c r="BE32" s="280"/>
      <c r="BF32" s="280"/>
      <c r="BG32" s="280"/>
      <c r="BH32" s="280"/>
      <c r="BI32" s="280"/>
      <c r="BJ32" s="280"/>
      <c r="BK32" s="280"/>
      <c r="BL32" s="280"/>
      <c r="BM32" s="280"/>
      <c r="BN32" s="280"/>
      <c r="BO32" s="280"/>
      <c r="BP32" s="280"/>
      <c r="BQ32" s="280"/>
      <c r="BR32" s="280"/>
      <c r="BS32" s="280"/>
      <c r="BT32" s="280"/>
      <c r="BU32" s="280"/>
      <c r="BV32" s="280"/>
      <c r="BW32" s="280"/>
      <c r="BX32" s="280"/>
      <c r="BY32" s="280"/>
      <c r="BZ32" s="280"/>
      <c r="CA32" s="280"/>
      <c r="CB32" s="280"/>
      <c r="CC32" s="280"/>
      <c r="CD32" s="280"/>
      <c r="CE32" s="280"/>
      <c r="CF32" s="280"/>
      <c r="CG32" s="280"/>
      <c r="CH32" s="280"/>
      <c r="CI32" s="280"/>
      <c r="CJ32" s="280"/>
      <c r="CK32" s="280"/>
      <c r="CL32" s="280"/>
      <c r="CM32" s="280"/>
      <c r="CN32" s="280"/>
      <c r="CO32" s="280"/>
      <c r="CP32" s="280"/>
      <c r="CQ32" s="280"/>
      <c r="CR32" s="280"/>
      <c r="CS32" s="280"/>
      <c r="CT32" s="280"/>
      <c r="CU32" s="280"/>
      <c r="CV32" s="280"/>
      <c r="CW32" s="280"/>
      <c r="CX32" s="280"/>
      <c r="CY32" s="280"/>
      <c r="CZ32" s="280"/>
      <c r="DA32" s="280"/>
    </row>
    <row r="33" spans="2:105" s="258" customFormat="1" ht="15.75" customHeight="1" x14ac:dyDescent="0.15">
      <c r="B33" s="906"/>
      <c r="C33" s="907"/>
      <c r="D33" s="907"/>
      <c r="E33" s="907"/>
      <c r="F33" s="1136" t="s">
        <v>186</v>
      </c>
      <c r="G33" s="1137"/>
      <c r="H33" s="1138"/>
      <c r="I33" s="1140"/>
      <c r="J33" s="589"/>
      <c r="K33" s="947"/>
      <c r="L33" s="589"/>
      <c r="M33" s="947"/>
      <c r="N33" s="589"/>
      <c r="O33" s="947"/>
      <c r="P33" s="589"/>
      <c r="Q33" s="589"/>
      <c r="R33" s="589"/>
      <c r="S33" s="589"/>
      <c r="T33" s="1110"/>
      <c r="U33" s="1110"/>
      <c r="V33" s="947"/>
      <c r="W33" s="589"/>
      <c r="X33" s="947"/>
      <c r="Y33" s="589"/>
      <c r="Z33" s="947"/>
      <c r="AA33" s="589"/>
      <c r="AB33" s="589"/>
      <c r="AC33" s="589"/>
      <c r="AD33" s="281"/>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0"/>
      <c r="BC33" s="280"/>
      <c r="BD33" s="280"/>
      <c r="BE33" s="280"/>
      <c r="BF33" s="280"/>
      <c r="BG33" s="280"/>
      <c r="BH33" s="280"/>
      <c r="BI33" s="280"/>
      <c r="BJ33" s="280"/>
      <c r="BK33" s="280"/>
      <c r="BL33" s="280"/>
      <c r="BM33" s="280"/>
      <c r="BN33" s="280"/>
      <c r="BO33" s="280"/>
      <c r="BP33" s="280"/>
      <c r="BQ33" s="280"/>
      <c r="BR33" s="280"/>
      <c r="BS33" s="280"/>
      <c r="BT33" s="280"/>
      <c r="BU33" s="280"/>
      <c r="BV33" s="280"/>
      <c r="BW33" s="280"/>
      <c r="BX33" s="280"/>
      <c r="BY33" s="280"/>
      <c r="BZ33" s="280"/>
      <c r="CA33" s="280"/>
      <c r="CB33" s="280"/>
      <c r="CC33" s="280"/>
      <c r="CD33" s="280"/>
      <c r="CE33" s="280"/>
      <c r="CF33" s="280"/>
      <c r="CG33" s="280"/>
      <c r="CH33" s="280"/>
      <c r="CI33" s="280"/>
      <c r="CJ33" s="280"/>
      <c r="CK33" s="280"/>
      <c r="CL33" s="280"/>
      <c r="CM33" s="280"/>
      <c r="CN33" s="280"/>
      <c r="CO33" s="280"/>
      <c r="CP33" s="280"/>
      <c r="CQ33" s="280"/>
      <c r="CR33" s="280"/>
      <c r="CS33" s="280"/>
      <c r="CT33" s="280"/>
      <c r="CU33" s="280"/>
      <c r="CV33" s="280"/>
      <c r="CW33" s="280"/>
      <c r="CX33" s="280"/>
      <c r="CY33" s="280"/>
      <c r="CZ33" s="280"/>
      <c r="DA33" s="280"/>
    </row>
    <row r="34" spans="2:105" s="258" customFormat="1" ht="20.25" customHeight="1" x14ac:dyDescent="0.15">
      <c r="B34" s="906"/>
      <c r="C34" s="907"/>
      <c r="D34" s="907"/>
      <c r="E34" s="907"/>
      <c r="F34" s="1122" t="s">
        <v>187</v>
      </c>
      <c r="G34" s="1123"/>
      <c r="H34" s="1124"/>
      <c r="I34" s="282"/>
      <c r="J34" s="282"/>
      <c r="K34" s="229"/>
      <c r="L34" s="229"/>
      <c r="M34" s="229"/>
      <c r="N34" s="229"/>
      <c r="O34" s="229"/>
      <c r="P34" s="229"/>
      <c r="Q34" s="229"/>
      <c r="R34" s="229"/>
      <c r="S34" s="229"/>
      <c r="T34" s="229"/>
      <c r="U34" s="229"/>
      <c r="V34" s="229"/>
      <c r="W34" s="229"/>
      <c r="X34" s="229"/>
      <c r="Y34" s="229"/>
      <c r="Z34" s="229"/>
      <c r="AA34" s="229"/>
      <c r="AB34" s="229"/>
      <c r="AC34" s="229"/>
      <c r="AD34" s="232"/>
    </row>
    <row r="35" spans="2:105" s="258" customFormat="1" ht="20.25" customHeight="1" x14ac:dyDescent="0.15">
      <c r="B35" s="906"/>
      <c r="C35" s="907"/>
      <c r="D35" s="907"/>
      <c r="E35" s="907"/>
      <c r="F35" s="1125"/>
      <c r="G35" s="1126"/>
      <c r="H35" s="1127"/>
      <c r="I35" s="262"/>
      <c r="J35" s="262"/>
      <c r="K35" s="230"/>
      <c r="L35" s="230"/>
      <c r="M35" s="230"/>
      <c r="N35" s="230"/>
      <c r="O35" s="230"/>
      <c r="P35" s="230"/>
      <c r="Q35" s="230"/>
      <c r="R35" s="230"/>
      <c r="S35" s="230"/>
      <c r="T35" s="230"/>
      <c r="U35" s="230"/>
      <c r="V35" s="230"/>
      <c r="W35" s="230"/>
      <c r="X35" s="230"/>
      <c r="Y35" s="230"/>
      <c r="Z35" s="230"/>
      <c r="AA35" s="230"/>
      <c r="AB35" s="230"/>
      <c r="AC35" s="230"/>
      <c r="AD35" s="233"/>
    </row>
    <row r="36" spans="2:105" s="258" customFormat="1" ht="20.25" customHeight="1" x14ac:dyDescent="0.15">
      <c r="B36" s="906"/>
      <c r="C36" s="907"/>
      <c r="D36" s="907"/>
      <c r="E36" s="907"/>
      <c r="F36" s="1128"/>
      <c r="G36" s="1129"/>
      <c r="H36" s="1130"/>
      <c r="I36" s="283"/>
      <c r="J36" s="283"/>
      <c r="K36" s="231"/>
      <c r="L36" s="231"/>
      <c r="M36" s="231"/>
      <c r="N36" s="231"/>
      <c r="O36" s="231"/>
      <c r="P36" s="231"/>
      <c r="Q36" s="231"/>
      <c r="R36" s="231"/>
      <c r="S36" s="231"/>
      <c r="T36" s="231"/>
      <c r="U36" s="231"/>
      <c r="V36" s="231"/>
      <c r="W36" s="231"/>
      <c r="X36" s="231"/>
      <c r="Y36" s="231"/>
      <c r="Z36" s="231"/>
      <c r="AA36" s="231"/>
      <c r="AB36" s="231"/>
      <c r="AC36" s="231"/>
      <c r="AD36" s="23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4"/>
      <c r="BR36" s="284"/>
      <c r="BS36" s="284"/>
      <c r="BT36" s="284"/>
      <c r="BU36" s="284"/>
      <c r="BV36" s="284"/>
      <c r="BW36" s="284"/>
      <c r="BX36" s="284"/>
      <c r="BY36" s="284"/>
      <c r="BZ36" s="284"/>
      <c r="CA36" s="284"/>
      <c r="CB36" s="284"/>
      <c r="CC36" s="284"/>
      <c r="CD36" s="284"/>
      <c r="CE36" s="284"/>
      <c r="CF36" s="284"/>
      <c r="CG36" s="284"/>
      <c r="CH36" s="284"/>
      <c r="CI36" s="284"/>
      <c r="CJ36" s="284"/>
      <c r="CK36" s="284"/>
      <c r="CL36" s="284"/>
      <c r="CM36" s="284"/>
      <c r="CN36" s="284"/>
      <c r="CO36" s="284"/>
      <c r="CP36" s="284"/>
      <c r="CQ36" s="284"/>
      <c r="CR36" s="284"/>
      <c r="CS36" s="284"/>
      <c r="CT36" s="284"/>
      <c r="CU36" s="284"/>
      <c r="CV36" s="284"/>
      <c r="CW36" s="284"/>
      <c r="CX36" s="284"/>
      <c r="CY36" s="284"/>
      <c r="CZ36" s="284"/>
      <c r="DA36" s="284"/>
    </row>
    <row r="37" spans="2:105" s="258" customFormat="1" ht="5.0999999999999996" customHeight="1" x14ac:dyDescent="0.15">
      <c r="B37" s="906"/>
      <c r="C37" s="907"/>
      <c r="D37" s="907"/>
      <c r="E37" s="907"/>
      <c r="F37" s="285"/>
      <c r="G37" s="286"/>
      <c r="H37" s="286"/>
      <c r="I37" s="282"/>
      <c r="J37" s="282"/>
      <c r="K37" s="229"/>
      <c r="L37" s="229"/>
      <c r="M37" s="229"/>
      <c r="N37" s="229"/>
      <c r="O37" s="229"/>
      <c r="P37" s="229"/>
      <c r="Q37" s="229"/>
      <c r="R37" s="229"/>
      <c r="S37" s="229"/>
      <c r="T37" s="229"/>
      <c r="U37" s="229"/>
      <c r="V37" s="229"/>
      <c r="W37" s="229"/>
      <c r="X37" s="229"/>
      <c r="Y37" s="229"/>
      <c r="Z37" s="229"/>
      <c r="AA37" s="229"/>
      <c r="AB37" s="229"/>
      <c r="AC37" s="229"/>
      <c r="AD37" s="232"/>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4"/>
      <c r="BR37" s="284"/>
      <c r="BS37" s="284"/>
      <c r="BT37" s="284"/>
      <c r="BU37" s="284"/>
      <c r="BV37" s="284"/>
      <c r="BW37" s="284"/>
      <c r="BX37" s="284"/>
      <c r="BY37" s="284"/>
      <c r="BZ37" s="284"/>
      <c r="CA37" s="284"/>
      <c r="CB37" s="284"/>
      <c r="CC37" s="284"/>
      <c r="CD37" s="284"/>
      <c r="CE37" s="284"/>
      <c r="CF37" s="284"/>
      <c r="CG37" s="284"/>
      <c r="CH37" s="284"/>
      <c r="CI37" s="284"/>
      <c r="CJ37" s="284"/>
      <c r="CK37" s="284"/>
      <c r="CL37" s="284"/>
      <c r="CM37" s="284"/>
      <c r="CN37" s="284"/>
      <c r="CO37" s="284"/>
      <c r="CP37" s="284"/>
      <c r="CQ37" s="284"/>
      <c r="CR37" s="284"/>
      <c r="CS37" s="284"/>
      <c r="CT37" s="284"/>
      <c r="CU37" s="284"/>
      <c r="CV37" s="284"/>
      <c r="CW37" s="284"/>
      <c r="CX37" s="284"/>
      <c r="CY37" s="284"/>
      <c r="CZ37" s="284"/>
      <c r="DA37" s="284"/>
    </row>
    <row r="38" spans="2:105" s="258" customFormat="1" ht="20.25" customHeight="1" x14ac:dyDescent="0.15">
      <c r="B38" s="906"/>
      <c r="C38" s="907"/>
      <c r="D38" s="907"/>
      <c r="E38" s="907"/>
      <c r="F38" s="926" t="s">
        <v>174</v>
      </c>
      <c r="G38" s="583"/>
      <c r="H38" s="927" t="s">
        <v>261</v>
      </c>
      <c r="I38" s="927"/>
      <c r="J38" s="235" t="s">
        <v>11</v>
      </c>
      <c r="K38" s="927" t="s">
        <v>261</v>
      </c>
      <c r="L38" s="927"/>
      <c r="M38" s="235" t="s">
        <v>27</v>
      </c>
      <c r="N38" s="927" t="s">
        <v>261</v>
      </c>
      <c r="O38" s="927"/>
      <c r="P38" s="235" t="s">
        <v>29</v>
      </c>
      <c r="Q38" s="235"/>
      <c r="R38" s="235"/>
      <c r="S38" s="583" t="s">
        <v>203</v>
      </c>
      <c r="T38" s="583"/>
      <c r="U38" s="583"/>
      <c r="V38" s="235"/>
      <c r="W38" s="287" t="s">
        <v>295</v>
      </c>
      <c r="X38" s="235"/>
      <c r="Y38" s="235"/>
      <c r="Z38" s="235"/>
      <c r="AA38" s="235"/>
      <c r="AB38" s="235"/>
      <c r="AC38" s="235"/>
      <c r="AD38" s="238"/>
    </row>
    <row r="39" spans="2:105" s="258" customFormat="1" ht="20.25" customHeight="1" x14ac:dyDescent="0.15">
      <c r="B39" s="906"/>
      <c r="C39" s="907"/>
      <c r="D39" s="907"/>
      <c r="E39" s="907"/>
      <c r="F39" s="288"/>
      <c r="G39" s="226"/>
      <c r="H39" s="289"/>
      <c r="I39" s="289"/>
      <c r="J39" s="235"/>
      <c r="K39" s="289"/>
      <c r="L39" s="289"/>
      <c r="M39" s="235"/>
      <c r="N39" s="289"/>
      <c r="O39" s="289"/>
      <c r="P39" s="235"/>
      <c r="Q39" s="235"/>
      <c r="R39" s="235"/>
      <c r="S39" s="226"/>
      <c r="T39" s="226"/>
      <c r="U39" s="226"/>
      <c r="V39" s="235"/>
      <c r="W39" s="235"/>
      <c r="X39" s="235"/>
      <c r="Y39" s="235"/>
      <c r="Z39" s="235"/>
      <c r="AA39" s="235"/>
      <c r="AB39" s="235"/>
      <c r="AC39" s="235"/>
      <c r="AD39" s="238"/>
    </row>
    <row r="40" spans="2:105" s="258" customFormat="1" ht="20.25" customHeight="1" x14ac:dyDescent="0.15">
      <c r="B40" s="906"/>
      <c r="C40" s="907"/>
      <c r="D40" s="907"/>
      <c r="E40" s="907"/>
      <c r="F40" s="290"/>
      <c r="G40" s="230"/>
      <c r="H40" s="235"/>
      <c r="I40" s="235"/>
      <c r="J40" s="235"/>
      <c r="K40" s="235"/>
      <c r="L40" s="235"/>
      <c r="M40" s="235"/>
      <c r="N40" s="291"/>
      <c r="O40" s="236"/>
      <c r="P40" s="235"/>
      <c r="Q40" s="235"/>
      <c r="R40" s="235"/>
      <c r="S40" s="999" t="s">
        <v>204</v>
      </c>
      <c r="T40" s="999"/>
      <c r="U40" s="999"/>
      <c r="V40" s="236"/>
      <c r="W40" s="287" t="s">
        <v>293</v>
      </c>
      <c r="X40" s="235"/>
      <c r="Y40" s="235"/>
      <c r="Z40" s="235"/>
      <c r="AA40" s="235"/>
      <c r="AB40" s="235"/>
      <c r="AC40" s="235"/>
      <c r="AD40" s="238"/>
    </row>
    <row r="41" spans="2:105" s="258" customFormat="1" ht="20.25" customHeight="1" x14ac:dyDescent="0.15">
      <c r="B41" s="906"/>
      <c r="C41" s="907"/>
      <c r="D41" s="907"/>
      <c r="E41" s="907"/>
      <c r="F41" s="290"/>
      <c r="G41" s="230"/>
      <c r="H41" s="235"/>
      <c r="I41" s="235"/>
      <c r="J41" s="235"/>
      <c r="K41" s="235"/>
      <c r="L41" s="235"/>
      <c r="M41" s="235"/>
      <c r="N41" s="291"/>
      <c r="O41" s="236"/>
      <c r="P41" s="235"/>
      <c r="Q41" s="235"/>
      <c r="R41" s="235"/>
      <c r="S41" s="292"/>
      <c r="T41" s="292"/>
      <c r="U41" s="292"/>
      <c r="V41" s="236"/>
      <c r="W41" s="235"/>
      <c r="X41" s="235"/>
      <c r="Y41" s="235"/>
      <c r="Z41" s="235"/>
      <c r="AA41" s="235"/>
      <c r="AB41" s="235"/>
      <c r="AC41" s="235"/>
      <c r="AD41" s="238"/>
    </row>
    <row r="42" spans="2:105" s="258" customFormat="1" ht="20.25" customHeight="1" x14ac:dyDescent="0.15">
      <c r="B42" s="906"/>
      <c r="C42" s="907"/>
      <c r="D42" s="907"/>
      <c r="E42" s="907"/>
      <c r="F42" s="293"/>
      <c r="G42" s="230"/>
      <c r="H42" s="583" t="s">
        <v>189</v>
      </c>
      <c r="I42" s="583"/>
      <c r="J42" s="583"/>
      <c r="K42" s="294" t="s">
        <v>297</v>
      </c>
      <c r="L42" s="235"/>
      <c r="M42" s="235"/>
      <c r="N42" s="236"/>
      <c r="O42" s="236"/>
      <c r="P42" s="236"/>
      <c r="Q42" s="236"/>
      <c r="R42" s="236"/>
      <c r="S42" s="921" t="s">
        <v>205</v>
      </c>
      <c r="T42" s="921"/>
      <c r="U42" s="921"/>
      <c r="V42" s="236"/>
      <c r="W42" s="287" t="s">
        <v>294</v>
      </c>
      <c r="X42" s="235"/>
      <c r="Y42" s="235"/>
      <c r="Z42" s="235"/>
      <c r="AA42" s="235"/>
      <c r="AB42" s="235"/>
      <c r="AC42" s="235"/>
      <c r="AD42" s="238"/>
    </row>
    <row r="43" spans="2:105" s="258" customFormat="1" ht="15" customHeight="1" x14ac:dyDescent="0.15">
      <c r="B43" s="908"/>
      <c r="C43" s="909"/>
      <c r="D43" s="909"/>
      <c r="E43" s="909"/>
      <c r="F43" s="295"/>
      <c r="G43" s="231"/>
      <c r="H43" s="273"/>
      <c r="I43" s="273"/>
      <c r="J43" s="273"/>
      <c r="K43" s="296"/>
      <c r="L43" s="296"/>
      <c r="M43" s="296"/>
      <c r="N43" s="297"/>
      <c r="O43" s="297"/>
      <c r="P43" s="297"/>
      <c r="Q43" s="297"/>
      <c r="R43" s="297"/>
      <c r="S43" s="298"/>
      <c r="T43" s="298"/>
      <c r="U43" s="298"/>
      <c r="V43" s="297"/>
      <c r="W43" s="296"/>
      <c r="X43" s="296"/>
      <c r="Y43" s="296"/>
      <c r="Z43" s="296"/>
      <c r="AA43" s="296"/>
      <c r="AB43" s="299" t="s">
        <v>282</v>
      </c>
      <c r="AC43" s="296"/>
      <c r="AD43" s="300"/>
    </row>
    <row r="44" spans="2:105" s="258" customFormat="1" ht="15" customHeight="1" x14ac:dyDescent="0.15">
      <c r="B44" s="931" t="s">
        <v>265</v>
      </c>
      <c r="C44" s="932"/>
      <c r="D44" s="932"/>
      <c r="E44" s="933"/>
      <c r="F44" s="1141"/>
      <c r="G44" s="1143" t="s">
        <v>266</v>
      </c>
      <c r="H44" s="1143"/>
      <c r="I44" s="1143"/>
      <c r="J44" s="1143"/>
      <c r="K44" s="1143"/>
      <c r="L44" s="1143"/>
      <c r="M44" s="1143"/>
      <c r="N44" s="1143"/>
      <c r="O44" s="1143"/>
      <c r="P44" s="1143"/>
      <c r="Q44" s="1143"/>
      <c r="R44" s="1143"/>
      <c r="S44" s="1143"/>
      <c r="T44" s="1143"/>
      <c r="U44" s="1143"/>
      <c r="V44" s="1143"/>
      <c r="W44" s="1143"/>
      <c r="X44" s="1143"/>
      <c r="Y44" s="1143"/>
      <c r="Z44" s="1143"/>
      <c r="AA44" s="1143"/>
      <c r="AB44" s="1143"/>
      <c r="AC44" s="1143"/>
      <c r="AD44" s="1144"/>
    </row>
    <row r="45" spans="2:105" s="258" customFormat="1" ht="15" customHeight="1" x14ac:dyDescent="0.15">
      <c r="B45" s="934"/>
      <c r="C45" s="935"/>
      <c r="D45" s="935"/>
      <c r="E45" s="936"/>
      <c r="F45" s="1142"/>
      <c r="G45" s="1145"/>
      <c r="H45" s="1145"/>
      <c r="I45" s="1145"/>
      <c r="J45" s="1145"/>
      <c r="K45" s="1145"/>
      <c r="L45" s="1145"/>
      <c r="M45" s="1145"/>
      <c r="N45" s="1145"/>
      <c r="O45" s="1145"/>
      <c r="P45" s="1145"/>
      <c r="Q45" s="1145"/>
      <c r="R45" s="1145"/>
      <c r="S45" s="1145"/>
      <c r="T45" s="1145"/>
      <c r="U45" s="1145"/>
      <c r="V45" s="1145"/>
      <c r="W45" s="1145"/>
      <c r="X45" s="1145"/>
      <c r="Y45" s="1145"/>
      <c r="Z45" s="1145"/>
      <c r="AA45" s="1145"/>
      <c r="AB45" s="1145"/>
      <c r="AC45" s="1145"/>
      <c r="AD45" s="1146"/>
    </row>
    <row r="46" spans="2:105" ht="20.25" customHeight="1" x14ac:dyDescent="0.15">
      <c r="B46" s="301"/>
      <c r="C46" s="235" t="s">
        <v>192</v>
      </c>
      <c r="AD46" s="238"/>
    </row>
    <row r="47" spans="2:105" ht="20.25" customHeight="1" x14ac:dyDescent="0.15">
      <c r="B47" s="301"/>
      <c r="C47" s="235" t="s">
        <v>159</v>
      </c>
      <c r="S47" s="921" t="s">
        <v>188</v>
      </c>
      <c r="T47" s="921"/>
      <c r="U47" s="921"/>
      <c r="V47" s="1131" t="s">
        <v>134</v>
      </c>
      <c r="W47" s="1131"/>
      <c r="X47" s="1131"/>
      <c r="Y47" s="1131"/>
      <c r="Z47" s="1131"/>
      <c r="AA47" s="1131"/>
      <c r="AB47" s="1131"/>
      <c r="AC47" s="1131"/>
      <c r="AD47" s="1132"/>
    </row>
    <row r="48" spans="2:105" ht="20.25" customHeight="1" x14ac:dyDescent="0.15">
      <c r="B48" s="301"/>
      <c r="C48" s="235" t="s">
        <v>248</v>
      </c>
      <c r="E48" s="920" t="s">
        <v>261</v>
      </c>
      <c r="F48" s="920"/>
      <c r="G48" s="235" t="s">
        <v>11</v>
      </c>
      <c r="H48" s="920" t="s">
        <v>261</v>
      </c>
      <c r="I48" s="920"/>
      <c r="J48" s="235" t="s">
        <v>193</v>
      </c>
      <c r="K48" s="920" t="s">
        <v>261</v>
      </c>
      <c r="L48" s="920"/>
      <c r="M48" s="235" t="s">
        <v>29</v>
      </c>
      <c r="P48" s="235" t="s">
        <v>194</v>
      </c>
      <c r="S48" s="302"/>
      <c r="T48" s="302"/>
      <c r="U48" s="302"/>
      <c r="V48" s="236" t="s">
        <v>88</v>
      </c>
      <c r="W48" s="236"/>
      <c r="X48" s="236"/>
      <c r="Y48" s="236"/>
      <c r="Z48" s="236"/>
      <c r="AA48" s="236"/>
      <c r="AB48" s="236"/>
      <c r="AC48" s="236"/>
      <c r="AD48" s="237"/>
    </row>
    <row r="49" spans="1:104" ht="20.25" customHeight="1" x14ac:dyDescent="0.15">
      <c r="B49" s="301"/>
      <c r="E49" s="226"/>
      <c r="F49" s="226"/>
      <c r="H49" s="226"/>
      <c r="I49" s="226"/>
      <c r="K49" s="226"/>
      <c r="L49" s="226"/>
      <c r="S49" s="921" t="s">
        <v>191</v>
      </c>
      <c r="T49" s="921"/>
      <c r="U49" s="921"/>
      <c r="V49" s="922" t="s">
        <v>286</v>
      </c>
      <c r="W49" s="922"/>
      <c r="X49" s="922"/>
      <c r="Y49" s="922"/>
      <c r="Z49" s="922"/>
      <c r="AA49" s="922"/>
      <c r="AB49" s="922"/>
      <c r="AC49" s="922"/>
      <c r="AD49" s="923"/>
    </row>
    <row r="50" spans="1:104" ht="5.0999999999999996" customHeight="1" thickBot="1" x14ac:dyDescent="0.2">
      <c r="B50" s="303"/>
      <c r="C50" s="304"/>
      <c r="D50" s="304"/>
      <c r="E50" s="304"/>
      <c r="F50" s="304"/>
      <c r="G50" s="304"/>
      <c r="H50" s="304"/>
      <c r="I50" s="304"/>
      <c r="J50" s="304"/>
      <c r="K50" s="304"/>
      <c r="L50" s="304"/>
      <c r="M50" s="304"/>
      <c r="N50" s="304"/>
      <c r="O50" s="304"/>
      <c r="P50" s="304"/>
      <c r="Q50" s="304"/>
      <c r="R50" s="304"/>
      <c r="S50" s="924"/>
      <c r="T50" s="924"/>
      <c r="U50" s="924"/>
      <c r="V50" s="305"/>
      <c r="W50" s="305"/>
      <c r="X50" s="305"/>
      <c r="Y50" s="305"/>
      <c r="Z50" s="305"/>
      <c r="AA50" s="305"/>
      <c r="AB50" s="305"/>
      <c r="AC50" s="305"/>
      <c r="AD50" s="306"/>
    </row>
    <row r="51" spans="1:104" ht="20.25" customHeight="1" x14ac:dyDescent="0.15">
      <c r="B51" s="307" t="s">
        <v>228</v>
      </c>
      <c r="S51" s="302"/>
      <c r="T51" s="302"/>
      <c r="U51" s="302"/>
      <c r="V51" s="236"/>
      <c r="W51" s="236"/>
      <c r="X51" s="236"/>
      <c r="Y51" s="236"/>
      <c r="Z51" s="236"/>
      <c r="AA51" s="236"/>
      <c r="AB51" s="236"/>
      <c r="AC51" s="236"/>
      <c r="AD51" s="236"/>
    </row>
    <row r="52" spans="1:104" s="308" customFormat="1" ht="26.25" customHeight="1" x14ac:dyDescent="0.15">
      <c r="B52" s="928" t="s">
        <v>242</v>
      </c>
      <c r="C52" s="929"/>
      <c r="D52" s="929"/>
      <c r="E52" s="929"/>
      <c r="F52" s="929"/>
      <c r="G52" s="929"/>
      <c r="H52" s="929"/>
      <c r="I52" s="929"/>
      <c r="J52" s="929"/>
      <c r="K52" s="929"/>
      <c r="L52" s="929"/>
      <c r="M52" s="929"/>
      <c r="N52" s="929"/>
      <c r="O52" s="929"/>
      <c r="P52" s="929"/>
      <c r="Q52" s="929"/>
      <c r="R52" s="929"/>
      <c r="S52" s="929"/>
      <c r="T52" s="929"/>
      <c r="U52" s="929"/>
      <c r="V52" s="929"/>
      <c r="W52" s="929"/>
      <c r="X52" s="929"/>
      <c r="Y52" s="929"/>
      <c r="Z52" s="929"/>
      <c r="AA52" s="929"/>
      <c r="AB52" s="929"/>
      <c r="AC52" s="929"/>
      <c r="AD52" s="929"/>
    </row>
    <row r="53" spans="1:104" s="308" customFormat="1" ht="26.25" customHeight="1" x14ac:dyDescent="0.15">
      <c r="B53" s="929"/>
      <c r="C53" s="929"/>
      <c r="D53" s="929"/>
      <c r="E53" s="929"/>
      <c r="F53" s="929"/>
      <c r="G53" s="929"/>
      <c r="H53" s="929"/>
      <c r="I53" s="929"/>
      <c r="J53" s="929"/>
      <c r="K53" s="929"/>
      <c r="L53" s="929"/>
      <c r="M53" s="929"/>
      <c r="N53" s="929"/>
      <c r="O53" s="929"/>
      <c r="P53" s="929"/>
      <c r="Q53" s="929"/>
      <c r="R53" s="929"/>
      <c r="S53" s="929"/>
      <c r="T53" s="929"/>
      <c r="U53" s="929"/>
      <c r="V53" s="929"/>
      <c r="W53" s="929"/>
      <c r="X53" s="929"/>
      <c r="Y53" s="929"/>
      <c r="Z53" s="929"/>
      <c r="AA53" s="929"/>
      <c r="AB53" s="929"/>
      <c r="AC53" s="929"/>
      <c r="AD53" s="929"/>
    </row>
    <row r="54" spans="1:104" s="308" customFormat="1" ht="26.25" customHeight="1" x14ac:dyDescent="0.15">
      <c r="B54" s="929"/>
      <c r="C54" s="929"/>
      <c r="D54" s="929"/>
      <c r="E54" s="929"/>
      <c r="F54" s="929"/>
      <c r="G54" s="929"/>
      <c r="H54" s="929"/>
      <c r="I54" s="929"/>
      <c r="J54" s="929"/>
      <c r="K54" s="929"/>
      <c r="L54" s="929"/>
      <c r="M54" s="929"/>
      <c r="N54" s="929"/>
      <c r="O54" s="929"/>
      <c r="P54" s="929"/>
      <c r="Q54" s="929"/>
      <c r="R54" s="929"/>
      <c r="S54" s="929"/>
      <c r="T54" s="929"/>
      <c r="U54" s="929"/>
      <c r="V54" s="929"/>
      <c r="W54" s="929"/>
      <c r="X54" s="929"/>
      <c r="Y54" s="929"/>
      <c r="Z54" s="929"/>
      <c r="AA54" s="929"/>
      <c r="AB54" s="929"/>
      <c r="AC54" s="929"/>
      <c r="AD54" s="929"/>
    </row>
    <row r="55" spans="1:104" ht="18" customHeight="1" x14ac:dyDescent="0.15">
      <c r="A55" s="308" t="s">
        <v>167</v>
      </c>
    </row>
    <row r="56" spans="1:104" ht="18" customHeight="1" x14ac:dyDescent="0.15">
      <c r="E56" s="309"/>
      <c r="F56" s="309"/>
      <c r="G56" s="309"/>
      <c r="H56" s="310" t="s">
        <v>96</v>
      </c>
      <c r="I56" s="925" t="s">
        <v>2</v>
      </c>
      <c r="J56" s="925"/>
      <c r="K56" s="925"/>
      <c r="L56" s="925"/>
      <c r="M56" s="925"/>
      <c r="N56" s="925"/>
      <c r="O56" s="925"/>
      <c r="P56" s="925"/>
      <c r="Q56" s="925"/>
      <c r="R56" s="925"/>
      <c r="S56" s="925"/>
      <c r="T56" s="260"/>
      <c r="U56" s="930" t="s">
        <v>4</v>
      </c>
      <c r="V56" s="930"/>
      <c r="W56" s="930"/>
      <c r="X56" s="930"/>
      <c r="Y56" s="930"/>
      <c r="Z56" s="930"/>
    </row>
    <row r="57" spans="1:104" ht="18" customHeight="1" x14ac:dyDescent="0.15">
      <c r="B57" s="311"/>
      <c r="E57" s="309"/>
      <c r="F57" s="309"/>
      <c r="G57" s="309"/>
      <c r="H57" s="312"/>
      <c r="I57" s="925" t="s">
        <v>6</v>
      </c>
      <c r="J57" s="925"/>
      <c r="K57" s="925"/>
      <c r="L57" s="925"/>
      <c r="M57" s="925"/>
      <c r="N57" s="925"/>
      <c r="O57" s="925"/>
      <c r="P57" s="925"/>
      <c r="Q57" s="925"/>
      <c r="R57" s="925"/>
      <c r="S57" s="925"/>
      <c r="T57" s="260"/>
      <c r="U57" s="930"/>
      <c r="V57" s="930"/>
      <c r="W57" s="930"/>
      <c r="X57" s="930"/>
      <c r="Y57" s="930"/>
      <c r="Z57" s="930"/>
    </row>
    <row r="58" spans="1:104" ht="18" customHeight="1" thickBot="1" x14ac:dyDescent="0.2">
      <c r="A58" s="969" t="s">
        <v>44</v>
      </c>
      <c r="B58" s="969"/>
      <c r="C58" s="969"/>
      <c r="D58" s="969"/>
      <c r="E58" s="969"/>
      <c r="F58" s="969"/>
      <c r="G58" s="969"/>
      <c r="H58" s="969"/>
      <c r="I58" s="969"/>
      <c r="J58" s="969"/>
      <c r="K58" s="969"/>
      <c r="L58" s="969"/>
      <c r="M58" s="969"/>
      <c r="N58" s="969"/>
      <c r="O58" s="969"/>
      <c r="P58" s="969"/>
      <c r="Q58" s="969"/>
      <c r="R58" s="969"/>
      <c r="S58" s="969"/>
      <c r="T58" s="969"/>
      <c r="U58" s="969"/>
      <c r="V58" s="969"/>
      <c r="W58" s="969"/>
      <c r="X58" s="969"/>
      <c r="Y58" s="969"/>
      <c r="Z58" s="969"/>
      <c r="AA58" s="969"/>
      <c r="AB58" s="969"/>
      <c r="AC58" s="969"/>
      <c r="AD58" s="969"/>
      <c r="AE58" s="969"/>
      <c r="AF58" s="313"/>
      <c r="AG58" s="313"/>
      <c r="AH58" s="313"/>
      <c r="AI58" s="313"/>
      <c r="AJ58" s="313"/>
      <c r="AK58" s="313"/>
      <c r="AL58" s="313"/>
      <c r="AM58" s="313"/>
      <c r="AN58" s="313"/>
      <c r="AO58" s="313"/>
      <c r="AP58" s="313"/>
      <c r="AQ58" s="313"/>
      <c r="AR58" s="313"/>
      <c r="AS58" s="313"/>
      <c r="AT58" s="313"/>
      <c r="AU58" s="313"/>
      <c r="AV58" s="313"/>
      <c r="AW58" s="313"/>
      <c r="AX58" s="313"/>
      <c r="AY58" s="313"/>
      <c r="AZ58" s="313"/>
      <c r="BA58" s="313"/>
      <c r="BB58" s="313"/>
      <c r="BC58" s="313"/>
      <c r="BD58" s="313"/>
      <c r="BE58" s="313"/>
      <c r="BF58" s="313"/>
      <c r="BG58" s="313"/>
      <c r="BH58" s="313"/>
      <c r="BI58" s="313"/>
      <c r="BJ58" s="313"/>
      <c r="BK58" s="313"/>
      <c r="BL58" s="313"/>
      <c r="BM58" s="313"/>
      <c r="BN58" s="313"/>
      <c r="BO58" s="313"/>
      <c r="BP58" s="313"/>
      <c r="BQ58" s="313"/>
      <c r="BR58" s="313"/>
      <c r="BS58" s="313"/>
      <c r="BT58" s="313"/>
      <c r="BU58" s="313"/>
      <c r="BV58" s="313"/>
      <c r="BW58" s="313"/>
      <c r="BX58" s="313"/>
      <c r="BY58" s="313"/>
      <c r="BZ58" s="313"/>
      <c r="CA58" s="313"/>
      <c r="CB58" s="313"/>
      <c r="CC58" s="313"/>
      <c r="CD58" s="313"/>
      <c r="CE58" s="313"/>
      <c r="CF58" s="313"/>
      <c r="CG58" s="313"/>
      <c r="CH58" s="313"/>
      <c r="CI58" s="313"/>
      <c r="CJ58" s="313"/>
      <c r="CK58" s="313"/>
      <c r="CL58" s="313"/>
      <c r="CM58" s="313"/>
      <c r="CN58" s="313"/>
      <c r="CO58" s="313"/>
      <c r="CP58" s="313"/>
      <c r="CQ58" s="313"/>
      <c r="CR58" s="313"/>
      <c r="CS58" s="313"/>
      <c r="CT58" s="313"/>
      <c r="CU58" s="313"/>
      <c r="CV58" s="313"/>
      <c r="CW58" s="313"/>
      <c r="CX58" s="313"/>
      <c r="CY58" s="313"/>
      <c r="CZ58" s="313"/>
    </row>
    <row r="59" spans="1:104" s="258" customFormat="1" ht="17.25" customHeight="1" x14ac:dyDescent="0.15">
      <c r="A59" s="937" t="s">
        <v>48</v>
      </c>
      <c r="B59" s="938"/>
      <c r="C59" s="938"/>
      <c r="D59" s="939"/>
      <c r="E59" s="943" t="s">
        <v>211</v>
      </c>
      <c r="F59" s="944"/>
      <c r="G59" s="944"/>
      <c r="H59" s="944"/>
      <c r="I59" s="944"/>
      <c r="J59" s="944"/>
      <c r="K59" s="945"/>
      <c r="L59" s="1187" t="s">
        <v>278</v>
      </c>
      <c r="M59" s="1188"/>
      <c r="N59" s="1188"/>
      <c r="O59" s="953">
        <v>345678</v>
      </c>
      <c r="P59" s="954"/>
      <c r="Q59" s="954"/>
      <c r="R59" s="954"/>
      <c r="S59" s="954"/>
      <c r="T59" s="954"/>
      <c r="U59" s="954"/>
      <c r="V59" s="955"/>
      <c r="W59" s="959" t="s">
        <v>280</v>
      </c>
      <c r="X59" s="960"/>
      <c r="Y59" s="960"/>
      <c r="Z59" s="963" t="s">
        <v>290</v>
      </c>
      <c r="AA59" s="964"/>
      <c r="AB59" s="964"/>
      <c r="AC59" s="964"/>
      <c r="AD59" s="964"/>
      <c r="AE59" s="965"/>
      <c r="AF59" s="314"/>
      <c r="AG59" s="314"/>
      <c r="AH59" s="314"/>
      <c r="AI59" s="314"/>
      <c r="AJ59" s="314"/>
      <c r="AK59" s="314"/>
      <c r="AL59" s="314"/>
      <c r="AM59" s="314"/>
      <c r="AN59" s="314"/>
      <c r="AO59" s="314"/>
      <c r="AP59" s="314"/>
      <c r="AQ59" s="314"/>
      <c r="AR59" s="314"/>
      <c r="AS59" s="314"/>
      <c r="AT59" s="314"/>
      <c r="AU59" s="314"/>
      <c r="AV59" s="314"/>
      <c r="AW59" s="314"/>
      <c r="AX59" s="314"/>
      <c r="AY59" s="314"/>
      <c r="AZ59" s="314"/>
      <c r="BA59" s="314"/>
      <c r="BB59" s="314"/>
      <c r="BC59" s="314"/>
      <c r="BD59" s="314"/>
      <c r="BE59" s="314"/>
      <c r="BF59" s="314"/>
      <c r="BG59" s="314"/>
      <c r="BH59" s="314"/>
      <c r="BI59" s="314"/>
      <c r="BJ59" s="314"/>
      <c r="BK59" s="314"/>
      <c r="BL59" s="314"/>
      <c r="BM59" s="314"/>
      <c r="BN59" s="314"/>
      <c r="BO59" s="314"/>
      <c r="BP59" s="314"/>
      <c r="BQ59" s="314"/>
      <c r="BR59" s="314"/>
      <c r="BS59" s="314"/>
      <c r="BT59" s="314"/>
      <c r="BU59" s="314"/>
      <c r="BV59" s="314"/>
      <c r="BW59" s="314"/>
      <c r="BX59" s="314"/>
      <c r="BY59" s="314"/>
      <c r="BZ59" s="314"/>
      <c r="CA59" s="314"/>
      <c r="CB59" s="314"/>
      <c r="CC59" s="314"/>
      <c r="CD59" s="314"/>
      <c r="CE59" s="314"/>
      <c r="CF59" s="314"/>
      <c r="CG59" s="314"/>
      <c r="CH59" s="314"/>
      <c r="CI59" s="314"/>
      <c r="CJ59" s="314"/>
      <c r="CK59" s="314"/>
      <c r="CL59" s="314"/>
      <c r="CM59" s="314"/>
      <c r="CN59" s="314"/>
      <c r="CO59" s="314"/>
      <c r="CP59" s="314"/>
      <c r="CQ59" s="314"/>
      <c r="CR59" s="314"/>
      <c r="CS59" s="314"/>
      <c r="CT59" s="314"/>
      <c r="CU59" s="314"/>
      <c r="CV59" s="314"/>
      <c r="CW59" s="314"/>
      <c r="CX59" s="314"/>
      <c r="CY59" s="314"/>
      <c r="CZ59" s="314"/>
    </row>
    <row r="60" spans="1:104" s="258" customFormat="1" ht="22.5" customHeight="1" x14ac:dyDescent="0.15">
      <c r="A60" s="940"/>
      <c r="B60" s="941"/>
      <c r="C60" s="941"/>
      <c r="D60" s="942"/>
      <c r="E60" s="946"/>
      <c r="F60" s="947"/>
      <c r="G60" s="947"/>
      <c r="H60" s="947"/>
      <c r="I60" s="947"/>
      <c r="J60" s="947"/>
      <c r="K60" s="948"/>
      <c r="L60" s="1189"/>
      <c r="M60" s="1190"/>
      <c r="N60" s="1190"/>
      <c r="O60" s="956"/>
      <c r="P60" s="957"/>
      <c r="Q60" s="957"/>
      <c r="R60" s="957"/>
      <c r="S60" s="957"/>
      <c r="T60" s="957"/>
      <c r="U60" s="957"/>
      <c r="V60" s="958"/>
      <c r="W60" s="961"/>
      <c r="X60" s="962"/>
      <c r="Y60" s="962"/>
      <c r="Z60" s="966"/>
      <c r="AA60" s="967"/>
      <c r="AB60" s="967"/>
      <c r="AC60" s="967"/>
      <c r="AD60" s="967"/>
      <c r="AE60" s="968"/>
      <c r="AF60" s="314"/>
      <c r="AG60" s="314"/>
      <c r="AH60" s="314"/>
      <c r="AI60" s="314"/>
      <c r="AJ60" s="314"/>
      <c r="AK60" s="314"/>
      <c r="AL60" s="314"/>
      <c r="AM60" s="314"/>
      <c r="AN60" s="314"/>
      <c r="AO60" s="314"/>
      <c r="AP60" s="314"/>
      <c r="AQ60" s="314"/>
      <c r="AR60" s="314"/>
      <c r="AS60" s="314"/>
      <c r="AT60" s="314"/>
      <c r="AU60" s="314"/>
      <c r="AV60" s="314"/>
      <c r="AW60" s="314"/>
      <c r="AX60" s="314"/>
      <c r="AY60" s="314"/>
      <c r="AZ60" s="314"/>
      <c r="BA60" s="314"/>
      <c r="BB60" s="314"/>
      <c r="BC60" s="314"/>
      <c r="BD60" s="314"/>
      <c r="BE60" s="314"/>
      <c r="BF60" s="314"/>
      <c r="BG60" s="314"/>
      <c r="BH60" s="314"/>
      <c r="BI60" s="314"/>
      <c r="BJ60" s="314"/>
      <c r="BK60" s="314"/>
      <c r="BL60" s="314"/>
      <c r="BM60" s="314"/>
      <c r="BN60" s="314"/>
      <c r="BO60" s="314"/>
      <c r="BP60" s="314"/>
      <c r="BQ60" s="314"/>
      <c r="BR60" s="314"/>
      <c r="BS60" s="314"/>
      <c r="BT60" s="314"/>
      <c r="BU60" s="314"/>
      <c r="BV60" s="314"/>
      <c r="BW60" s="314"/>
      <c r="BX60" s="314"/>
      <c r="BY60" s="314"/>
      <c r="BZ60" s="314"/>
      <c r="CA60" s="314"/>
      <c r="CB60" s="314"/>
      <c r="CC60" s="314"/>
      <c r="CD60" s="314"/>
      <c r="CE60" s="314"/>
      <c r="CF60" s="314"/>
      <c r="CG60" s="314"/>
      <c r="CH60" s="314"/>
      <c r="CI60" s="314"/>
      <c r="CJ60" s="314"/>
      <c r="CK60" s="314"/>
      <c r="CL60" s="314"/>
      <c r="CM60" s="314"/>
      <c r="CN60" s="314"/>
      <c r="CO60" s="314"/>
      <c r="CP60" s="314"/>
      <c r="CQ60" s="314"/>
      <c r="CR60" s="314"/>
      <c r="CS60" s="314"/>
      <c r="CT60" s="314"/>
      <c r="CU60" s="314"/>
      <c r="CV60" s="314"/>
      <c r="CW60" s="314"/>
      <c r="CX60" s="314"/>
      <c r="CY60" s="314"/>
      <c r="CZ60" s="314"/>
    </row>
    <row r="61" spans="1:104" s="318" customFormat="1" ht="20.45" customHeight="1" x14ac:dyDescent="0.15">
      <c r="A61" s="315"/>
      <c r="B61" s="316"/>
      <c r="C61" s="1114" t="s">
        <v>26</v>
      </c>
      <c r="D61" s="1114"/>
      <c r="E61" s="289" t="s">
        <v>261</v>
      </c>
      <c r="F61" s="316" t="s">
        <v>11</v>
      </c>
      <c r="G61" s="289" t="s">
        <v>261</v>
      </c>
      <c r="H61" s="316" t="s">
        <v>27</v>
      </c>
      <c r="I61" s="289" t="s">
        <v>261</v>
      </c>
      <c r="J61" s="316" t="s">
        <v>29</v>
      </c>
      <c r="K61" s="1114" t="s">
        <v>33</v>
      </c>
      <c r="L61" s="1114"/>
      <c r="M61" s="1114" t="s">
        <v>174</v>
      </c>
      <c r="N61" s="1114"/>
      <c r="O61" s="289" t="s">
        <v>261</v>
      </c>
      <c r="P61" s="316" t="s">
        <v>11</v>
      </c>
      <c r="Q61" s="289" t="s">
        <v>261</v>
      </c>
      <c r="R61" s="316" t="s">
        <v>27</v>
      </c>
      <c r="S61" s="289" t="s">
        <v>261</v>
      </c>
      <c r="T61" s="316" t="s">
        <v>29</v>
      </c>
      <c r="U61" s="1119" t="s">
        <v>45</v>
      </c>
      <c r="V61" s="1119"/>
      <c r="W61" s="1119"/>
      <c r="X61" s="1119"/>
      <c r="Y61" s="1119"/>
      <c r="Z61" s="1119"/>
      <c r="AA61" s="1119"/>
      <c r="AB61" s="1119"/>
      <c r="AC61" s="316"/>
      <c r="AD61" s="316"/>
      <c r="AE61" s="317"/>
      <c r="AF61" s="316"/>
      <c r="AG61" s="316"/>
      <c r="AH61" s="316"/>
      <c r="AI61" s="316"/>
      <c r="AJ61" s="316"/>
      <c r="AK61" s="316"/>
      <c r="AL61" s="316"/>
      <c r="AM61" s="316"/>
      <c r="AN61" s="316"/>
      <c r="AO61" s="316"/>
      <c r="AP61" s="316"/>
      <c r="AQ61" s="316"/>
      <c r="AR61" s="316"/>
      <c r="AS61" s="316"/>
      <c r="AT61" s="316"/>
      <c r="AU61" s="316"/>
      <c r="AV61" s="316"/>
      <c r="AW61" s="316"/>
      <c r="AX61" s="316"/>
      <c r="AY61" s="316"/>
      <c r="AZ61" s="316"/>
      <c r="BA61" s="316"/>
      <c r="BB61" s="316"/>
      <c r="BC61" s="316"/>
      <c r="BD61" s="316"/>
      <c r="BE61" s="316"/>
      <c r="BF61" s="316"/>
      <c r="BG61" s="316"/>
      <c r="BH61" s="316"/>
      <c r="BI61" s="316"/>
      <c r="BJ61" s="316"/>
      <c r="BK61" s="316"/>
      <c r="BL61" s="316"/>
      <c r="BM61" s="316"/>
      <c r="BN61" s="316"/>
      <c r="BO61" s="316"/>
      <c r="BP61" s="316"/>
      <c r="BQ61" s="316"/>
      <c r="BR61" s="316"/>
      <c r="BS61" s="316"/>
      <c r="BT61" s="316"/>
      <c r="BU61" s="316"/>
      <c r="BV61" s="316"/>
      <c r="BW61" s="316"/>
      <c r="BX61" s="316"/>
      <c r="BY61" s="316"/>
      <c r="BZ61" s="316"/>
      <c r="CA61" s="316"/>
      <c r="CB61" s="316"/>
      <c r="CC61" s="316"/>
      <c r="CD61" s="316"/>
      <c r="CE61" s="316"/>
      <c r="CF61" s="316"/>
      <c r="CG61" s="316"/>
      <c r="CH61" s="316"/>
      <c r="CI61" s="316"/>
      <c r="CJ61" s="316"/>
      <c r="CK61" s="316"/>
      <c r="CL61" s="316"/>
      <c r="CM61" s="316"/>
      <c r="CN61" s="316"/>
      <c r="CO61" s="316"/>
      <c r="CP61" s="316"/>
      <c r="CQ61" s="316"/>
      <c r="CR61" s="316"/>
      <c r="CS61" s="316"/>
      <c r="CT61" s="316"/>
      <c r="CU61" s="316"/>
      <c r="CV61" s="316"/>
      <c r="CW61" s="316"/>
      <c r="CX61" s="316"/>
      <c r="CY61" s="316"/>
      <c r="CZ61" s="316"/>
    </row>
    <row r="62" spans="1:104" s="320" customFormat="1" ht="21" customHeight="1" x14ac:dyDescent="0.15">
      <c r="A62" s="319"/>
      <c r="B62" s="296"/>
      <c r="C62" s="296" t="s">
        <v>47</v>
      </c>
      <c r="D62" s="296"/>
      <c r="E62" s="296"/>
      <c r="F62" s="296"/>
      <c r="G62" s="296"/>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c r="AE62" s="300"/>
      <c r="AF62" s="235"/>
      <c r="AG62" s="235"/>
      <c r="AH62" s="235"/>
      <c r="AI62" s="235"/>
      <c r="AJ62" s="235"/>
      <c r="AK62" s="235"/>
      <c r="AL62" s="235"/>
      <c r="AM62" s="235"/>
      <c r="AN62" s="235"/>
      <c r="AO62" s="235"/>
      <c r="AP62" s="235"/>
      <c r="AQ62" s="235"/>
      <c r="AR62" s="235"/>
      <c r="AS62" s="235"/>
      <c r="AT62" s="235"/>
      <c r="AU62" s="235"/>
      <c r="AV62" s="235"/>
      <c r="AW62" s="235"/>
      <c r="AX62" s="235"/>
      <c r="AY62" s="235"/>
      <c r="AZ62" s="235"/>
      <c r="BA62" s="235"/>
      <c r="BB62" s="235"/>
      <c r="BC62" s="235"/>
      <c r="BD62" s="235"/>
      <c r="BE62" s="235"/>
      <c r="BF62" s="235"/>
      <c r="BG62" s="235"/>
      <c r="BH62" s="235"/>
      <c r="BI62" s="235"/>
      <c r="BJ62" s="235"/>
      <c r="BK62" s="235"/>
      <c r="BL62" s="235"/>
      <c r="BM62" s="235"/>
      <c r="BN62" s="235"/>
      <c r="BO62" s="235"/>
      <c r="BP62" s="235"/>
      <c r="BQ62" s="235"/>
      <c r="BR62" s="235"/>
      <c r="BS62" s="235"/>
      <c r="BT62" s="235"/>
      <c r="BU62" s="235"/>
      <c r="BV62" s="235"/>
      <c r="BW62" s="235"/>
      <c r="BX62" s="235"/>
      <c r="BY62" s="235"/>
      <c r="BZ62" s="235"/>
      <c r="CA62" s="235"/>
      <c r="CB62" s="235"/>
      <c r="CC62" s="235"/>
      <c r="CD62" s="235"/>
      <c r="CE62" s="235"/>
      <c r="CF62" s="235"/>
      <c r="CG62" s="235"/>
      <c r="CH62" s="235"/>
      <c r="CI62" s="235"/>
      <c r="CJ62" s="235"/>
      <c r="CK62" s="235"/>
      <c r="CL62" s="235"/>
      <c r="CM62" s="235"/>
      <c r="CN62" s="235"/>
      <c r="CO62" s="235"/>
      <c r="CP62" s="235"/>
      <c r="CQ62" s="235"/>
      <c r="CR62" s="235"/>
      <c r="CS62" s="235"/>
      <c r="CT62" s="235"/>
      <c r="CU62" s="235"/>
      <c r="CV62" s="235"/>
      <c r="CW62" s="235"/>
      <c r="CX62" s="235"/>
      <c r="CY62" s="235"/>
      <c r="CZ62" s="235"/>
    </row>
    <row r="63" spans="1:104" ht="17.25" customHeight="1" x14ac:dyDescent="0.15">
      <c r="A63" s="1117" t="s">
        <v>24</v>
      </c>
      <c r="B63" s="1114"/>
      <c r="C63" s="1049"/>
      <c r="D63" s="1049"/>
      <c r="E63" s="321" t="s">
        <v>11</v>
      </c>
      <c r="F63" s="1049"/>
      <c r="G63" s="1049"/>
      <c r="H63" s="321" t="s">
        <v>27</v>
      </c>
      <c r="I63" s="1049"/>
      <c r="J63" s="1049"/>
      <c r="K63" s="321" t="s">
        <v>29</v>
      </c>
      <c r="L63" s="588" t="s">
        <v>33</v>
      </c>
      <c r="M63" s="588"/>
      <c r="N63" s="1118"/>
      <c r="O63" s="322"/>
      <c r="P63" s="322"/>
      <c r="Q63" s="322"/>
      <c r="R63" s="322"/>
      <c r="S63" s="322"/>
      <c r="T63" s="322"/>
      <c r="U63" s="322"/>
      <c r="V63" s="322"/>
      <c r="W63" s="322"/>
      <c r="X63" s="322"/>
      <c r="Y63" s="322"/>
      <c r="Z63" s="322"/>
      <c r="AA63" s="322"/>
      <c r="AB63" s="322"/>
      <c r="AC63" s="322"/>
      <c r="AD63" s="322"/>
      <c r="AE63" s="323"/>
    </row>
    <row r="64" spans="1:104" ht="17.25" customHeight="1" x14ac:dyDescent="0.15">
      <c r="A64" s="1113" t="s">
        <v>24</v>
      </c>
      <c r="B64" s="1114"/>
      <c r="C64" s="947"/>
      <c r="D64" s="947"/>
      <c r="E64" s="324" t="s">
        <v>11</v>
      </c>
      <c r="F64" s="947"/>
      <c r="G64" s="947"/>
      <c r="H64" s="324" t="s">
        <v>27</v>
      </c>
      <c r="I64" s="947"/>
      <c r="J64" s="947"/>
      <c r="K64" s="316" t="s">
        <v>29</v>
      </c>
      <c r="L64" s="1114" t="s">
        <v>34</v>
      </c>
      <c r="M64" s="1114"/>
      <c r="N64" s="1115"/>
      <c r="O64" s="1109" t="s">
        <v>209</v>
      </c>
      <c r="P64" s="1110"/>
      <c r="Q64" s="1110"/>
      <c r="R64" s="1110"/>
      <c r="S64" s="296"/>
      <c r="T64" s="296"/>
      <c r="U64" s="1110" t="s">
        <v>52</v>
      </c>
      <c r="V64" s="1110"/>
      <c r="W64" s="296"/>
      <c r="X64" s="1116"/>
      <c r="Y64" s="1116"/>
      <c r="Z64" s="1116"/>
      <c r="AA64" s="1116"/>
      <c r="AB64" s="1116"/>
      <c r="AC64" s="1116"/>
      <c r="AD64" s="296" t="s">
        <v>21</v>
      </c>
      <c r="AE64" s="300"/>
    </row>
    <row r="65" spans="1:105" ht="17.25" customHeight="1" x14ac:dyDescent="0.15">
      <c r="A65" s="1117" t="s">
        <v>24</v>
      </c>
      <c r="B65" s="588"/>
      <c r="C65" s="1049"/>
      <c r="D65" s="1049"/>
      <c r="E65" s="321" t="s">
        <v>11</v>
      </c>
      <c r="F65" s="1049"/>
      <c r="G65" s="1049"/>
      <c r="H65" s="321" t="s">
        <v>36</v>
      </c>
      <c r="I65" s="1049"/>
      <c r="J65" s="1049"/>
      <c r="K65" s="321" t="s">
        <v>9</v>
      </c>
      <c r="L65" s="588" t="s">
        <v>33</v>
      </c>
      <c r="M65" s="588"/>
      <c r="N65" s="1118"/>
      <c r="O65" s="322"/>
      <c r="P65" s="322"/>
      <c r="Q65" s="322"/>
      <c r="R65" s="322"/>
      <c r="S65" s="322"/>
      <c r="T65" s="322"/>
      <c r="U65" s="322"/>
      <c r="V65" s="322"/>
      <c r="W65" s="322"/>
      <c r="X65" s="325"/>
      <c r="Y65" s="325"/>
      <c r="Z65" s="325"/>
      <c r="AA65" s="325"/>
      <c r="AB65" s="325"/>
      <c r="AC65" s="325"/>
      <c r="AD65" s="322"/>
      <c r="AE65" s="323"/>
    </row>
    <row r="66" spans="1:105" ht="17.25" customHeight="1" x14ac:dyDescent="0.15">
      <c r="A66" s="1113" t="s">
        <v>248</v>
      </c>
      <c r="B66" s="1114"/>
      <c r="C66" s="947"/>
      <c r="D66" s="947"/>
      <c r="E66" s="324" t="s">
        <v>11</v>
      </c>
      <c r="F66" s="947"/>
      <c r="G66" s="947"/>
      <c r="H66" s="324" t="s">
        <v>36</v>
      </c>
      <c r="I66" s="947"/>
      <c r="J66" s="947"/>
      <c r="K66" s="316" t="s">
        <v>9</v>
      </c>
      <c r="L66" s="1114" t="s">
        <v>34</v>
      </c>
      <c r="M66" s="1114"/>
      <c r="N66" s="1115"/>
      <c r="O66" s="1109" t="s">
        <v>209</v>
      </c>
      <c r="P66" s="1110"/>
      <c r="Q66" s="1110"/>
      <c r="R66" s="1110"/>
      <c r="S66" s="326"/>
      <c r="T66" s="326"/>
      <c r="U66" s="1110" t="s">
        <v>55</v>
      </c>
      <c r="V66" s="1110"/>
      <c r="W66" s="326"/>
      <c r="X66" s="1116"/>
      <c r="Y66" s="1116"/>
      <c r="Z66" s="1116"/>
      <c r="AA66" s="1116"/>
      <c r="AB66" s="1116"/>
      <c r="AC66" s="1116"/>
      <c r="AD66" s="296" t="s">
        <v>21</v>
      </c>
      <c r="AE66" s="327"/>
      <c r="AF66" s="242"/>
      <c r="AG66" s="242"/>
      <c r="AH66" s="242"/>
      <c r="AI66" s="242"/>
      <c r="AJ66" s="242"/>
      <c r="AK66" s="242"/>
      <c r="AL66" s="242"/>
      <c r="AM66" s="242"/>
      <c r="AN66" s="242"/>
      <c r="AO66" s="242"/>
      <c r="AP66" s="242"/>
      <c r="AQ66" s="242"/>
      <c r="AR66" s="242"/>
      <c r="AS66" s="242"/>
      <c r="AT66" s="242"/>
      <c r="AU66" s="242"/>
      <c r="AV66" s="242"/>
      <c r="AW66" s="242"/>
      <c r="AX66" s="242"/>
      <c r="AY66" s="242"/>
      <c r="AZ66" s="242"/>
      <c r="BA66" s="242"/>
      <c r="BB66" s="242"/>
      <c r="BC66" s="242"/>
      <c r="BD66" s="242"/>
      <c r="BE66" s="242"/>
      <c r="BF66" s="242"/>
      <c r="BG66" s="242"/>
      <c r="BH66" s="242"/>
      <c r="BI66" s="242"/>
      <c r="BJ66" s="242"/>
      <c r="BK66" s="242"/>
      <c r="BL66" s="242"/>
      <c r="BM66" s="242"/>
      <c r="BN66" s="242"/>
      <c r="BO66" s="242"/>
      <c r="BP66" s="242"/>
      <c r="BQ66" s="242"/>
      <c r="BR66" s="242"/>
      <c r="BS66" s="242"/>
      <c r="BT66" s="242"/>
      <c r="BU66" s="242"/>
      <c r="BV66" s="242"/>
      <c r="BW66" s="242"/>
      <c r="BX66" s="242"/>
      <c r="BY66" s="242"/>
      <c r="BZ66" s="242"/>
      <c r="CA66" s="242"/>
      <c r="CB66" s="242"/>
      <c r="CC66" s="242"/>
      <c r="CD66" s="242"/>
      <c r="CE66" s="242"/>
      <c r="CF66" s="242"/>
      <c r="CG66" s="242"/>
      <c r="CH66" s="242"/>
      <c r="CI66" s="242"/>
      <c r="CJ66" s="242"/>
      <c r="CK66" s="242"/>
      <c r="CL66" s="242"/>
      <c r="CM66" s="242"/>
      <c r="CN66" s="242"/>
      <c r="CO66" s="242"/>
      <c r="CP66" s="242"/>
      <c r="CQ66" s="242"/>
      <c r="CR66" s="242"/>
      <c r="CS66" s="242"/>
      <c r="CT66" s="242"/>
      <c r="CU66" s="242"/>
      <c r="CV66" s="242"/>
      <c r="CW66" s="242"/>
      <c r="CX66" s="242"/>
      <c r="CY66" s="242"/>
      <c r="CZ66" s="242"/>
    </row>
    <row r="67" spans="1:105" ht="17.25" customHeight="1" x14ac:dyDescent="0.15">
      <c r="A67" s="1117" t="s">
        <v>248</v>
      </c>
      <c r="B67" s="588"/>
      <c r="C67" s="1049" t="s">
        <v>261</v>
      </c>
      <c r="D67" s="1049"/>
      <c r="E67" s="321" t="s">
        <v>11</v>
      </c>
      <c r="F67" s="1049" t="s">
        <v>261</v>
      </c>
      <c r="G67" s="1049"/>
      <c r="H67" s="321" t="s">
        <v>36</v>
      </c>
      <c r="I67" s="1049" t="s">
        <v>261</v>
      </c>
      <c r="J67" s="1049"/>
      <c r="K67" s="321" t="s">
        <v>9</v>
      </c>
      <c r="L67" s="588" t="s">
        <v>33</v>
      </c>
      <c r="M67" s="588"/>
      <c r="N67" s="1118"/>
      <c r="O67" s="322"/>
      <c r="P67" s="322"/>
      <c r="Q67" s="322"/>
      <c r="R67" s="322"/>
      <c r="S67" s="322"/>
      <c r="T67" s="322"/>
      <c r="U67" s="322"/>
      <c r="V67" s="322"/>
      <c r="W67" s="322"/>
      <c r="X67" s="322"/>
      <c r="Y67" s="322"/>
      <c r="Z67" s="322"/>
      <c r="AA67" s="322"/>
      <c r="AB67" s="322"/>
      <c r="AC67" s="322"/>
      <c r="AD67" s="322"/>
      <c r="AE67" s="323"/>
    </row>
    <row r="68" spans="1:105" ht="17.25" customHeight="1" x14ac:dyDescent="0.15">
      <c r="A68" s="1107" t="s">
        <v>248</v>
      </c>
      <c r="B68" s="589"/>
      <c r="C68" s="947" t="s">
        <v>261</v>
      </c>
      <c r="D68" s="947"/>
      <c r="E68" s="324" t="s">
        <v>11</v>
      </c>
      <c r="F68" s="947" t="s">
        <v>261</v>
      </c>
      <c r="G68" s="947"/>
      <c r="H68" s="324" t="s">
        <v>36</v>
      </c>
      <c r="I68" s="947" t="s">
        <v>261</v>
      </c>
      <c r="J68" s="947"/>
      <c r="K68" s="324" t="s">
        <v>9</v>
      </c>
      <c r="L68" s="589" t="s">
        <v>34</v>
      </c>
      <c r="M68" s="589"/>
      <c r="N68" s="1108"/>
      <c r="O68" s="1109" t="s">
        <v>209</v>
      </c>
      <c r="P68" s="1110"/>
      <c r="Q68" s="1110"/>
      <c r="R68" s="1110"/>
      <c r="S68" s="296"/>
      <c r="T68" s="296"/>
      <c r="U68" s="1110" t="s">
        <v>60</v>
      </c>
      <c r="V68" s="1110"/>
      <c r="W68" s="296"/>
      <c r="X68" s="1111">
        <v>0</v>
      </c>
      <c r="Y68" s="1112"/>
      <c r="Z68" s="1112"/>
      <c r="AA68" s="1112"/>
      <c r="AB68" s="1112"/>
      <c r="AC68" s="1112"/>
      <c r="AD68" s="296" t="s">
        <v>21</v>
      </c>
      <c r="AE68" s="300"/>
    </row>
    <row r="69" spans="1:105" ht="14.25" customHeight="1" x14ac:dyDescent="0.15">
      <c r="A69" s="328"/>
      <c r="B69" s="322"/>
      <c r="C69" s="588" t="s">
        <v>248</v>
      </c>
      <c r="D69" s="588"/>
      <c r="E69" s="1049" t="s">
        <v>261</v>
      </c>
      <c r="F69" s="1049"/>
      <c r="G69" s="321" t="s">
        <v>11</v>
      </c>
      <c r="H69" s="1049" t="s">
        <v>261</v>
      </c>
      <c r="I69" s="1049"/>
      <c r="J69" s="321" t="s">
        <v>36</v>
      </c>
      <c r="K69" s="1049" t="s">
        <v>261</v>
      </c>
      <c r="L69" s="1049"/>
      <c r="M69" s="321" t="s">
        <v>9</v>
      </c>
      <c r="N69" s="322"/>
      <c r="AE69" s="238"/>
    </row>
    <row r="70" spans="1:105" ht="9.75" customHeight="1" x14ac:dyDescent="0.15">
      <c r="A70" s="301"/>
      <c r="C70" s="329"/>
      <c r="D70" s="329"/>
      <c r="E70" s="329"/>
      <c r="F70" s="329"/>
      <c r="G70" s="316"/>
      <c r="H70" s="329"/>
      <c r="I70" s="329"/>
      <c r="J70" s="316"/>
      <c r="K70" s="329"/>
      <c r="L70" s="329"/>
      <c r="M70" s="316"/>
      <c r="AE70" s="238"/>
    </row>
    <row r="71" spans="1:105" ht="15.75" customHeight="1" x14ac:dyDescent="0.15">
      <c r="A71" s="1104" t="s">
        <v>185</v>
      </c>
      <c r="B71" s="1105"/>
      <c r="C71" s="1105"/>
      <c r="D71" s="1105"/>
      <c r="E71" s="1105"/>
      <c r="F71" s="1105"/>
      <c r="G71" s="1105"/>
      <c r="H71" s="1105"/>
      <c r="I71" s="1105"/>
      <c r="J71" s="1105"/>
      <c r="K71" s="1105"/>
      <c r="L71" s="1105"/>
      <c r="M71" s="583" t="s">
        <v>5</v>
      </c>
      <c r="N71" s="583"/>
      <c r="O71" s="583"/>
      <c r="P71" s="1095" t="s">
        <v>62</v>
      </c>
      <c r="Q71" s="1095"/>
      <c r="R71" s="1095"/>
      <c r="S71" s="1095"/>
      <c r="T71" s="1095"/>
      <c r="U71" s="1095"/>
      <c r="V71" s="1095"/>
      <c r="W71" s="1095"/>
      <c r="X71" s="1095"/>
      <c r="AE71" s="238"/>
    </row>
    <row r="72" spans="1:105" ht="8.25" customHeight="1" x14ac:dyDescent="0.15">
      <c r="A72" s="1106"/>
      <c r="B72" s="1105"/>
      <c r="C72" s="1105"/>
      <c r="D72" s="1105"/>
      <c r="E72" s="1105"/>
      <c r="F72" s="1105"/>
      <c r="G72" s="1105"/>
      <c r="H72" s="1105"/>
      <c r="I72" s="1105"/>
      <c r="J72" s="1105"/>
      <c r="K72" s="1105"/>
      <c r="L72" s="1105"/>
      <c r="M72" s="226"/>
      <c r="N72" s="226"/>
      <c r="O72" s="226"/>
      <c r="AE72" s="238"/>
    </row>
    <row r="73" spans="1:105" ht="14.25" customHeight="1" x14ac:dyDescent="0.15">
      <c r="A73" s="1106"/>
      <c r="B73" s="1105"/>
      <c r="C73" s="1105"/>
      <c r="D73" s="1105"/>
      <c r="E73" s="1105"/>
      <c r="F73" s="1105"/>
      <c r="G73" s="1105"/>
      <c r="H73" s="1105"/>
      <c r="I73" s="1105"/>
      <c r="J73" s="1105"/>
      <c r="K73" s="1105"/>
      <c r="L73" s="1105"/>
      <c r="M73" s="583" t="s">
        <v>12</v>
      </c>
      <c r="N73" s="583"/>
      <c r="O73" s="583"/>
      <c r="P73" s="1095" t="s">
        <v>291</v>
      </c>
      <c r="Q73" s="1095"/>
      <c r="R73" s="1095"/>
      <c r="S73" s="1095"/>
      <c r="T73" s="1095"/>
      <c r="U73" s="1095"/>
      <c r="V73" s="1095"/>
      <c r="W73" s="1095"/>
      <c r="X73" s="1095"/>
      <c r="Y73" s="583" t="s">
        <v>15</v>
      </c>
      <c r="Z73" s="583"/>
      <c r="AA73" s="583"/>
      <c r="AB73" s="583"/>
      <c r="AC73" s="583"/>
      <c r="AD73" s="583"/>
      <c r="AE73" s="1096"/>
      <c r="AF73" s="226"/>
      <c r="AG73" s="226"/>
      <c r="AH73" s="226"/>
      <c r="AI73" s="226"/>
      <c r="AJ73" s="226"/>
      <c r="AK73" s="226"/>
      <c r="AL73" s="226"/>
      <c r="AM73" s="226"/>
      <c r="AN73" s="226"/>
      <c r="AO73" s="226"/>
      <c r="AP73" s="226"/>
      <c r="AQ73" s="226"/>
      <c r="AR73" s="226"/>
      <c r="AS73" s="226"/>
      <c r="AT73" s="226"/>
      <c r="AU73" s="226"/>
      <c r="AV73" s="226"/>
      <c r="AW73" s="226"/>
      <c r="AX73" s="226"/>
      <c r="AY73" s="226"/>
      <c r="AZ73" s="226"/>
      <c r="BA73" s="226"/>
      <c r="BB73" s="226"/>
      <c r="BC73" s="226"/>
      <c r="BD73" s="226"/>
      <c r="BE73" s="226"/>
      <c r="BF73" s="226"/>
      <c r="BG73" s="226"/>
      <c r="BH73" s="226"/>
      <c r="BI73" s="226"/>
      <c r="BJ73" s="226"/>
      <c r="BK73" s="226"/>
      <c r="BL73" s="226"/>
      <c r="BM73" s="226"/>
      <c r="BN73" s="226"/>
      <c r="BO73" s="226"/>
      <c r="BP73" s="226"/>
      <c r="BQ73" s="226"/>
      <c r="BR73" s="226"/>
      <c r="BS73" s="226"/>
      <c r="BT73" s="226"/>
      <c r="BU73" s="226"/>
      <c r="BV73" s="226"/>
      <c r="BW73" s="226"/>
      <c r="BX73" s="226"/>
      <c r="BY73" s="226"/>
      <c r="BZ73" s="226"/>
      <c r="CA73" s="226"/>
      <c r="CB73" s="226"/>
      <c r="CC73" s="226"/>
      <c r="CD73" s="226"/>
      <c r="CE73" s="226"/>
      <c r="CF73" s="226"/>
      <c r="CG73" s="226"/>
      <c r="CH73" s="226"/>
      <c r="CI73" s="226"/>
      <c r="CJ73" s="226"/>
      <c r="CK73" s="226"/>
      <c r="CL73" s="226"/>
      <c r="CM73" s="226"/>
      <c r="CN73" s="226"/>
      <c r="CO73" s="226"/>
      <c r="CP73" s="226"/>
      <c r="CQ73" s="226"/>
      <c r="CR73" s="226"/>
      <c r="CS73" s="226"/>
      <c r="CT73" s="226"/>
      <c r="CU73" s="226"/>
      <c r="CV73" s="226"/>
      <c r="CW73" s="226"/>
      <c r="CX73" s="226"/>
      <c r="CY73" s="226"/>
      <c r="CZ73" s="226"/>
    </row>
    <row r="74" spans="1:105" ht="15" customHeight="1" x14ac:dyDescent="0.15">
      <c r="A74" s="330"/>
      <c r="B74" s="331"/>
      <c r="C74" s="331"/>
      <c r="D74" s="331"/>
      <c r="E74" s="331"/>
      <c r="F74" s="331"/>
      <c r="G74" s="331"/>
      <c r="H74" s="331"/>
      <c r="I74" s="331"/>
      <c r="J74" s="331"/>
      <c r="K74" s="331"/>
      <c r="L74" s="331"/>
      <c r="M74" s="226"/>
      <c r="N74" s="226"/>
      <c r="O74" s="226"/>
      <c r="Y74" s="226"/>
      <c r="Z74" s="226"/>
      <c r="AA74" s="299" t="s">
        <v>282</v>
      </c>
      <c r="AB74" s="226"/>
      <c r="AC74" s="226"/>
      <c r="AD74" s="226"/>
      <c r="AE74" s="271"/>
      <c r="AF74" s="226"/>
      <c r="AG74" s="226"/>
      <c r="AH74" s="226"/>
      <c r="AI74" s="226"/>
      <c r="AJ74" s="226"/>
      <c r="AK74" s="226"/>
      <c r="AL74" s="226"/>
      <c r="AM74" s="226"/>
      <c r="AN74" s="226"/>
      <c r="AO74" s="226"/>
      <c r="AP74" s="226"/>
      <c r="AQ74" s="226"/>
      <c r="AR74" s="226"/>
      <c r="AS74" s="226"/>
      <c r="AT74" s="226"/>
      <c r="AU74" s="226"/>
      <c r="AV74" s="226"/>
      <c r="AW74" s="226"/>
      <c r="AX74" s="226"/>
      <c r="AY74" s="226"/>
      <c r="AZ74" s="226"/>
      <c r="BA74" s="226"/>
      <c r="BB74" s="226"/>
      <c r="BC74" s="226"/>
      <c r="BD74" s="226"/>
      <c r="BE74" s="226"/>
      <c r="BF74" s="226"/>
      <c r="BG74" s="226"/>
      <c r="BH74" s="226"/>
      <c r="BI74" s="226"/>
      <c r="BJ74" s="226"/>
      <c r="BK74" s="226"/>
      <c r="BL74" s="226"/>
      <c r="BM74" s="226"/>
      <c r="BN74" s="226"/>
      <c r="BO74" s="226"/>
      <c r="BP74" s="226"/>
      <c r="BQ74" s="226"/>
      <c r="BR74" s="226"/>
      <c r="BS74" s="226"/>
      <c r="BT74" s="226"/>
      <c r="BU74" s="226"/>
      <c r="BV74" s="226"/>
      <c r="BW74" s="226"/>
      <c r="BX74" s="226"/>
      <c r="BY74" s="226"/>
      <c r="BZ74" s="226"/>
      <c r="CA74" s="226"/>
      <c r="CB74" s="226"/>
      <c r="CC74" s="226"/>
      <c r="CD74" s="226"/>
      <c r="CE74" s="226"/>
      <c r="CF74" s="226"/>
      <c r="CG74" s="226"/>
      <c r="CH74" s="226"/>
      <c r="CI74" s="226"/>
      <c r="CJ74" s="226"/>
      <c r="CK74" s="226"/>
      <c r="CL74" s="226"/>
      <c r="CM74" s="226"/>
      <c r="CN74" s="226"/>
      <c r="CO74" s="226"/>
      <c r="CP74" s="226"/>
      <c r="CQ74" s="226"/>
      <c r="CR74" s="226"/>
      <c r="CS74" s="226"/>
      <c r="CT74" s="226"/>
      <c r="CU74" s="226"/>
      <c r="CV74" s="226"/>
      <c r="CW74" s="226"/>
      <c r="CX74" s="226"/>
      <c r="CY74" s="226"/>
      <c r="CZ74" s="226"/>
    </row>
    <row r="75" spans="1:105" ht="19.5" customHeight="1" x14ac:dyDescent="0.15">
      <c r="A75" s="1097" t="s">
        <v>156</v>
      </c>
      <c r="B75" s="988"/>
      <c r="C75" s="988"/>
      <c r="D75" s="988"/>
      <c r="E75" s="988"/>
      <c r="F75" s="988"/>
      <c r="G75" s="988"/>
      <c r="H75" s="988"/>
      <c r="I75" s="988"/>
      <c r="J75" s="989"/>
      <c r="K75" s="1098" t="s">
        <v>51</v>
      </c>
      <c r="L75" s="988"/>
      <c r="M75" s="988"/>
      <c r="N75" s="988"/>
      <c r="O75" s="988"/>
      <c r="P75" s="988"/>
      <c r="Q75" s="988"/>
      <c r="R75" s="988"/>
      <c r="S75" s="988"/>
      <c r="T75" s="989"/>
      <c r="U75" s="1098" t="s">
        <v>66</v>
      </c>
      <c r="V75" s="988"/>
      <c r="W75" s="988"/>
      <c r="X75" s="988"/>
      <c r="Y75" s="988"/>
      <c r="Z75" s="988"/>
      <c r="AA75" s="988"/>
      <c r="AB75" s="988"/>
      <c r="AC75" s="988"/>
      <c r="AD75" s="988"/>
      <c r="AE75" s="1099"/>
      <c r="AF75" s="332"/>
      <c r="AG75" s="332"/>
      <c r="AH75" s="332"/>
      <c r="AI75" s="332"/>
      <c r="AJ75" s="332"/>
      <c r="AK75" s="332"/>
      <c r="AL75" s="332"/>
      <c r="AM75" s="332"/>
      <c r="AN75" s="332"/>
      <c r="AO75" s="332"/>
      <c r="AP75" s="332"/>
      <c r="AQ75" s="332"/>
      <c r="AR75" s="332"/>
      <c r="AS75" s="332"/>
      <c r="AT75" s="332"/>
      <c r="AU75" s="332"/>
      <c r="AV75" s="332"/>
      <c r="AW75" s="332"/>
      <c r="AX75" s="332"/>
      <c r="AY75" s="332"/>
      <c r="AZ75" s="332"/>
      <c r="BA75" s="332"/>
      <c r="BB75" s="332"/>
      <c r="BC75" s="332"/>
      <c r="BD75" s="332"/>
      <c r="BE75" s="332"/>
      <c r="BF75" s="332"/>
      <c r="BG75" s="332"/>
      <c r="BH75" s="332"/>
      <c r="BI75" s="332"/>
      <c r="BJ75" s="332"/>
      <c r="BK75" s="332"/>
      <c r="BL75" s="332"/>
      <c r="BM75" s="332"/>
      <c r="BN75" s="332"/>
      <c r="BO75" s="332"/>
      <c r="BP75" s="332"/>
      <c r="BQ75" s="332"/>
      <c r="BR75" s="332"/>
      <c r="BS75" s="332"/>
      <c r="BT75" s="332"/>
      <c r="BU75" s="332"/>
      <c r="BV75" s="332"/>
      <c r="BW75" s="332"/>
      <c r="BX75" s="332"/>
      <c r="BY75" s="332"/>
      <c r="BZ75" s="332"/>
      <c r="CA75" s="332"/>
      <c r="CB75" s="332"/>
      <c r="CC75" s="332"/>
      <c r="CD75" s="332"/>
      <c r="CE75" s="332"/>
      <c r="CF75" s="332"/>
      <c r="CG75" s="332"/>
      <c r="CH75" s="332"/>
      <c r="CI75" s="332"/>
      <c r="CJ75" s="332"/>
      <c r="CK75" s="332"/>
      <c r="CL75" s="332"/>
      <c r="CM75" s="332"/>
      <c r="CN75" s="332"/>
      <c r="CO75" s="332"/>
      <c r="CP75" s="332"/>
      <c r="CQ75" s="332"/>
      <c r="CR75" s="332"/>
      <c r="CS75" s="332"/>
      <c r="CT75" s="332"/>
      <c r="CU75" s="332"/>
      <c r="CV75" s="332"/>
      <c r="CW75" s="332"/>
      <c r="CX75" s="332"/>
      <c r="CY75" s="332"/>
      <c r="CZ75" s="332"/>
    </row>
    <row r="76" spans="1:105" s="258" customFormat="1" ht="28.9" customHeight="1" x14ac:dyDescent="0.15">
      <c r="A76" s="1100" t="s">
        <v>248</v>
      </c>
      <c r="B76" s="1101"/>
      <c r="C76" s="264" t="s">
        <v>261</v>
      </c>
      <c r="D76" s="333" t="s">
        <v>11</v>
      </c>
      <c r="E76" s="264" t="s">
        <v>261</v>
      </c>
      <c r="F76" s="333" t="s">
        <v>27</v>
      </c>
      <c r="G76" s="264" t="s">
        <v>261</v>
      </c>
      <c r="H76" s="333" t="s">
        <v>29</v>
      </c>
      <c r="I76" s="1101" t="s">
        <v>33</v>
      </c>
      <c r="J76" s="1101"/>
      <c r="K76" s="1102" t="s">
        <v>248</v>
      </c>
      <c r="L76" s="1101"/>
      <c r="M76" s="264" t="s">
        <v>261</v>
      </c>
      <c r="N76" s="333" t="s">
        <v>11</v>
      </c>
      <c r="O76" s="264" t="s">
        <v>261</v>
      </c>
      <c r="P76" s="333" t="s">
        <v>27</v>
      </c>
      <c r="Q76" s="264" t="s">
        <v>261</v>
      </c>
      <c r="R76" s="333" t="s">
        <v>29</v>
      </c>
      <c r="S76" s="1101" t="s">
        <v>34</v>
      </c>
      <c r="T76" s="1103"/>
      <c r="U76" s="1101" t="s">
        <v>248</v>
      </c>
      <c r="V76" s="1101"/>
      <c r="W76" s="264" t="s">
        <v>261</v>
      </c>
      <c r="X76" s="333" t="s">
        <v>11</v>
      </c>
      <c r="Y76" s="264" t="s">
        <v>261</v>
      </c>
      <c r="Z76" s="333" t="s">
        <v>27</v>
      </c>
      <c r="AA76" s="264" t="s">
        <v>261</v>
      </c>
      <c r="AB76" s="333" t="s">
        <v>29</v>
      </c>
      <c r="AC76" s="1101" t="s">
        <v>34</v>
      </c>
      <c r="AD76" s="1101"/>
      <c r="AE76" s="334"/>
    </row>
    <row r="77" spans="1:105" ht="13.9" customHeight="1" thickBot="1" x14ac:dyDescent="0.2">
      <c r="A77" s="910" t="s">
        <v>232</v>
      </c>
      <c r="B77" s="335"/>
      <c r="C77" s="336"/>
      <c r="D77" s="336"/>
      <c r="E77" s="336"/>
      <c r="F77" s="336"/>
      <c r="G77" s="336"/>
      <c r="H77" s="336"/>
      <c r="I77" s="337"/>
      <c r="J77" s="337"/>
      <c r="K77" s="337"/>
      <c r="L77" s="337"/>
      <c r="M77" s="336"/>
      <c r="N77" s="336"/>
      <c r="O77" s="336"/>
      <c r="P77" s="336"/>
      <c r="Q77" s="336"/>
      <c r="R77" s="336"/>
      <c r="S77" s="337"/>
      <c r="T77" s="337"/>
      <c r="U77" s="337"/>
      <c r="V77" s="337"/>
      <c r="W77" s="336"/>
      <c r="X77" s="336"/>
      <c r="Y77" s="336"/>
      <c r="Z77" s="336"/>
      <c r="AA77" s="336"/>
      <c r="AB77" s="336"/>
      <c r="AC77" s="337"/>
      <c r="AD77" s="337"/>
      <c r="AE77" s="338"/>
      <c r="AF77" s="339"/>
      <c r="AG77" s="339"/>
      <c r="AH77" s="339"/>
      <c r="AI77" s="339"/>
      <c r="AJ77" s="339"/>
      <c r="AK77" s="339"/>
      <c r="AL77" s="339"/>
      <c r="AM77" s="339"/>
      <c r="AN77" s="339"/>
      <c r="AO77" s="339"/>
      <c r="AP77" s="339"/>
      <c r="AQ77" s="339"/>
      <c r="AR77" s="339"/>
      <c r="AS77" s="339"/>
      <c r="AT77" s="339"/>
      <c r="AU77" s="339"/>
      <c r="AV77" s="339"/>
      <c r="AW77" s="339"/>
      <c r="AX77" s="339"/>
      <c r="AY77" s="339"/>
      <c r="AZ77" s="339"/>
      <c r="BA77" s="339"/>
      <c r="BB77" s="339"/>
      <c r="BC77" s="339"/>
      <c r="BD77" s="339"/>
      <c r="BE77" s="339"/>
      <c r="BF77" s="339"/>
      <c r="BG77" s="339"/>
      <c r="BH77" s="339"/>
      <c r="BI77" s="339"/>
      <c r="BJ77" s="339"/>
      <c r="BK77" s="339"/>
      <c r="BL77" s="339"/>
      <c r="BM77" s="339"/>
      <c r="BN77" s="339"/>
      <c r="BO77" s="339"/>
      <c r="BP77" s="339"/>
      <c r="BQ77" s="339"/>
      <c r="BR77" s="339"/>
      <c r="BS77" s="339"/>
      <c r="BT77" s="339"/>
      <c r="BU77" s="339"/>
      <c r="BV77" s="339"/>
      <c r="BW77" s="339"/>
      <c r="BX77" s="339"/>
      <c r="BY77" s="339"/>
      <c r="BZ77" s="339"/>
      <c r="CA77" s="339"/>
      <c r="CB77" s="339"/>
      <c r="CC77" s="339"/>
      <c r="CD77" s="339"/>
      <c r="CE77" s="339"/>
      <c r="CF77" s="339"/>
      <c r="CG77" s="339"/>
      <c r="CH77" s="339"/>
      <c r="CI77" s="339"/>
      <c r="CJ77" s="339"/>
      <c r="CK77" s="339"/>
      <c r="CL77" s="339"/>
      <c r="CM77" s="339"/>
      <c r="CN77" s="339"/>
      <c r="CO77" s="339"/>
      <c r="CP77" s="339"/>
      <c r="CQ77" s="339"/>
      <c r="CR77" s="339"/>
      <c r="CS77" s="339"/>
      <c r="CT77" s="339"/>
      <c r="CU77" s="339"/>
      <c r="CV77" s="339"/>
      <c r="CW77" s="339"/>
      <c r="CX77" s="339"/>
      <c r="CY77" s="339"/>
      <c r="CZ77" s="339"/>
    </row>
    <row r="78" spans="1:105" ht="13.9" customHeight="1" thickTop="1" x14ac:dyDescent="0.15">
      <c r="A78" s="911"/>
      <c r="B78" s="340"/>
      <c r="C78" s="1085" t="s">
        <v>226</v>
      </c>
      <c r="D78" s="1086"/>
      <c r="E78" s="1086"/>
      <c r="F78" s="1086"/>
      <c r="G78" s="341"/>
      <c r="H78" s="341"/>
      <c r="I78" s="341"/>
      <c r="J78" s="341"/>
      <c r="K78" s="341"/>
      <c r="L78" s="341"/>
      <c r="M78" s="342" t="s">
        <v>227</v>
      </c>
      <c r="N78" s="341"/>
      <c r="O78" s="342"/>
      <c r="P78" s="342"/>
      <c r="Q78" s="342"/>
      <c r="R78" s="342"/>
      <c r="S78" s="342"/>
      <c r="T78" s="343"/>
      <c r="W78" s="344"/>
      <c r="X78" s="344"/>
      <c r="Y78" s="344"/>
      <c r="Z78" s="345"/>
      <c r="AA78" s="345"/>
      <c r="AB78" s="345"/>
      <c r="AC78" s="345"/>
      <c r="AD78" s="345"/>
      <c r="AE78" s="346"/>
      <c r="AF78" s="345"/>
      <c r="AG78" s="345"/>
      <c r="AH78" s="345"/>
      <c r="AI78" s="345"/>
      <c r="AJ78" s="345"/>
      <c r="AK78" s="345"/>
      <c r="AL78" s="345"/>
      <c r="AM78" s="345"/>
      <c r="AN78" s="345"/>
      <c r="AO78" s="345"/>
      <c r="AP78" s="345"/>
      <c r="AQ78" s="345"/>
      <c r="AR78" s="345"/>
      <c r="AS78" s="345"/>
      <c r="AT78" s="345"/>
      <c r="AU78" s="345"/>
      <c r="AV78" s="345"/>
      <c r="AW78" s="345"/>
      <c r="AX78" s="345"/>
      <c r="AY78" s="345"/>
      <c r="AZ78" s="345"/>
      <c r="BA78" s="345"/>
      <c r="BB78" s="345"/>
      <c r="BC78" s="345"/>
      <c r="BD78" s="345"/>
      <c r="BE78" s="345"/>
      <c r="BF78" s="345"/>
      <c r="BG78" s="345"/>
      <c r="BH78" s="345"/>
      <c r="BI78" s="345"/>
      <c r="BJ78" s="345"/>
      <c r="BK78" s="345"/>
      <c r="BL78" s="345"/>
      <c r="BM78" s="345"/>
      <c r="BN78" s="345"/>
      <c r="BO78" s="345"/>
      <c r="BP78" s="345"/>
      <c r="BQ78" s="345"/>
      <c r="BR78" s="345"/>
      <c r="BS78" s="345"/>
      <c r="BT78" s="345"/>
      <c r="BU78" s="345"/>
      <c r="BV78" s="345"/>
      <c r="BW78" s="345"/>
      <c r="BX78" s="345"/>
      <c r="BY78" s="345"/>
      <c r="BZ78" s="345"/>
      <c r="CA78" s="345"/>
      <c r="CB78" s="345"/>
      <c r="CC78" s="345"/>
      <c r="CD78" s="345"/>
      <c r="CE78" s="345"/>
      <c r="CF78" s="345"/>
      <c r="CG78" s="345"/>
      <c r="CH78" s="345"/>
      <c r="CI78" s="345"/>
      <c r="CJ78" s="345"/>
      <c r="CK78" s="345"/>
      <c r="CL78" s="345"/>
      <c r="CM78" s="345"/>
      <c r="CN78" s="345"/>
      <c r="CO78" s="345"/>
      <c r="CP78" s="345"/>
      <c r="CQ78" s="345"/>
      <c r="CR78" s="345"/>
      <c r="CS78" s="345"/>
      <c r="CT78" s="345"/>
      <c r="CU78" s="345"/>
      <c r="CV78" s="345"/>
      <c r="CW78" s="345"/>
      <c r="CX78" s="345"/>
      <c r="CY78" s="345"/>
      <c r="CZ78" s="345"/>
      <c r="DA78" s="347"/>
    </row>
    <row r="79" spans="1:105" ht="13.9" customHeight="1" x14ac:dyDescent="0.15">
      <c r="A79" s="911"/>
      <c r="B79" s="348"/>
      <c r="C79" s="1087">
        <v>160000</v>
      </c>
      <c r="D79" s="1088"/>
      <c r="E79" s="1088"/>
      <c r="F79" s="339" t="s">
        <v>17</v>
      </c>
      <c r="G79" s="339" t="s">
        <v>74</v>
      </c>
      <c r="H79" s="1089">
        <v>4.5454545454545456E-2</v>
      </c>
      <c r="I79" s="1089"/>
      <c r="J79" s="1089"/>
      <c r="K79" s="1089"/>
      <c r="L79" s="339"/>
      <c r="M79" s="1082">
        <v>7270</v>
      </c>
      <c r="N79" s="1082"/>
      <c r="O79" s="1082"/>
      <c r="P79" s="1082"/>
      <c r="Q79" s="339" t="s">
        <v>17</v>
      </c>
      <c r="R79" s="347"/>
      <c r="S79" s="347"/>
      <c r="T79" s="349"/>
      <c r="W79" s="344"/>
      <c r="X79" s="347"/>
      <c r="Y79" s="347"/>
      <c r="Z79" s="347"/>
      <c r="AA79" s="347"/>
      <c r="AB79" s="347"/>
      <c r="AC79" s="347"/>
      <c r="AD79" s="347"/>
      <c r="AE79" s="350"/>
      <c r="AF79" s="347"/>
      <c r="AG79" s="347"/>
      <c r="AH79" s="347"/>
      <c r="AI79" s="347"/>
      <c r="AJ79" s="347"/>
      <c r="AK79" s="347"/>
      <c r="AL79" s="347"/>
      <c r="AM79" s="347"/>
      <c r="AN79" s="347"/>
      <c r="AO79" s="347"/>
      <c r="AP79" s="347"/>
      <c r="AQ79" s="347"/>
      <c r="AR79" s="347"/>
      <c r="AS79" s="347"/>
      <c r="AT79" s="347"/>
      <c r="AU79" s="347"/>
      <c r="AV79" s="347"/>
      <c r="AW79" s="347"/>
      <c r="AX79" s="347"/>
      <c r="AY79" s="347"/>
      <c r="AZ79" s="347"/>
      <c r="BA79" s="347"/>
      <c r="BB79" s="347"/>
      <c r="BC79" s="347"/>
      <c r="BD79" s="347"/>
      <c r="BE79" s="347"/>
      <c r="BF79" s="347"/>
      <c r="BG79" s="347"/>
      <c r="BH79" s="347"/>
      <c r="BI79" s="347"/>
      <c r="BJ79" s="347"/>
      <c r="BK79" s="347"/>
      <c r="BL79" s="347"/>
      <c r="BM79" s="347"/>
      <c r="BN79" s="347"/>
      <c r="BO79" s="347"/>
      <c r="BP79" s="347"/>
      <c r="BQ79" s="347"/>
      <c r="BR79" s="347"/>
      <c r="BS79" s="347"/>
      <c r="BT79" s="347"/>
      <c r="BU79" s="347"/>
      <c r="BV79" s="347"/>
      <c r="BW79" s="347"/>
      <c r="BX79" s="347"/>
      <c r="BY79" s="347"/>
      <c r="BZ79" s="347"/>
      <c r="CA79" s="347"/>
      <c r="CB79" s="347"/>
      <c r="CC79" s="347"/>
      <c r="CD79" s="347"/>
      <c r="CE79" s="347"/>
      <c r="CF79" s="347"/>
      <c r="CG79" s="347"/>
      <c r="CH79" s="347"/>
      <c r="CI79" s="347"/>
      <c r="CJ79" s="347"/>
      <c r="CK79" s="347"/>
      <c r="CL79" s="347"/>
      <c r="CM79" s="347"/>
      <c r="CN79" s="347"/>
      <c r="CO79" s="347"/>
      <c r="CP79" s="347"/>
      <c r="CQ79" s="347"/>
      <c r="CR79" s="347"/>
      <c r="CS79" s="347"/>
      <c r="CT79" s="347"/>
      <c r="CU79" s="347"/>
      <c r="CV79" s="347"/>
      <c r="CW79" s="347"/>
      <c r="CX79" s="347"/>
      <c r="CY79" s="347"/>
      <c r="CZ79" s="347"/>
      <c r="DA79" s="347"/>
    </row>
    <row r="80" spans="1:105" ht="13.9" customHeight="1" x14ac:dyDescent="0.15">
      <c r="A80" s="911"/>
      <c r="B80" s="340"/>
      <c r="C80" s="1090" t="s">
        <v>223</v>
      </c>
      <c r="D80" s="1071"/>
      <c r="E80" s="1071"/>
      <c r="F80" s="1071"/>
      <c r="G80" s="345"/>
      <c r="H80" s="345"/>
      <c r="I80" s="351"/>
      <c r="J80" s="345"/>
      <c r="K80" s="345"/>
      <c r="L80" s="345"/>
      <c r="M80" s="344" t="s">
        <v>58</v>
      </c>
      <c r="N80" s="344"/>
      <c r="O80" s="344"/>
      <c r="P80" s="344"/>
      <c r="Q80" s="344"/>
      <c r="R80" s="344"/>
      <c r="S80" s="344"/>
      <c r="T80" s="352"/>
      <c r="W80" s="344"/>
      <c r="X80" s="344"/>
      <c r="Y80" s="345"/>
      <c r="Z80" s="345"/>
      <c r="AA80" s="345"/>
      <c r="AB80" s="345"/>
      <c r="AC80" s="345"/>
      <c r="AD80" s="345"/>
      <c r="AE80" s="346"/>
      <c r="AF80" s="345"/>
      <c r="AG80" s="345"/>
      <c r="AH80" s="345"/>
      <c r="AI80" s="345"/>
      <c r="AJ80" s="345"/>
      <c r="AK80" s="345"/>
      <c r="AL80" s="345"/>
      <c r="AM80" s="345"/>
      <c r="AN80" s="345"/>
      <c r="AO80" s="345"/>
      <c r="AP80" s="345"/>
      <c r="AQ80" s="345"/>
      <c r="AR80" s="345"/>
      <c r="AS80" s="345"/>
      <c r="AT80" s="345"/>
      <c r="AU80" s="345"/>
      <c r="AV80" s="345"/>
      <c r="AW80" s="345"/>
      <c r="AX80" s="345"/>
      <c r="AY80" s="345"/>
      <c r="AZ80" s="345"/>
      <c r="BA80" s="345"/>
      <c r="BB80" s="345"/>
      <c r="BC80" s="345"/>
      <c r="BD80" s="345"/>
      <c r="BE80" s="345"/>
      <c r="BF80" s="345"/>
      <c r="BG80" s="345"/>
      <c r="BH80" s="345"/>
      <c r="BI80" s="345"/>
      <c r="BJ80" s="345"/>
      <c r="BK80" s="345"/>
      <c r="BL80" s="345"/>
      <c r="BM80" s="345"/>
      <c r="BN80" s="345"/>
      <c r="BO80" s="345"/>
      <c r="BP80" s="345"/>
      <c r="BQ80" s="345"/>
      <c r="BR80" s="345"/>
      <c r="BS80" s="345"/>
      <c r="BT80" s="345"/>
      <c r="BU80" s="345"/>
      <c r="BV80" s="345"/>
      <c r="BW80" s="345"/>
      <c r="BX80" s="345"/>
      <c r="BY80" s="345"/>
      <c r="BZ80" s="345"/>
      <c r="CA80" s="345"/>
      <c r="CB80" s="345"/>
      <c r="CC80" s="345"/>
      <c r="CD80" s="345"/>
      <c r="CE80" s="345"/>
      <c r="CF80" s="345"/>
      <c r="CG80" s="345"/>
      <c r="CH80" s="345"/>
      <c r="CI80" s="345"/>
      <c r="CJ80" s="345"/>
      <c r="CK80" s="345"/>
      <c r="CL80" s="345"/>
      <c r="CM80" s="345"/>
      <c r="CN80" s="345"/>
      <c r="CO80" s="345"/>
      <c r="CP80" s="345"/>
      <c r="CQ80" s="345"/>
      <c r="CR80" s="345"/>
      <c r="CS80" s="345"/>
      <c r="CT80" s="345"/>
      <c r="CU80" s="345"/>
      <c r="CV80" s="345"/>
      <c r="CW80" s="345"/>
      <c r="CX80" s="345"/>
      <c r="CY80" s="345"/>
      <c r="CZ80" s="345"/>
      <c r="DA80" s="347"/>
    </row>
    <row r="81" spans="1:105" ht="13.9" customHeight="1" thickBot="1" x14ac:dyDescent="0.2">
      <c r="A81" s="911"/>
      <c r="C81" s="1091">
        <v>7270</v>
      </c>
      <c r="D81" s="1092"/>
      <c r="E81" s="1092"/>
      <c r="F81" s="353" t="s">
        <v>17</v>
      </c>
      <c r="G81" s="353" t="s">
        <v>74</v>
      </c>
      <c r="H81" s="1093" t="s">
        <v>216</v>
      </c>
      <c r="I81" s="1093"/>
      <c r="J81" s="1093"/>
      <c r="K81" s="1093"/>
      <c r="L81" s="353" t="s">
        <v>40</v>
      </c>
      <c r="M81" s="1094">
        <v>4847</v>
      </c>
      <c r="N81" s="1094"/>
      <c r="O81" s="1094"/>
      <c r="P81" s="1094"/>
      <c r="Q81" s="353" t="s">
        <v>17</v>
      </c>
      <c r="R81" s="354"/>
      <c r="S81" s="354"/>
      <c r="T81" s="355"/>
      <c r="W81" s="347"/>
      <c r="X81" s="347"/>
      <c r="Y81" s="347"/>
      <c r="Z81" s="347"/>
      <c r="AA81" s="347"/>
      <c r="AB81" s="347"/>
      <c r="AC81" s="347"/>
      <c r="AD81" s="347"/>
      <c r="AE81" s="350"/>
      <c r="AF81" s="347"/>
      <c r="AG81" s="347"/>
      <c r="AH81" s="347"/>
      <c r="AI81" s="347"/>
      <c r="AJ81" s="347"/>
      <c r="AK81" s="347"/>
      <c r="AL81" s="347"/>
      <c r="AM81" s="347"/>
      <c r="AN81" s="347"/>
      <c r="AO81" s="347"/>
      <c r="AP81" s="347"/>
      <c r="AQ81" s="347"/>
      <c r="AR81" s="347"/>
      <c r="AS81" s="347"/>
      <c r="AT81" s="347"/>
      <c r="AU81" s="347"/>
      <c r="AV81" s="347"/>
      <c r="AW81" s="347"/>
      <c r="AX81" s="347"/>
      <c r="AY81" s="347"/>
      <c r="AZ81" s="347"/>
      <c r="BA81" s="347"/>
      <c r="BB81" s="347"/>
      <c r="BC81" s="347"/>
      <c r="BD81" s="347"/>
      <c r="BE81" s="347"/>
      <c r="BF81" s="347"/>
      <c r="BG81" s="347"/>
      <c r="BH81" s="347"/>
      <c r="BI81" s="347"/>
      <c r="BJ81" s="347"/>
      <c r="BK81" s="347"/>
      <c r="BL81" s="347"/>
      <c r="BM81" s="347"/>
      <c r="BN81" s="347"/>
      <c r="BO81" s="347"/>
      <c r="BP81" s="347"/>
      <c r="BQ81" s="347"/>
      <c r="BR81" s="347"/>
      <c r="BS81" s="347"/>
      <c r="BT81" s="347"/>
      <c r="BU81" s="347"/>
      <c r="BV81" s="347"/>
      <c r="BW81" s="347"/>
      <c r="BX81" s="347"/>
      <c r="BY81" s="347"/>
      <c r="BZ81" s="347"/>
      <c r="CA81" s="347"/>
      <c r="CB81" s="347"/>
      <c r="CC81" s="347"/>
      <c r="CD81" s="347"/>
      <c r="CE81" s="347"/>
      <c r="CF81" s="347"/>
      <c r="CG81" s="347"/>
      <c r="CH81" s="347"/>
      <c r="CI81" s="347"/>
      <c r="CJ81" s="347"/>
      <c r="CK81" s="347"/>
      <c r="CL81" s="347"/>
      <c r="CM81" s="347"/>
      <c r="CN81" s="347"/>
      <c r="CO81" s="347"/>
      <c r="CP81" s="347"/>
      <c r="CQ81" s="347"/>
      <c r="CR81" s="347"/>
      <c r="CS81" s="347"/>
      <c r="CT81" s="347"/>
      <c r="CU81" s="347"/>
      <c r="CV81" s="347"/>
      <c r="CW81" s="347"/>
      <c r="CX81" s="347"/>
      <c r="CY81" s="347"/>
      <c r="CZ81" s="347"/>
      <c r="DA81" s="347"/>
    </row>
    <row r="82" spans="1:105" ht="13.9" customHeight="1" thickTop="1" x14ac:dyDescent="0.15">
      <c r="A82" s="911"/>
      <c r="E82" s="356"/>
      <c r="F82" s="339"/>
      <c r="G82" s="339"/>
      <c r="H82" s="339"/>
      <c r="I82" s="339"/>
      <c r="J82" s="357"/>
      <c r="K82" s="357"/>
      <c r="L82" s="357"/>
      <c r="M82" s="357"/>
      <c r="N82" s="339"/>
      <c r="O82" s="356"/>
      <c r="P82" s="356"/>
      <c r="Q82" s="356"/>
      <c r="R82" s="356"/>
      <c r="S82" s="339"/>
      <c r="T82" s="347"/>
      <c r="U82" s="347"/>
      <c r="V82" s="347"/>
      <c r="W82" s="347"/>
      <c r="X82" s="347"/>
      <c r="Y82" s="347"/>
      <c r="Z82" s="347"/>
      <c r="AA82" s="347"/>
      <c r="AB82" s="347"/>
      <c r="AC82" s="347"/>
      <c r="AD82" s="347"/>
      <c r="AE82" s="350"/>
      <c r="AF82" s="347"/>
      <c r="AG82" s="347"/>
      <c r="AH82" s="347"/>
      <c r="AI82" s="347"/>
      <c r="AJ82" s="347"/>
      <c r="AK82" s="347"/>
      <c r="AL82" s="347"/>
      <c r="AM82" s="347"/>
      <c r="AN82" s="347"/>
      <c r="AO82" s="347"/>
      <c r="AP82" s="347"/>
      <c r="AQ82" s="347"/>
      <c r="AR82" s="347"/>
      <c r="AS82" s="347"/>
      <c r="AT82" s="347"/>
      <c r="AU82" s="347"/>
      <c r="AV82" s="347"/>
      <c r="AW82" s="347"/>
      <c r="AX82" s="347"/>
      <c r="AY82" s="347"/>
      <c r="AZ82" s="347"/>
      <c r="BA82" s="347"/>
      <c r="BB82" s="347"/>
      <c r="BC82" s="347"/>
      <c r="BD82" s="347"/>
      <c r="BE82" s="347"/>
      <c r="BF82" s="347"/>
      <c r="BG82" s="347"/>
      <c r="BH82" s="347"/>
      <c r="BI82" s="347"/>
      <c r="BJ82" s="347"/>
      <c r="BK82" s="347"/>
      <c r="BL82" s="347"/>
      <c r="BM82" s="347"/>
      <c r="BN82" s="347"/>
      <c r="BO82" s="347"/>
      <c r="BP82" s="347"/>
      <c r="BQ82" s="347"/>
      <c r="BR82" s="347"/>
      <c r="BS82" s="347"/>
      <c r="BT82" s="347"/>
      <c r="BU82" s="347"/>
      <c r="BV82" s="347"/>
      <c r="BW82" s="347"/>
      <c r="BX82" s="347"/>
      <c r="BY82" s="347"/>
      <c r="BZ82" s="347"/>
      <c r="CA82" s="347"/>
      <c r="CB82" s="347"/>
      <c r="CC82" s="347"/>
      <c r="CD82" s="347"/>
      <c r="CE82" s="347"/>
      <c r="CF82" s="347"/>
      <c r="CG82" s="347"/>
      <c r="CH82" s="347"/>
      <c r="CI82" s="347"/>
      <c r="CJ82" s="347"/>
      <c r="CK82" s="347"/>
      <c r="CL82" s="347"/>
      <c r="CM82" s="347"/>
      <c r="CN82" s="347"/>
      <c r="CO82" s="347"/>
      <c r="CP82" s="347"/>
      <c r="CQ82" s="347"/>
      <c r="CR82" s="347"/>
      <c r="CS82" s="347"/>
      <c r="CT82" s="347"/>
      <c r="CU82" s="347"/>
      <c r="CV82" s="347"/>
      <c r="CW82" s="347"/>
      <c r="CX82" s="347"/>
      <c r="CY82" s="347"/>
      <c r="CZ82" s="347"/>
      <c r="DA82" s="347"/>
    </row>
    <row r="83" spans="1:105" ht="13.9" customHeight="1" x14ac:dyDescent="0.15">
      <c r="A83" s="911"/>
      <c r="B83" s="340"/>
      <c r="C83" s="345"/>
      <c r="D83" s="345"/>
      <c r="E83" s="345"/>
      <c r="F83" s="1071" t="s">
        <v>0</v>
      </c>
      <c r="G83" s="1071"/>
      <c r="H83" s="1071"/>
      <c r="I83" s="345"/>
      <c r="J83" s="345"/>
      <c r="K83" s="1071" t="s">
        <v>20</v>
      </c>
      <c r="L83" s="1071"/>
      <c r="M83" s="1071"/>
      <c r="N83" s="345"/>
      <c r="O83" s="345"/>
      <c r="P83" s="1071" t="s">
        <v>23</v>
      </c>
      <c r="Q83" s="1071"/>
      <c r="R83" s="1071"/>
      <c r="S83" s="1071"/>
      <c r="T83" s="345"/>
      <c r="U83" s="345"/>
      <c r="V83" s="1071" t="s">
        <v>89</v>
      </c>
      <c r="W83" s="1071"/>
      <c r="X83" s="1071"/>
      <c r="Y83" s="345"/>
      <c r="Z83" s="345"/>
      <c r="AA83" s="1071" t="s">
        <v>22</v>
      </c>
      <c r="AB83" s="1071"/>
      <c r="AC83" s="1071"/>
      <c r="AD83" s="1071"/>
      <c r="AE83" s="346"/>
      <c r="AF83" s="345"/>
      <c r="AG83" s="345"/>
      <c r="AH83" s="345"/>
      <c r="AI83" s="345"/>
      <c r="AJ83" s="345"/>
      <c r="AK83" s="345"/>
      <c r="AL83" s="345"/>
      <c r="AM83" s="345"/>
      <c r="AN83" s="345"/>
      <c r="AO83" s="345"/>
      <c r="AP83" s="345"/>
      <c r="AQ83" s="345"/>
      <c r="AR83" s="345"/>
      <c r="AS83" s="345"/>
      <c r="AT83" s="345"/>
      <c r="AU83" s="345"/>
      <c r="AV83" s="345"/>
      <c r="AW83" s="345"/>
      <c r="AX83" s="345"/>
      <c r="AY83" s="345"/>
      <c r="AZ83" s="345"/>
      <c r="BA83" s="345"/>
      <c r="BB83" s="345"/>
      <c r="BC83" s="345"/>
      <c r="BD83" s="345"/>
      <c r="BE83" s="345"/>
      <c r="BF83" s="345"/>
      <c r="BG83" s="345"/>
      <c r="BH83" s="345"/>
      <c r="BI83" s="345"/>
      <c r="BJ83" s="345"/>
      <c r="BK83" s="345"/>
      <c r="BL83" s="345"/>
      <c r="BM83" s="345"/>
      <c r="BN83" s="345"/>
      <c r="BO83" s="345"/>
      <c r="BP83" s="345"/>
      <c r="BQ83" s="345"/>
      <c r="BR83" s="345"/>
      <c r="BS83" s="345"/>
      <c r="BT83" s="345"/>
      <c r="BU83" s="345"/>
      <c r="BV83" s="345"/>
      <c r="BW83" s="345"/>
      <c r="BX83" s="345"/>
      <c r="BY83" s="345"/>
      <c r="BZ83" s="345"/>
      <c r="CA83" s="345"/>
      <c r="CB83" s="345"/>
      <c r="CC83" s="345"/>
      <c r="CD83" s="345"/>
      <c r="CE83" s="345"/>
      <c r="CF83" s="345"/>
      <c r="CG83" s="345"/>
      <c r="CH83" s="345"/>
      <c r="CI83" s="345"/>
      <c r="CJ83" s="345"/>
      <c r="CK83" s="345"/>
      <c r="CL83" s="345"/>
      <c r="CM83" s="345"/>
      <c r="CN83" s="345"/>
      <c r="CO83" s="345"/>
      <c r="CP83" s="345"/>
      <c r="CQ83" s="345"/>
      <c r="CR83" s="345"/>
      <c r="CS83" s="345"/>
      <c r="CT83" s="345"/>
      <c r="CU83" s="345"/>
      <c r="CV83" s="345"/>
      <c r="CW83" s="345"/>
      <c r="CX83" s="345"/>
      <c r="CY83" s="345"/>
      <c r="CZ83" s="345"/>
    </row>
    <row r="84" spans="1:105" ht="13.9" customHeight="1" x14ac:dyDescent="0.15">
      <c r="A84" s="911"/>
      <c r="B84" s="1058" t="s">
        <v>64</v>
      </c>
      <c r="C84" s="1059"/>
      <c r="D84" s="1059"/>
      <c r="E84" s="1059"/>
      <c r="F84" s="1082">
        <v>4847</v>
      </c>
      <c r="G84" s="1082"/>
      <c r="H84" s="1082"/>
      <c r="I84" s="339" t="s">
        <v>17</v>
      </c>
      <c r="J84" s="339" t="s">
        <v>39</v>
      </c>
      <c r="K84" s="1083">
        <v>13</v>
      </c>
      <c r="L84" s="1083"/>
      <c r="M84" s="1083"/>
      <c r="N84" s="339" t="s">
        <v>29</v>
      </c>
      <c r="O84" s="339" t="s">
        <v>40</v>
      </c>
      <c r="P84" s="1082">
        <v>63011</v>
      </c>
      <c r="Q84" s="1082"/>
      <c r="R84" s="1082"/>
      <c r="S84" s="1082"/>
      <c r="T84" s="339" t="s">
        <v>17</v>
      </c>
      <c r="U84" s="339" t="s">
        <v>41</v>
      </c>
      <c r="V84" s="1082">
        <v>0</v>
      </c>
      <c r="W84" s="1082"/>
      <c r="X84" s="1082"/>
      <c r="Y84" s="339" t="s">
        <v>21</v>
      </c>
      <c r="Z84" s="339" t="s">
        <v>40</v>
      </c>
      <c r="AA84" s="1082">
        <v>63011</v>
      </c>
      <c r="AB84" s="1082"/>
      <c r="AC84" s="1082"/>
      <c r="AD84" s="1082"/>
      <c r="AE84" s="358" t="s">
        <v>17</v>
      </c>
      <c r="AF84" s="339"/>
      <c r="AG84" s="339"/>
      <c r="AH84" s="339"/>
      <c r="AI84" s="339"/>
      <c r="AJ84" s="339"/>
      <c r="AK84" s="339"/>
      <c r="AL84" s="339"/>
      <c r="AM84" s="339"/>
      <c r="AN84" s="339"/>
      <c r="AO84" s="339"/>
      <c r="AP84" s="339"/>
      <c r="AQ84" s="339"/>
      <c r="AR84" s="339"/>
      <c r="AS84" s="339"/>
      <c r="AT84" s="339"/>
      <c r="AU84" s="339"/>
      <c r="AV84" s="339"/>
      <c r="AW84" s="339"/>
      <c r="AX84" s="339"/>
      <c r="AY84" s="339"/>
      <c r="AZ84" s="339"/>
      <c r="BA84" s="339"/>
      <c r="BB84" s="339"/>
      <c r="BC84" s="339"/>
      <c r="BD84" s="339"/>
      <c r="BE84" s="339"/>
      <c r="BF84" s="339"/>
      <c r="BG84" s="339"/>
      <c r="BH84" s="339"/>
      <c r="BI84" s="339"/>
      <c r="BJ84" s="339"/>
      <c r="BK84" s="339"/>
      <c r="BL84" s="339"/>
      <c r="BM84" s="339"/>
      <c r="BN84" s="339"/>
      <c r="BO84" s="339"/>
      <c r="BP84" s="339"/>
      <c r="BQ84" s="339"/>
      <c r="BR84" s="339"/>
      <c r="BS84" s="339"/>
      <c r="BT84" s="339"/>
      <c r="BU84" s="339"/>
      <c r="BV84" s="339"/>
      <c r="BW84" s="339"/>
      <c r="BX84" s="339"/>
      <c r="BY84" s="339"/>
      <c r="BZ84" s="339"/>
      <c r="CA84" s="339"/>
      <c r="CB84" s="339"/>
      <c r="CC84" s="339"/>
      <c r="CD84" s="339"/>
      <c r="CE84" s="339"/>
      <c r="CF84" s="339"/>
      <c r="CG84" s="339"/>
      <c r="CH84" s="339"/>
      <c r="CI84" s="339"/>
      <c r="CJ84" s="339"/>
      <c r="CK84" s="339"/>
      <c r="CL84" s="339"/>
      <c r="CM84" s="339"/>
      <c r="CN84" s="339"/>
      <c r="CO84" s="339"/>
      <c r="CP84" s="339"/>
      <c r="CQ84" s="339"/>
      <c r="CR84" s="339"/>
      <c r="CS84" s="339"/>
      <c r="CT84" s="339"/>
      <c r="CU84" s="339"/>
      <c r="CV84" s="339"/>
      <c r="CW84" s="339"/>
      <c r="CX84" s="339"/>
      <c r="CY84" s="339"/>
      <c r="CZ84" s="339"/>
    </row>
    <row r="85" spans="1:105" ht="13.9" customHeight="1" x14ac:dyDescent="0.15">
      <c r="A85" s="911"/>
      <c r="B85" s="1058" t="s">
        <v>161</v>
      </c>
      <c r="C85" s="1059"/>
      <c r="D85" s="1059"/>
      <c r="E85" s="1059"/>
      <c r="F85" s="1081"/>
      <c r="G85" s="1081"/>
      <c r="H85" s="1081"/>
      <c r="I85" s="339" t="s">
        <v>17</v>
      </c>
      <c r="J85" s="339" t="s">
        <v>39</v>
      </c>
      <c r="K85" s="1062"/>
      <c r="L85" s="1062"/>
      <c r="M85" s="1062"/>
      <c r="N85" s="339" t="s">
        <v>29</v>
      </c>
      <c r="O85" s="339" t="s">
        <v>40</v>
      </c>
      <c r="P85" s="1081"/>
      <c r="Q85" s="1081"/>
      <c r="R85" s="1081"/>
      <c r="S85" s="1081"/>
      <c r="T85" s="339" t="s">
        <v>17</v>
      </c>
      <c r="U85" s="339" t="s">
        <v>41</v>
      </c>
      <c r="V85" s="1081"/>
      <c r="W85" s="1081"/>
      <c r="X85" s="1081"/>
      <c r="Y85" s="339" t="s">
        <v>21</v>
      </c>
      <c r="Z85" s="339" t="s">
        <v>40</v>
      </c>
      <c r="AA85" s="1084"/>
      <c r="AB85" s="1084"/>
      <c r="AC85" s="1084"/>
      <c r="AD85" s="1084"/>
      <c r="AE85" s="358" t="s">
        <v>17</v>
      </c>
      <c r="AF85" s="339"/>
      <c r="AG85" s="339"/>
      <c r="AH85" s="339"/>
      <c r="AI85" s="339"/>
      <c r="AJ85" s="339"/>
      <c r="AK85" s="339"/>
      <c r="AL85" s="339"/>
      <c r="AM85" s="339"/>
      <c r="AN85" s="339"/>
      <c r="AO85" s="339"/>
      <c r="AP85" s="339"/>
      <c r="AQ85" s="339"/>
      <c r="AR85" s="339"/>
      <c r="AS85" s="339"/>
      <c r="AT85" s="339"/>
      <c r="AU85" s="339"/>
      <c r="AV85" s="339"/>
      <c r="AW85" s="339"/>
      <c r="AX85" s="339"/>
      <c r="AY85" s="339"/>
      <c r="AZ85" s="339"/>
      <c r="BA85" s="339"/>
      <c r="BB85" s="339"/>
      <c r="BC85" s="339"/>
      <c r="BD85" s="339"/>
      <c r="BE85" s="339"/>
      <c r="BF85" s="339"/>
      <c r="BG85" s="339"/>
      <c r="BH85" s="339"/>
      <c r="BI85" s="339"/>
      <c r="BJ85" s="339"/>
      <c r="BK85" s="339"/>
      <c r="BL85" s="339"/>
      <c r="BM85" s="339"/>
      <c r="BN85" s="339"/>
      <c r="BO85" s="339"/>
      <c r="BP85" s="339"/>
      <c r="BQ85" s="339"/>
      <c r="BR85" s="339"/>
      <c r="BS85" s="339"/>
      <c r="BT85" s="339"/>
      <c r="BU85" s="339"/>
      <c r="BV85" s="339"/>
      <c r="BW85" s="339"/>
      <c r="BX85" s="339"/>
      <c r="BY85" s="339"/>
      <c r="BZ85" s="339"/>
      <c r="CA85" s="339"/>
      <c r="CB85" s="339"/>
      <c r="CC85" s="339"/>
      <c r="CD85" s="339"/>
      <c r="CE85" s="339"/>
      <c r="CF85" s="339"/>
      <c r="CG85" s="339"/>
      <c r="CH85" s="339"/>
      <c r="CI85" s="339"/>
      <c r="CJ85" s="339"/>
      <c r="CK85" s="339"/>
      <c r="CL85" s="339"/>
      <c r="CM85" s="339"/>
      <c r="CN85" s="339"/>
      <c r="CO85" s="339"/>
      <c r="CP85" s="339"/>
      <c r="CQ85" s="339"/>
      <c r="CR85" s="339"/>
      <c r="CS85" s="339"/>
      <c r="CT85" s="339"/>
      <c r="CU85" s="339"/>
      <c r="CV85" s="339"/>
      <c r="CW85" s="339"/>
      <c r="CX85" s="339"/>
      <c r="CY85" s="339"/>
      <c r="CZ85" s="339"/>
    </row>
    <row r="86" spans="1:105" ht="13.9" customHeight="1" x14ac:dyDescent="0.15">
      <c r="A86" s="911"/>
      <c r="B86" s="348"/>
      <c r="C86" s="339"/>
      <c r="D86" s="339"/>
      <c r="E86" s="359"/>
      <c r="F86" s="359"/>
      <c r="G86" s="359"/>
      <c r="H86" s="339"/>
      <c r="I86" s="339"/>
      <c r="J86" s="359"/>
      <c r="K86" s="359"/>
      <c r="L86" s="359"/>
      <c r="M86" s="339"/>
      <c r="N86" s="339"/>
      <c r="O86" s="359"/>
      <c r="P86" s="359"/>
      <c r="Q86" s="359"/>
      <c r="R86" s="359"/>
      <c r="S86" s="339"/>
      <c r="T86" s="339"/>
      <c r="U86" s="359"/>
      <c r="V86" s="359"/>
      <c r="W86" s="359"/>
      <c r="X86" s="1062" t="s">
        <v>87</v>
      </c>
      <c r="Y86" s="1062"/>
      <c r="Z86" s="1062"/>
      <c r="AA86" s="1078">
        <v>63011</v>
      </c>
      <c r="AB86" s="1079"/>
      <c r="AC86" s="1079"/>
      <c r="AD86" s="1079"/>
      <c r="AE86" s="358" t="s">
        <v>17</v>
      </c>
      <c r="AF86" s="339"/>
      <c r="AG86" s="339"/>
      <c r="AH86" s="339"/>
      <c r="AI86" s="339"/>
      <c r="AJ86" s="339"/>
      <c r="AK86" s="339"/>
      <c r="AL86" s="339"/>
      <c r="AM86" s="339"/>
      <c r="AN86" s="339"/>
      <c r="AO86" s="339"/>
      <c r="AP86" s="339"/>
      <c r="AQ86" s="339"/>
      <c r="AR86" s="339"/>
      <c r="AS86" s="339"/>
      <c r="AT86" s="339"/>
      <c r="AU86" s="339"/>
      <c r="AV86" s="339"/>
      <c r="AW86" s="339"/>
      <c r="AX86" s="339"/>
      <c r="AY86" s="339"/>
      <c r="AZ86" s="339"/>
      <c r="BA86" s="339"/>
      <c r="BB86" s="339"/>
      <c r="BC86" s="339"/>
      <c r="BD86" s="339"/>
      <c r="BE86" s="339"/>
      <c r="BF86" s="339"/>
      <c r="BG86" s="339"/>
      <c r="BH86" s="339"/>
      <c r="BI86" s="339"/>
      <c r="BJ86" s="339"/>
      <c r="BK86" s="339"/>
      <c r="BL86" s="339"/>
      <c r="BM86" s="339"/>
      <c r="BN86" s="339"/>
      <c r="BO86" s="339"/>
      <c r="BP86" s="339"/>
      <c r="BQ86" s="339"/>
      <c r="BR86" s="339"/>
      <c r="BS86" s="339"/>
      <c r="BT86" s="339"/>
      <c r="BU86" s="339"/>
      <c r="BV86" s="339"/>
      <c r="BW86" s="339"/>
      <c r="BX86" s="339"/>
      <c r="BY86" s="339"/>
      <c r="BZ86" s="339"/>
      <c r="CA86" s="339"/>
      <c r="CB86" s="339"/>
      <c r="CC86" s="339"/>
      <c r="CD86" s="339"/>
      <c r="CE86" s="339"/>
      <c r="CF86" s="339"/>
      <c r="CG86" s="339"/>
      <c r="CH86" s="339"/>
      <c r="CI86" s="339"/>
      <c r="CJ86" s="339"/>
      <c r="CK86" s="339"/>
      <c r="CL86" s="339"/>
      <c r="CM86" s="339"/>
      <c r="CN86" s="339"/>
      <c r="CO86" s="339"/>
      <c r="CP86" s="339"/>
      <c r="CQ86" s="339"/>
      <c r="CR86" s="339"/>
      <c r="CS86" s="339"/>
      <c r="CT86" s="339"/>
      <c r="CU86" s="339"/>
      <c r="CV86" s="339"/>
      <c r="CW86" s="339"/>
      <c r="CX86" s="339"/>
      <c r="CY86" s="339"/>
      <c r="CZ86" s="339"/>
    </row>
    <row r="87" spans="1:105" ht="13.9" customHeight="1" x14ac:dyDescent="0.15">
      <c r="A87" s="912"/>
      <c r="B87" s="360"/>
      <c r="C87" s="361"/>
      <c r="D87" s="361"/>
      <c r="E87" s="361"/>
      <c r="F87" s="361"/>
      <c r="G87" s="361"/>
      <c r="H87" s="361"/>
      <c r="I87" s="361"/>
      <c r="J87" s="361"/>
      <c r="K87" s="361"/>
      <c r="L87" s="361"/>
      <c r="M87" s="361"/>
      <c r="N87" s="361"/>
      <c r="O87" s="361"/>
      <c r="P87" s="361"/>
      <c r="Q87" s="361"/>
      <c r="R87" s="361"/>
      <c r="S87" s="362"/>
      <c r="AE87" s="238"/>
      <c r="DA87" s="347"/>
    </row>
    <row r="88" spans="1:105" ht="10.15" customHeight="1" x14ac:dyDescent="0.15">
      <c r="A88" s="913" t="s">
        <v>258</v>
      </c>
      <c r="B88" s="339"/>
      <c r="C88" s="339"/>
      <c r="D88" s="339"/>
      <c r="E88" s="339"/>
      <c r="F88" s="339"/>
      <c r="G88" s="339"/>
      <c r="H88" s="339"/>
      <c r="I88" s="339"/>
      <c r="J88" s="339"/>
      <c r="K88" s="339"/>
      <c r="L88" s="339"/>
      <c r="M88" s="339"/>
      <c r="N88" s="339"/>
      <c r="O88" s="339"/>
      <c r="P88" s="339"/>
      <c r="Q88" s="339"/>
      <c r="R88" s="339"/>
      <c r="S88" s="347"/>
      <c r="T88" s="1050" t="s">
        <v>160</v>
      </c>
      <c r="U88" s="905"/>
      <c r="V88" s="905"/>
      <c r="W88" s="905"/>
      <c r="X88" s="905"/>
      <c r="Y88" s="905"/>
      <c r="Z88" s="905"/>
      <c r="AA88" s="905"/>
      <c r="AB88" s="905"/>
      <c r="AC88" s="905"/>
      <c r="AD88" s="905"/>
      <c r="AE88" s="1051"/>
      <c r="AF88" s="363"/>
      <c r="AG88" s="363"/>
      <c r="AH88" s="363"/>
      <c r="AI88" s="363"/>
      <c r="AJ88" s="363"/>
      <c r="AK88" s="363"/>
      <c r="AL88" s="363"/>
      <c r="AM88" s="363"/>
      <c r="AN88" s="363"/>
      <c r="AO88" s="363"/>
      <c r="AP88" s="363"/>
      <c r="AQ88" s="363"/>
      <c r="AR88" s="363"/>
      <c r="AS88" s="363"/>
      <c r="AT88" s="363"/>
      <c r="AU88" s="363"/>
      <c r="AV88" s="363"/>
      <c r="AW88" s="363"/>
      <c r="AX88" s="363"/>
      <c r="AY88" s="363"/>
      <c r="AZ88" s="363"/>
      <c r="BA88" s="363"/>
      <c r="BB88" s="363"/>
      <c r="BC88" s="363"/>
      <c r="BD88" s="363"/>
      <c r="BE88" s="363"/>
      <c r="BF88" s="363"/>
      <c r="BG88" s="363"/>
      <c r="BH88" s="363"/>
      <c r="BI88" s="363"/>
      <c r="BJ88" s="363"/>
      <c r="BK88" s="363"/>
      <c r="BL88" s="363"/>
      <c r="BM88" s="363"/>
      <c r="BN88" s="363"/>
      <c r="BO88" s="363"/>
      <c r="BP88" s="363"/>
      <c r="BQ88" s="363"/>
      <c r="BR88" s="363"/>
      <c r="BS88" s="363"/>
      <c r="BT88" s="363"/>
      <c r="BU88" s="363"/>
      <c r="BV88" s="363"/>
      <c r="BW88" s="363"/>
      <c r="BX88" s="363"/>
      <c r="BY88" s="363"/>
      <c r="BZ88" s="363"/>
      <c r="CA88" s="363"/>
      <c r="CB88" s="363"/>
      <c r="CC88" s="363"/>
      <c r="CD88" s="363"/>
      <c r="CE88" s="363"/>
      <c r="CF88" s="363"/>
      <c r="CG88" s="363"/>
      <c r="CH88" s="363"/>
      <c r="CI88" s="363"/>
      <c r="CJ88" s="363"/>
      <c r="CK88" s="363"/>
      <c r="CL88" s="363"/>
      <c r="CM88" s="363"/>
      <c r="CN88" s="363"/>
      <c r="CO88" s="363"/>
      <c r="CP88" s="363"/>
      <c r="CQ88" s="363"/>
      <c r="CR88" s="363"/>
      <c r="CS88" s="363"/>
      <c r="CT88" s="363"/>
      <c r="CU88" s="363"/>
      <c r="CV88" s="363"/>
      <c r="CW88" s="363"/>
      <c r="CX88" s="363"/>
      <c r="CY88" s="363"/>
      <c r="CZ88" s="363"/>
      <c r="DA88" s="258"/>
    </row>
    <row r="89" spans="1:105" ht="13.9" customHeight="1" x14ac:dyDescent="0.15">
      <c r="A89" s="914"/>
      <c r="B89" s="339" t="s">
        <v>70</v>
      </c>
      <c r="C89" s="339" t="s">
        <v>259</v>
      </c>
      <c r="D89" s="339"/>
      <c r="E89" s="339"/>
      <c r="F89" s="339"/>
      <c r="G89" s="339"/>
      <c r="H89" s="339"/>
      <c r="I89" s="339"/>
      <c r="J89" s="339"/>
      <c r="K89" s="339"/>
      <c r="L89" s="339"/>
      <c r="M89" s="339"/>
      <c r="N89" s="339"/>
      <c r="O89" s="339"/>
      <c r="P89" s="339"/>
      <c r="Q89" s="339"/>
      <c r="R89" s="339"/>
      <c r="S89" s="364"/>
      <c r="T89" s="1052"/>
      <c r="U89" s="907"/>
      <c r="V89" s="907"/>
      <c r="W89" s="907"/>
      <c r="X89" s="907"/>
      <c r="Y89" s="907"/>
      <c r="Z89" s="907"/>
      <c r="AA89" s="907"/>
      <c r="AB89" s="907"/>
      <c r="AC89" s="907"/>
      <c r="AD89" s="907"/>
      <c r="AE89" s="1053"/>
      <c r="AF89" s="363"/>
      <c r="AG89" s="363"/>
      <c r="AH89" s="363"/>
      <c r="AI89" s="363"/>
      <c r="AJ89" s="363"/>
      <c r="AK89" s="363"/>
      <c r="AL89" s="363"/>
      <c r="AM89" s="363"/>
      <c r="AN89" s="363"/>
      <c r="AO89" s="363"/>
      <c r="AP89" s="363"/>
      <c r="AQ89" s="363"/>
      <c r="AR89" s="363"/>
      <c r="AS89" s="363"/>
      <c r="AT89" s="363"/>
      <c r="AU89" s="363"/>
      <c r="AV89" s="363"/>
      <c r="AW89" s="363"/>
      <c r="AX89" s="363"/>
      <c r="AY89" s="363"/>
      <c r="AZ89" s="363"/>
      <c r="BA89" s="363"/>
      <c r="BB89" s="363"/>
      <c r="BC89" s="363"/>
      <c r="BD89" s="363"/>
      <c r="BE89" s="363"/>
      <c r="BF89" s="363"/>
      <c r="BG89" s="363"/>
      <c r="BH89" s="363"/>
      <c r="BI89" s="363"/>
      <c r="BJ89" s="363"/>
      <c r="BK89" s="363"/>
      <c r="BL89" s="363"/>
      <c r="BM89" s="363"/>
      <c r="BN89" s="363"/>
      <c r="BO89" s="363"/>
      <c r="BP89" s="363"/>
      <c r="BQ89" s="363"/>
      <c r="BR89" s="363"/>
      <c r="BS89" s="363"/>
      <c r="BT89" s="363"/>
      <c r="BU89" s="363"/>
      <c r="BV89" s="363"/>
      <c r="BW89" s="363"/>
      <c r="BX89" s="363"/>
      <c r="BY89" s="363"/>
      <c r="BZ89" s="363"/>
      <c r="CA89" s="363"/>
      <c r="CB89" s="363"/>
      <c r="CC89" s="363"/>
      <c r="CD89" s="363"/>
      <c r="CE89" s="363"/>
      <c r="CF89" s="363"/>
      <c r="CG89" s="363"/>
      <c r="CH89" s="363"/>
      <c r="CI89" s="363"/>
      <c r="CJ89" s="363"/>
      <c r="CK89" s="363"/>
      <c r="CL89" s="363"/>
      <c r="CM89" s="363"/>
      <c r="CN89" s="363"/>
      <c r="CO89" s="363"/>
      <c r="CP89" s="363"/>
      <c r="CQ89" s="363"/>
      <c r="CR89" s="363"/>
      <c r="CS89" s="363"/>
      <c r="CT89" s="363"/>
      <c r="CU89" s="363"/>
      <c r="CV89" s="363"/>
      <c r="CW89" s="363"/>
      <c r="CX89" s="363"/>
      <c r="CY89" s="363"/>
      <c r="CZ89" s="363"/>
      <c r="DA89" s="258"/>
    </row>
    <row r="90" spans="1:105" ht="13.9" customHeight="1" x14ac:dyDescent="0.15">
      <c r="A90" s="914"/>
      <c r="B90" s="345"/>
      <c r="C90" s="345" t="s">
        <v>14</v>
      </c>
      <c r="D90" s="345"/>
      <c r="E90" s="345"/>
      <c r="F90" s="345"/>
      <c r="G90" s="345"/>
      <c r="H90" s="345"/>
      <c r="I90" s="345"/>
      <c r="J90" s="345"/>
      <c r="K90" s="345"/>
      <c r="L90" s="1071" t="s">
        <v>1</v>
      </c>
      <c r="M90" s="1071"/>
      <c r="N90" s="1071"/>
      <c r="O90" s="345"/>
      <c r="P90" s="345"/>
      <c r="Q90" s="345"/>
      <c r="R90" s="345"/>
      <c r="S90" s="345"/>
      <c r="T90" s="365"/>
      <c r="U90" s="242"/>
      <c r="V90" s="242"/>
      <c r="X90" s="920">
        <v>10</v>
      </c>
      <c r="Y90" s="920"/>
      <c r="Z90" s="1080" t="s">
        <v>79</v>
      </c>
      <c r="AA90" s="1080"/>
      <c r="AC90" s="242"/>
      <c r="AD90" s="242"/>
      <c r="AE90" s="366"/>
      <c r="AF90" s="242"/>
      <c r="AG90" s="242"/>
      <c r="AH90" s="242"/>
      <c r="AI90" s="242"/>
      <c r="AJ90" s="242"/>
      <c r="AK90" s="242"/>
      <c r="AL90" s="242"/>
      <c r="AM90" s="242"/>
      <c r="AN90" s="242"/>
      <c r="AO90" s="242"/>
      <c r="AP90" s="242"/>
      <c r="AQ90" s="242"/>
      <c r="AR90" s="242"/>
      <c r="AS90" s="242"/>
      <c r="AT90" s="242"/>
      <c r="AU90" s="242"/>
      <c r="AV90" s="242"/>
      <c r="AW90" s="242"/>
      <c r="AX90" s="242"/>
      <c r="AY90" s="242"/>
      <c r="AZ90" s="242"/>
      <c r="BA90" s="242"/>
      <c r="BB90" s="242"/>
      <c r="BC90" s="242"/>
      <c r="BD90" s="242"/>
      <c r="BE90" s="242"/>
      <c r="BF90" s="242"/>
      <c r="BG90" s="242"/>
      <c r="BH90" s="242"/>
      <c r="BI90" s="242"/>
      <c r="BJ90" s="242"/>
      <c r="BK90" s="242"/>
      <c r="BL90" s="242"/>
      <c r="BM90" s="242"/>
      <c r="BN90" s="242"/>
      <c r="BO90" s="242"/>
      <c r="BP90" s="242"/>
      <c r="BQ90" s="242"/>
      <c r="BR90" s="242"/>
      <c r="BS90" s="242"/>
      <c r="BT90" s="242"/>
      <c r="BU90" s="242"/>
      <c r="BV90" s="242"/>
      <c r="BW90" s="242"/>
      <c r="BX90" s="242"/>
      <c r="BY90" s="242"/>
      <c r="BZ90" s="242"/>
      <c r="CA90" s="242"/>
      <c r="CB90" s="242"/>
      <c r="CC90" s="242"/>
      <c r="CD90" s="242"/>
      <c r="CE90" s="242"/>
      <c r="CF90" s="242"/>
      <c r="CG90" s="242"/>
      <c r="CH90" s="242"/>
      <c r="CI90" s="242"/>
      <c r="CJ90" s="242"/>
      <c r="CK90" s="242"/>
      <c r="CL90" s="242"/>
      <c r="CM90" s="242"/>
      <c r="CN90" s="242"/>
      <c r="CO90" s="242"/>
      <c r="CP90" s="242"/>
      <c r="CQ90" s="242"/>
      <c r="CR90" s="242"/>
      <c r="CS90" s="242"/>
      <c r="CT90" s="242"/>
      <c r="CU90" s="242"/>
      <c r="CV90" s="242"/>
      <c r="CW90" s="242"/>
      <c r="CX90" s="242"/>
      <c r="CY90" s="242"/>
      <c r="CZ90" s="242"/>
      <c r="DA90" s="258"/>
    </row>
    <row r="91" spans="1:105" ht="13.9" customHeight="1" x14ac:dyDescent="0.15">
      <c r="A91" s="914"/>
      <c r="B91" s="339"/>
      <c r="C91" s="1061"/>
      <c r="D91" s="1061"/>
      <c r="E91" s="1061"/>
      <c r="F91" s="1061"/>
      <c r="G91" s="339" t="s">
        <v>17</v>
      </c>
      <c r="H91" s="339" t="s">
        <v>39</v>
      </c>
      <c r="I91" s="339" t="s">
        <v>81</v>
      </c>
      <c r="J91" s="339"/>
      <c r="K91" s="339" t="s">
        <v>40</v>
      </c>
      <c r="L91" s="1081"/>
      <c r="M91" s="1081"/>
      <c r="N91" s="1081"/>
      <c r="O91" s="339" t="s">
        <v>17</v>
      </c>
      <c r="P91" s="339"/>
      <c r="Q91" s="339"/>
      <c r="R91" s="339"/>
      <c r="S91" s="339"/>
      <c r="T91" s="365"/>
      <c r="U91" s="242"/>
      <c r="V91" s="242"/>
      <c r="W91" s="242"/>
      <c r="X91" s="242"/>
      <c r="Y91" s="1059" t="s">
        <v>64</v>
      </c>
      <c r="Z91" s="1059"/>
      <c r="AA91" s="1059"/>
      <c r="AB91" s="1059"/>
      <c r="AC91" s="257" t="s">
        <v>94</v>
      </c>
      <c r="AD91" s="12"/>
      <c r="AE91" s="366"/>
      <c r="AF91" s="242"/>
      <c r="AG91" s="242"/>
      <c r="AH91" s="242"/>
      <c r="AI91" s="242"/>
      <c r="AJ91" s="242"/>
      <c r="AK91" s="242"/>
      <c r="AL91" s="242"/>
      <c r="AM91" s="242"/>
      <c r="AN91" s="242"/>
      <c r="AO91" s="242"/>
      <c r="AP91" s="242"/>
      <c r="AQ91" s="242"/>
      <c r="AR91" s="242"/>
      <c r="AS91" s="242"/>
      <c r="AT91" s="242"/>
      <c r="AU91" s="242"/>
      <c r="AV91" s="242"/>
      <c r="AW91" s="242"/>
      <c r="AX91" s="242"/>
      <c r="AY91" s="242"/>
      <c r="AZ91" s="242"/>
      <c r="BA91" s="242"/>
      <c r="BB91" s="242"/>
      <c r="BC91" s="242"/>
      <c r="BD91" s="242"/>
      <c r="BE91" s="242"/>
      <c r="BF91" s="242"/>
      <c r="BG91" s="242"/>
      <c r="BH91" s="242"/>
      <c r="BI91" s="242"/>
      <c r="BJ91" s="242"/>
      <c r="BK91" s="242"/>
      <c r="BL91" s="242"/>
      <c r="BM91" s="242"/>
      <c r="BN91" s="242"/>
      <c r="BO91" s="242"/>
      <c r="BP91" s="242"/>
      <c r="BQ91" s="242"/>
      <c r="BR91" s="242"/>
      <c r="BS91" s="242"/>
      <c r="BT91" s="242"/>
      <c r="BU91" s="242"/>
      <c r="BV91" s="242"/>
      <c r="BW91" s="242"/>
      <c r="BX91" s="242"/>
      <c r="BY91" s="242"/>
      <c r="BZ91" s="242"/>
      <c r="CA91" s="242"/>
      <c r="CB91" s="242"/>
      <c r="CC91" s="242"/>
      <c r="CD91" s="242"/>
      <c r="CE91" s="242"/>
      <c r="CF91" s="242"/>
      <c r="CG91" s="242"/>
      <c r="CH91" s="242"/>
      <c r="CI91" s="242"/>
      <c r="CJ91" s="242"/>
      <c r="CK91" s="242"/>
      <c r="CL91" s="242"/>
      <c r="CM91" s="242"/>
      <c r="CN91" s="242"/>
      <c r="CO91" s="242"/>
      <c r="CP91" s="242"/>
      <c r="CQ91" s="242"/>
      <c r="CR91" s="242"/>
      <c r="CS91" s="242"/>
      <c r="CT91" s="242"/>
      <c r="CU91" s="242"/>
      <c r="CV91" s="242"/>
      <c r="CW91" s="242"/>
      <c r="CX91" s="242"/>
      <c r="CY91" s="242"/>
      <c r="CZ91" s="242"/>
      <c r="DA91" s="258"/>
    </row>
    <row r="92" spans="1:105" ht="13.9" customHeight="1" x14ac:dyDescent="0.15">
      <c r="A92" s="914"/>
      <c r="B92" s="345"/>
      <c r="C92" s="345"/>
      <c r="D92" s="345"/>
      <c r="E92" s="345" t="s">
        <v>101</v>
      </c>
      <c r="F92" s="345"/>
      <c r="I92" s="1071" t="s">
        <v>1</v>
      </c>
      <c r="J92" s="1071"/>
      <c r="K92" s="345"/>
      <c r="L92" s="345"/>
      <c r="M92" s="345" t="s">
        <v>99</v>
      </c>
      <c r="N92" s="345"/>
      <c r="O92" s="345"/>
      <c r="P92" s="1071" t="s">
        <v>22</v>
      </c>
      <c r="Q92" s="1071"/>
      <c r="R92" s="1071"/>
      <c r="S92" s="1071"/>
      <c r="T92" s="1054" t="s">
        <v>78</v>
      </c>
      <c r="U92" s="1055"/>
      <c r="Y92" s="1059" t="s">
        <v>161</v>
      </c>
      <c r="Z92" s="1059"/>
      <c r="AA92" s="1059"/>
      <c r="AB92" s="1059"/>
      <c r="AC92" s="257" t="s">
        <v>94</v>
      </c>
      <c r="AD92" s="367"/>
      <c r="AE92" s="271"/>
      <c r="AF92" s="226"/>
      <c r="AG92" s="226"/>
      <c r="AH92" s="226"/>
      <c r="AI92" s="226"/>
      <c r="AJ92" s="226"/>
      <c r="AK92" s="226"/>
      <c r="AL92" s="226"/>
      <c r="AM92" s="226"/>
      <c r="AN92" s="226"/>
      <c r="AO92" s="226"/>
      <c r="AP92" s="226"/>
      <c r="AQ92" s="226"/>
      <c r="AR92" s="226"/>
      <c r="AS92" s="226"/>
      <c r="AT92" s="226"/>
      <c r="AU92" s="226"/>
      <c r="AV92" s="226"/>
      <c r="AW92" s="226"/>
      <c r="AX92" s="226"/>
      <c r="AY92" s="226"/>
      <c r="AZ92" s="226"/>
      <c r="BA92" s="226"/>
      <c r="BB92" s="226"/>
      <c r="BC92" s="226"/>
      <c r="BD92" s="226"/>
      <c r="BE92" s="226"/>
      <c r="BF92" s="226"/>
      <c r="BG92" s="226"/>
      <c r="BH92" s="226"/>
      <c r="BI92" s="226"/>
      <c r="BJ92" s="226"/>
      <c r="BK92" s="226"/>
      <c r="BL92" s="226"/>
      <c r="BM92" s="226"/>
      <c r="BN92" s="226"/>
      <c r="BO92" s="226"/>
      <c r="BP92" s="226"/>
      <c r="BQ92" s="226"/>
      <c r="BR92" s="226"/>
      <c r="BS92" s="226"/>
      <c r="BT92" s="226"/>
      <c r="BU92" s="226"/>
      <c r="BV92" s="226"/>
      <c r="BW92" s="226"/>
      <c r="BX92" s="226"/>
      <c r="BY92" s="226"/>
      <c r="BZ92" s="226"/>
      <c r="CA92" s="226"/>
      <c r="CB92" s="226"/>
      <c r="CC92" s="226"/>
      <c r="CD92" s="226"/>
      <c r="CE92" s="226"/>
      <c r="CF92" s="226"/>
      <c r="CG92" s="226"/>
      <c r="CH92" s="226"/>
      <c r="CI92" s="226"/>
      <c r="CJ92" s="226"/>
      <c r="CK92" s="226"/>
      <c r="CL92" s="226"/>
      <c r="CM92" s="226"/>
      <c r="CN92" s="226"/>
      <c r="CO92" s="226"/>
      <c r="CP92" s="226"/>
      <c r="CQ92" s="226"/>
      <c r="CR92" s="226"/>
      <c r="CS92" s="226"/>
      <c r="CT92" s="226"/>
      <c r="CU92" s="226"/>
      <c r="CV92" s="226"/>
      <c r="CW92" s="226"/>
      <c r="CX92" s="226"/>
      <c r="CY92" s="226"/>
      <c r="CZ92" s="226"/>
      <c r="DA92" s="258"/>
    </row>
    <row r="93" spans="1:105" ht="13.9" customHeight="1" x14ac:dyDescent="0.15">
      <c r="A93" s="914"/>
      <c r="B93" s="1058" t="s">
        <v>162</v>
      </c>
      <c r="C93" s="1059"/>
      <c r="D93" s="1059"/>
      <c r="E93" s="1059"/>
      <c r="F93" s="1060"/>
      <c r="G93" s="1060"/>
      <c r="H93" s="368" t="s">
        <v>3</v>
      </c>
      <c r="I93" s="1060"/>
      <c r="J93" s="1060"/>
      <c r="K93" s="369" t="s">
        <v>102</v>
      </c>
      <c r="L93" s="339" t="s">
        <v>39</v>
      </c>
      <c r="M93" s="370"/>
      <c r="N93" s="339" t="s">
        <v>29</v>
      </c>
      <c r="O93" s="339" t="s">
        <v>40</v>
      </c>
      <c r="P93" s="1061"/>
      <c r="Q93" s="1061"/>
      <c r="R93" s="1061"/>
      <c r="S93" s="339" t="s">
        <v>21</v>
      </c>
      <c r="T93" s="1056"/>
      <c r="U93" s="1057"/>
      <c r="V93" s="273"/>
      <c r="W93" s="273"/>
      <c r="X93" s="273"/>
      <c r="Y93" s="273"/>
      <c r="Z93" s="273"/>
      <c r="AA93" s="273"/>
      <c r="AB93" s="273"/>
      <c r="AC93" s="273"/>
      <c r="AD93" s="273"/>
      <c r="AE93" s="371"/>
      <c r="AF93" s="226"/>
      <c r="AG93" s="226"/>
      <c r="AH93" s="226"/>
      <c r="AI93" s="226"/>
      <c r="AJ93" s="226"/>
      <c r="AK93" s="226"/>
      <c r="AL93" s="226"/>
      <c r="AM93" s="226"/>
      <c r="AN93" s="226"/>
      <c r="AO93" s="226"/>
      <c r="AP93" s="226"/>
      <c r="AQ93" s="226"/>
      <c r="AR93" s="226"/>
      <c r="AS93" s="226"/>
      <c r="AT93" s="226"/>
      <c r="AU93" s="226"/>
      <c r="AV93" s="226"/>
      <c r="AW93" s="226"/>
      <c r="AX93" s="226"/>
      <c r="AY93" s="226"/>
      <c r="AZ93" s="226"/>
      <c r="BA93" s="226"/>
      <c r="BB93" s="226"/>
      <c r="BC93" s="226"/>
      <c r="BD93" s="226"/>
      <c r="BE93" s="226"/>
      <c r="BF93" s="226"/>
      <c r="BG93" s="226"/>
      <c r="BH93" s="226"/>
      <c r="BI93" s="226"/>
      <c r="BJ93" s="226"/>
      <c r="BK93" s="226"/>
      <c r="BL93" s="226"/>
      <c r="BM93" s="226"/>
      <c r="BN93" s="226"/>
      <c r="BO93" s="226"/>
      <c r="BP93" s="226"/>
      <c r="BQ93" s="226"/>
      <c r="BR93" s="226"/>
      <c r="BS93" s="226"/>
      <c r="BT93" s="226"/>
      <c r="BU93" s="226"/>
      <c r="BV93" s="226"/>
      <c r="BW93" s="226"/>
      <c r="BX93" s="226"/>
      <c r="BY93" s="226"/>
      <c r="BZ93" s="226"/>
      <c r="CA93" s="226"/>
      <c r="CB93" s="226"/>
      <c r="CC93" s="226"/>
      <c r="CD93" s="226"/>
      <c r="CE93" s="226"/>
      <c r="CF93" s="226"/>
      <c r="CG93" s="226"/>
      <c r="CH93" s="226"/>
      <c r="CI93" s="226"/>
      <c r="CJ93" s="226"/>
      <c r="CK93" s="226"/>
      <c r="CL93" s="226"/>
      <c r="CM93" s="226"/>
      <c r="CN93" s="226"/>
      <c r="CO93" s="226"/>
      <c r="CP93" s="226"/>
      <c r="CQ93" s="226"/>
      <c r="CR93" s="226"/>
      <c r="CS93" s="226"/>
      <c r="CT93" s="226"/>
      <c r="CU93" s="226"/>
      <c r="CV93" s="226"/>
      <c r="CW93" s="226"/>
      <c r="CX93" s="226"/>
      <c r="CY93" s="226"/>
      <c r="CZ93" s="226"/>
      <c r="DA93" s="258"/>
    </row>
    <row r="94" spans="1:105" ht="13.9" customHeight="1" x14ac:dyDescent="0.15">
      <c r="A94" s="914"/>
      <c r="B94" s="1058" t="s">
        <v>163</v>
      </c>
      <c r="C94" s="1059"/>
      <c r="D94" s="1059"/>
      <c r="E94" s="1059"/>
      <c r="F94" s="1060"/>
      <c r="G94" s="1060"/>
      <c r="H94" s="368" t="s">
        <v>3</v>
      </c>
      <c r="I94" s="1060"/>
      <c r="J94" s="1060"/>
      <c r="K94" s="369" t="s">
        <v>102</v>
      </c>
      <c r="L94" s="339" t="s">
        <v>39</v>
      </c>
      <c r="M94" s="370"/>
      <c r="N94" s="339" t="s">
        <v>29</v>
      </c>
      <c r="O94" s="339" t="s">
        <v>40</v>
      </c>
      <c r="P94" s="1061"/>
      <c r="Q94" s="1061"/>
      <c r="R94" s="1061"/>
      <c r="S94" s="339" t="s">
        <v>21</v>
      </c>
      <c r="T94" s="555" t="s">
        <v>250</v>
      </c>
      <c r="U94" s="555"/>
      <c r="V94" s="555">
        <v>1</v>
      </c>
      <c r="W94" s="555"/>
      <c r="X94" s="555">
        <v>8</v>
      </c>
      <c r="Y94" s="555"/>
      <c r="Z94" s="895">
        <v>15</v>
      </c>
      <c r="AA94" s="895"/>
      <c r="AB94" s="916">
        <v>22</v>
      </c>
      <c r="AC94" s="916"/>
      <c r="AD94" s="895">
        <v>29</v>
      </c>
      <c r="AE94" s="919"/>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c r="BT94" s="196"/>
      <c r="BU94" s="196"/>
      <c r="BV94" s="196"/>
      <c r="BW94" s="196"/>
      <c r="BX94" s="196"/>
      <c r="BY94" s="196"/>
      <c r="BZ94" s="196"/>
      <c r="CA94" s="196"/>
      <c r="CB94" s="196"/>
      <c r="CC94" s="196"/>
      <c r="CD94" s="196"/>
      <c r="CE94" s="196"/>
      <c r="CF94" s="196"/>
      <c r="CG94" s="196"/>
      <c r="CH94" s="196"/>
      <c r="CI94" s="196"/>
      <c r="CJ94" s="196"/>
      <c r="CK94" s="196"/>
      <c r="CL94" s="196"/>
      <c r="CM94" s="196"/>
      <c r="CN94" s="196"/>
      <c r="CO94" s="196"/>
      <c r="CP94" s="196"/>
      <c r="CQ94" s="196"/>
      <c r="CR94" s="196"/>
      <c r="CS94" s="196"/>
      <c r="CT94" s="196"/>
      <c r="CU94" s="196"/>
      <c r="CV94" s="196"/>
      <c r="CW94" s="196"/>
      <c r="CX94" s="196"/>
      <c r="CY94" s="196"/>
      <c r="CZ94" s="196"/>
      <c r="DA94" s="258"/>
    </row>
    <row r="95" spans="1:105" ht="13.9" customHeight="1" x14ac:dyDescent="0.15">
      <c r="A95" s="914"/>
      <c r="B95" s="339"/>
      <c r="C95" s="339"/>
      <c r="D95" s="339"/>
      <c r="E95" s="339"/>
      <c r="F95" s="356"/>
      <c r="G95" s="356"/>
      <c r="H95" s="356"/>
      <c r="I95" s="339"/>
      <c r="J95" s="339"/>
      <c r="M95" s="339"/>
      <c r="N95" s="1062" t="s">
        <v>87</v>
      </c>
      <c r="O95" s="1062"/>
      <c r="P95" s="1063"/>
      <c r="Q95" s="1063"/>
      <c r="R95" s="1063"/>
      <c r="S95" s="339" t="s">
        <v>17</v>
      </c>
      <c r="T95" s="555"/>
      <c r="U95" s="555"/>
      <c r="V95" s="555"/>
      <c r="W95" s="555"/>
      <c r="X95" s="555"/>
      <c r="Y95" s="555"/>
      <c r="Z95" s="895"/>
      <c r="AA95" s="895"/>
      <c r="AB95" s="916"/>
      <c r="AC95" s="916"/>
      <c r="AD95" s="895"/>
      <c r="AE95" s="919"/>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c r="BT95" s="196"/>
      <c r="BU95" s="196"/>
      <c r="BV95" s="196"/>
      <c r="BW95" s="196"/>
      <c r="BX95" s="196"/>
      <c r="BY95" s="196"/>
      <c r="BZ95" s="196"/>
      <c r="CA95" s="196"/>
      <c r="CB95" s="196"/>
      <c r="CC95" s="196"/>
      <c r="CD95" s="196"/>
      <c r="CE95" s="196"/>
      <c r="CF95" s="196"/>
      <c r="CG95" s="196"/>
      <c r="CH95" s="196"/>
      <c r="CI95" s="196"/>
      <c r="CJ95" s="196"/>
      <c r="CK95" s="196"/>
      <c r="CL95" s="196"/>
      <c r="CM95" s="196"/>
      <c r="CN95" s="196"/>
      <c r="CO95" s="196"/>
      <c r="CP95" s="196"/>
      <c r="CQ95" s="196"/>
      <c r="CR95" s="196"/>
      <c r="CS95" s="196"/>
      <c r="CT95" s="196"/>
      <c r="CU95" s="196"/>
      <c r="CV95" s="196"/>
      <c r="CW95" s="196"/>
      <c r="CX95" s="196"/>
      <c r="CY95" s="196"/>
      <c r="CZ95" s="196"/>
      <c r="DA95" s="258"/>
    </row>
    <row r="96" spans="1:105" ht="13.9" customHeight="1" x14ac:dyDescent="0.15">
      <c r="A96" s="914"/>
      <c r="B96" s="339"/>
      <c r="C96" s="339"/>
      <c r="D96" s="339"/>
      <c r="E96" s="339"/>
      <c r="F96" s="356"/>
      <c r="G96" s="356"/>
      <c r="H96" s="356"/>
      <c r="I96" s="339"/>
      <c r="J96" s="339"/>
      <c r="M96" s="339"/>
      <c r="N96" s="372"/>
      <c r="O96" s="372"/>
      <c r="P96" s="373"/>
      <c r="Q96" s="373"/>
      <c r="R96" s="373"/>
      <c r="S96" s="339"/>
      <c r="T96" s="555"/>
      <c r="U96" s="555"/>
      <c r="V96" s="555"/>
      <c r="W96" s="555"/>
      <c r="X96" s="555"/>
      <c r="Y96" s="555"/>
      <c r="Z96" s="895"/>
      <c r="AA96" s="895"/>
      <c r="AB96" s="916"/>
      <c r="AC96" s="916"/>
      <c r="AD96" s="895"/>
      <c r="AE96" s="919"/>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c r="BT96" s="196"/>
      <c r="BU96" s="196"/>
      <c r="BV96" s="196"/>
      <c r="BW96" s="196"/>
      <c r="BX96" s="196"/>
      <c r="BY96" s="196"/>
      <c r="BZ96" s="196"/>
      <c r="CA96" s="196"/>
      <c r="CB96" s="196"/>
      <c r="CC96" s="196"/>
      <c r="CD96" s="196"/>
      <c r="CE96" s="196"/>
      <c r="CF96" s="196"/>
      <c r="CG96" s="196"/>
      <c r="CH96" s="196"/>
      <c r="CI96" s="196"/>
      <c r="CJ96" s="196"/>
      <c r="CK96" s="196"/>
      <c r="CL96" s="196"/>
      <c r="CM96" s="196"/>
      <c r="CN96" s="196"/>
      <c r="CO96" s="196"/>
      <c r="CP96" s="196"/>
      <c r="CQ96" s="196"/>
      <c r="CR96" s="196"/>
      <c r="CS96" s="196"/>
      <c r="CT96" s="196"/>
      <c r="CU96" s="196"/>
      <c r="CV96" s="196"/>
      <c r="CW96" s="196"/>
      <c r="CX96" s="196"/>
      <c r="CY96" s="196"/>
      <c r="CZ96" s="196"/>
      <c r="DA96" s="258"/>
    </row>
    <row r="97" spans="1:105" ht="13.9" customHeight="1" x14ac:dyDescent="0.15">
      <c r="A97" s="914"/>
      <c r="B97" s="339" t="s">
        <v>70</v>
      </c>
      <c r="C97" s="339" t="s">
        <v>224</v>
      </c>
      <c r="D97" s="339"/>
      <c r="E97" s="339"/>
      <c r="F97" s="339"/>
      <c r="G97" s="339"/>
      <c r="H97" s="339"/>
      <c r="I97" s="339"/>
      <c r="J97" s="339"/>
      <c r="K97" s="339"/>
      <c r="L97" s="339"/>
      <c r="M97" s="339"/>
      <c r="N97" s="339"/>
      <c r="O97" s="339"/>
      <c r="P97" s="339"/>
      <c r="Q97" s="339"/>
      <c r="R97" s="339"/>
      <c r="S97" s="339"/>
      <c r="T97" s="555" t="s">
        <v>251</v>
      </c>
      <c r="U97" s="555"/>
      <c r="V97" s="555">
        <v>2</v>
      </c>
      <c r="W97" s="555"/>
      <c r="X97" s="555">
        <v>9</v>
      </c>
      <c r="Y97" s="555"/>
      <c r="Z97" s="895">
        <v>16</v>
      </c>
      <c r="AA97" s="895"/>
      <c r="AB97" s="895">
        <v>23</v>
      </c>
      <c r="AC97" s="895"/>
      <c r="AD97" s="895">
        <v>30</v>
      </c>
      <c r="AE97" s="919"/>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c r="BT97" s="196"/>
      <c r="BU97" s="196"/>
      <c r="BV97" s="196"/>
      <c r="BW97" s="196"/>
      <c r="BX97" s="196"/>
      <c r="BY97" s="196"/>
      <c r="BZ97" s="196"/>
      <c r="CA97" s="196"/>
      <c r="CB97" s="196"/>
      <c r="CC97" s="196"/>
      <c r="CD97" s="196"/>
      <c r="CE97" s="196"/>
      <c r="CF97" s="196"/>
      <c r="CG97" s="196"/>
      <c r="CH97" s="196"/>
      <c r="CI97" s="196"/>
      <c r="CJ97" s="196"/>
      <c r="CK97" s="196"/>
      <c r="CL97" s="196"/>
      <c r="CM97" s="196"/>
      <c r="CN97" s="196"/>
      <c r="CO97" s="196"/>
      <c r="CP97" s="196"/>
      <c r="CQ97" s="196"/>
      <c r="CR97" s="196"/>
      <c r="CS97" s="196"/>
      <c r="CT97" s="196"/>
      <c r="CU97" s="196"/>
      <c r="CV97" s="196"/>
      <c r="CW97" s="196"/>
      <c r="CX97" s="196"/>
      <c r="CY97" s="196"/>
      <c r="CZ97" s="196"/>
      <c r="DA97" s="258"/>
    </row>
    <row r="98" spans="1:105" ht="13.9" customHeight="1" x14ac:dyDescent="0.15">
      <c r="A98" s="914"/>
      <c r="B98" s="339"/>
      <c r="C98" s="1077" t="s">
        <v>183</v>
      </c>
      <c r="D98" s="1077"/>
      <c r="E98" s="1077"/>
      <c r="F98" s="1077"/>
      <c r="G98" s="374"/>
      <c r="H98" s="339"/>
      <c r="I98" s="339"/>
      <c r="J98" s="339"/>
      <c r="K98" s="339"/>
      <c r="L98" s="339"/>
      <c r="M98" s="339"/>
      <c r="N98" s="339"/>
      <c r="O98" s="339"/>
      <c r="P98" s="339"/>
      <c r="Q98" s="339"/>
      <c r="R98" s="339"/>
      <c r="S98" s="339"/>
      <c r="T98" s="555"/>
      <c r="U98" s="555"/>
      <c r="V98" s="555"/>
      <c r="W98" s="555"/>
      <c r="X98" s="555"/>
      <c r="Y98" s="555"/>
      <c r="Z98" s="895"/>
      <c r="AA98" s="895"/>
      <c r="AB98" s="895"/>
      <c r="AC98" s="895"/>
      <c r="AD98" s="895"/>
      <c r="AE98" s="919"/>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c r="BT98" s="196"/>
      <c r="BU98" s="196"/>
      <c r="BV98" s="196"/>
      <c r="BW98" s="196"/>
      <c r="BX98" s="196"/>
      <c r="BY98" s="196"/>
      <c r="BZ98" s="196"/>
      <c r="CA98" s="196"/>
      <c r="CB98" s="196"/>
      <c r="CC98" s="196"/>
      <c r="CD98" s="196"/>
      <c r="CE98" s="196"/>
      <c r="CF98" s="196"/>
      <c r="CG98" s="196"/>
      <c r="CH98" s="196"/>
      <c r="CI98" s="196"/>
      <c r="CJ98" s="196"/>
      <c r="CK98" s="196"/>
      <c r="CL98" s="196"/>
      <c r="CM98" s="196"/>
      <c r="CN98" s="196"/>
      <c r="CO98" s="196"/>
      <c r="CP98" s="196"/>
      <c r="CQ98" s="196"/>
      <c r="CR98" s="196"/>
      <c r="CS98" s="196"/>
      <c r="CT98" s="196"/>
      <c r="CU98" s="196"/>
      <c r="CV98" s="196"/>
      <c r="CW98" s="196"/>
      <c r="CX98" s="196"/>
      <c r="CY98" s="196"/>
      <c r="CZ98" s="196"/>
      <c r="DA98" s="258"/>
    </row>
    <row r="99" spans="1:105" ht="13.9" customHeight="1" x14ac:dyDescent="0.15">
      <c r="A99" s="914"/>
      <c r="B99" s="374"/>
      <c r="C99" s="1077"/>
      <c r="D99" s="1077"/>
      <c r="E99" s="1077"/>
      <c r="F99" s="1077"/>
      <c r="G99" s="374"/>
      <c r="H99" s="339"/>
      <c r="I99" s="339"/>
      <c r="J99" s="339"/>
      <c r="K99" s="339"/>
      <c r="L99" s="339"/>
      <c r="M99" s="339"/>
      <c r="N99" s="339"/>
      <c r="O99" s="1071" t="s">
        <v>61</v>
      </c>
      <c r="P99" s="1071"/>
      <c r="Q99" s="1071"/>
      <c r="R99" s="339"/>
      <c r="S99" s="339"/>
      <c r="T99" s="563"/>
      <c r="U99" s="563"/>
      <c r="V99" s="555"/>
      <c r="W99" s="555"/>
      <c r="X99" s="555"/>
      <c r="Y99" s="555"/>
      <c r="Z99" s="895"/>
      <c r="AA99" s="895"/>
      <c r="AB99" s="895"/>
      <c r="AC99" s="895"/>
      <c r="AD99" s="895"/>
      <c r="AE99" s="919"/>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c r="BT99" s="196"/>
      <c r="BU99" s="196"/>
      <c r="BV99" s="196"/>
      <c r="BW99" s="196"/>
      <c r="BX99" s="196"/>
      <c r="BY99" s="196"/>
      <c r="BZ99" s="196"/>
      <c r="CA99" s="196"/>
      <c r="CB99" s="196"/>
      <c r="CC99" s="196"/>
      <c r="CD99" s="196"/>
      <c r="CE99" s="196"/>
      <c r="CF99" s="196"/>
      <c r="CG99" s="196"/>
      <c r="CH99" s="196"/>
      <c r="CI99" s="196"/>
      <c r="CJ99" s="196"/>
      <c r="CK99" s="196"/>
      <c r="CL99" s="196"/>
      <c r="CM99" s="196"/>
      <c r="CN99" s="196"/>
      <c r="CO99" s="196"/>
      <c r="CP99" s="196"/>
      <c r="CQ99" s="196"/>
      <c r="CR99" s="196"/>
      <c r="CS99" s="196"/>
      <c r="CT99" s="196"/>
      <c r="CU99" s="196"/>
      <c r="CV99" s="196"/>
      <c r="CW99" s="196"/>
      <c r="CX99" s="196"/>
      <c r="CY99" s="196"/>
      <c r="CZ99" s="196"/>
      <c r="DA99" s="258"/>
    </row>
    <row r="100" spans="1:105" ht="13.9" customHeight="1" x14ac:dyDescent="0.15">
      <c r="A100" s="914"/>
      <c r="B100" s="1072"/>
      <c r="C100" s="1059"/>
      <c r="D100" s="1059"/>
      <c r="E100" s="1059"/>
      <c r="F100" s="339" t="s">
        <v>17</v>
      </c>
      <c r="G100" s="339" t="s">
        <v>39</v>
      </c>
      <c r="H100" s="1073">
        <v>39104</v>
      </c>
      <c r="I100" s="1073"/>
      <c r="J100" s="339" t="s">
        <v>39</v>
      </c>
      <c r="K100" s="1074"/>
      <c r="L100" s="1074"/>
      <c r="M100" s="1074"/>
      <c r="N100" s="339" t="s">
        <v>40</v>
      </c>
      <c r="O100" s="1065"/>
      <c r="P100" s="1065"/>
      <c r="Q100" s="1065"/>
      <c r="R100" s="339" t="s">
        <v>17</v>
      </c>
      <c r="S100" s="339"/>
      <c r="T100" s="555" t="s">
        <v>252</v>
      </c>
      <c r="U100" s="555"/>
      <c r="V100" s="555">
        <v>3</v>
      </c>
      <c r="W100" s="555"/>
      <c r="X100" s="889">
        <v>10</v>
      </c>
      <c r="Y100" s="890"/>
      <c r="Z100" s="916">
        <v>17</v>
      </c>
      <c r="AA100" s="916"/>
      <c r="AB100" s="916">
        <v>24</v>
      </c>
      <c r="AC100" s="916"/>
      <c r="AD100" s="916">
        <v>31</v>
      </c>
      <c r="AE100" s="917"/>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c r="BT100" s="196"/>
      <c r="BU100" s="196"/>
      <c r="BV100" s="196"/>
      <c r="BW100" s="196"/>
      <c r="BX100" s="196"/>
      <c r="BY100" s="196"/>
      <c r="BZ100" s="196"/>
      <c r="CA100" s="196"/>
      <c r="CB100" s="196"/>
      <c r="CC100" s="196"/>
      <c r="CD100" s="196"/>
      <c r="CE100" s="196"/>
      <c r="CF100" s="196"/>
      <c r="CG100" s="196"/>
      <c r="CH100" s="196"/>
      <c r="CI100" s="196"/>
      <c r="CJ100" s="196"/>
      <c r="CK100" s="196"/>
      <c r="CL100" s="196"/>
      <c r="CM100" s="196"/>
      <c r="CN100" s="196"/>
      <c r="CO100" s="196"/>
      <c r="CP100" s="196"/>
      <c r="CQ100" s="196"/>
      <c r="CR100" s="196"/>
      <c r="CS100" s="196"/>
      <c r="CT100" s="196"/>
      <c r="CU100" s="196"/>
      <c r="CV100" s="196"/>
      <c r="CW100" s="196"/>
      <c r="CX100" s="196"/>
      <c r="CY100" s="196"/>
      <c r="CZ100" s="196"/>
      <c r="DA100" s="258"/>
    </row>
    <row r="101" spans="1:105" ht="13.9" customHeight="1" x14ac:dyDescent="0.15">
      <c r="A101" s="914"/>
      <c r="B101" s="375"/>
      <c r="C101" s="370"/>
      <c r="D101" s="370"/>
      <c r="E101" s="370"/>
      <c r="F101" s="339"/>
      <c r="G101" s="339"/>
      <c r="H101" s="376"/>
      <c r="I101" s="376"/>
      <c r="J101" s="339"/>
      <c r="K101" s="357"/>
      <c r="L101" s="357"/>
      <c r="M101" s="357"/>
      <c r="N101" s="339"/>
      <c r="O101" s="918" t="s">
        <v>104</v>
      </c>
      <c r="P101" s="918"/>
      <c r="S101" s="339"/>
      <c r="T101" s="555"/>
      <c r="U101" s="555"/>
      <c r="V101" s="555"/>
      <c r="W101" s="555"/>
      <c r="X101" s="891"/>
      <c r="Y101" s="892"/>
      <c r="Z101" s="916"/>
      <c r="AA101" s="916"/>
      <c r="AB101" s="916"/>
      <c r="AC101" s="916"/>
      <c r="AD101" s="916"/>
      <c r="AE101" s="917"/>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c r="BT101" s="196"/>
      <c r="BU101" s="196"/>
      <c r="BV101" s="196"/>
      <c r="BW101" s="196"/>
      <c r="BX101" s="196"/>
      <c r="BY101" s="196"/>
      <c r="BZ101" s="196"/>
      <c r="CA101" s="196"/>
      <c r="CB101" s="196"/>
      <c r="CC101" s="196"/>
      <c r="CD101" s="196"/>
      <c r="CE101" s="196"/>
      <c r="CF101" s="196"/>
      <c r="CG101" s="196"/>
      <c r="CH101" s="196"/>
      <c r="CI101" s="196"/>
      <c r="CJ101" s="196"/>
      <c r="CK101" s="196"/>
      <c r="CL101" s="196"/>
      <c r="CM101" s="196"/>
      <c r="CN101" s="196"/>
      <c r="CO101" s="196"/>
      <c r="CP101" s="196"/>
      <c r="CQ101" s="196"/>
      <c r="CR101" s="196"/>
      <c r="CS101" s="196"/>
      <c r="CT101" s="196"/>
      <c r="CU101" s="196"/>
      <c r="CV101" s="196"/>
      <c r="CW101" s="196"/>
      <c r="CX101" s="196"/>
      <c r="CY101" s="196"/>
      <c r="CZ101" s="196"/>
      <c r="DA101" s="258"/>
    </row>
    <row r="102" spans="1:105" ht="13.9" customHeight="1" x14ac:dyDescent="0.15">
      <c r="A102" s="914"/>
      <c r="B102" s="293"/>
      <c r="C102" s="1064" t="s">
        <v>225</v>
      </c>
      <c r="D102" s="1064"/>
      <c r="E102" s="1064"/>
      <c r="F102" s="1064"/>
      <c r="G102" s="1064"/>
      <c r="I102" s="1071" t="s">
        <v>61</v>
      </c>
      <c r="J102" s="1071"/>
      <c r="K102" s="1071"/>
      <c r="L102" s="1071"/>
      <c r="M102" s="345"/>
      <c r="N102" s="345"/>
      <c r="O102" s="918"/>
      <c r="P102" s="918"/>
      <c r="S102" s="377"/>
      <c r="T102" s="555"/>
      <c r="U102" s="555"/>
      <c r="V102" s="555"/>
      <c r="W102" s="555"/>
      <c r="X102" s="893"/>
      <c r="Y102" s="894"/>
      <c r="Z102" s="916"/>
      <c r="AA102" s="916"/>
      <c r="AB102" s="916"/>
      <c r="AC102" s="916"/>
      <c r="AD102" s="916"/>
      <c r="AE102" s="917"/>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c r="BT102" s="196"/>
      <c r="BU102" s="196"/>
      <c r="BV102" s="196"/>
      <c r="BW102" s="196"/>
      <c r="BX102" s="196"/>
      <c r="BY102" s="196"/>
      <c r="BZ102" s="196"/>
      <c r="CA102" s="196"/>
      <c r="CB102" s="196"/>
      <c r="CC102" s="196"/>
      <c r="CD102" s="196"/>
      <c r="CE102" s="196"/>
      <c r="CF102" s="196"/>
      <c r="CG102" s="196"/>
      <c r="CH102" s="196"/>
      <c r="CI102" s="196"/>
      <c r="CJ102" s="196"/>
      <c r="CK102" s="196"/>
      <c r="CL102" s="196"/>
      <c r="CM102" s="196"/>
      <c r="CN102" s="196"/>
      <c r="CO102" s="196"/>
      <c r="CP102" s="196"/>
      <c r="CQ102" s="196"/>
      <c r="CR102" s="196"/>
      <c r="CS102" s="196"/>
      <c r="CT102" s="196"/>
      <c r="CU102" s="196"/>
      <c r="CV102" s="196"/>
      <c r="CW102" s="196"/>
      <c r="CX102" s="196"/>
      <c r="CY102" s="196"/>
      <c r="CZ102" s="196"/>
      <c r="DA102" s="258"/>
    </row>
    <row r="103" spans="1:105" ht="13.9" customHeight="1" x14ac:dyDescent="0.15">
      <c r="A103" s="914"/>
      <c r="B103" s="378"/>
      <c r="C103" s="1061"/>
      <c r="D103" s="1061"/>
      <c r="E103" s="1061"/>
      <c r="F103" s="1061"/>
      <c r="G103" s="339" t="s">
        <v>17</v>
      </c>
      <c r="H103" s="339" t="s">
        <v>13</v>
      </c>
      <c r="I103" s="1061"/>
      <c r="J103" s="1075"/>
      <c r="K103" s="1075"/>
      <c r="L103" s="1075"/>
      <c r="M103" s="379" t="s">
        <v>103</v>
      </c>
      <c r="N103" s="339" t="s">
        <v>40</v>
      </c>
      <c r="O103" s="1076"/>
      <c r="P103" s="1076"/>
      <c r="Q103" s="1076"/>
      <c r="R103" s="339" t="s">
        <v>32</v>
      </c>
      <c r="S103" s="339"/>
      <c r="T103" s="555" t="s">
        <v>42</v>
      </c>
      <c r="U103" s="555"/>
      <c r="V103" s="555">
        <v>4</v>
      </c>
      <c r="W103" s="555"/>
      <c r="X103" s="889">
        <v>11</v>
      </c>
      <c r="Y103" s="890"/>
      <c r="Z103" s="916">
        <v>18</v>
      </c>
      <c r="AA103" s="916"/>
      <c r="AB103" s="916">
        <v>25</v>
      </c>
      <c r="AC103" s="916"/>
      <c r="AD103" s="889"/>
      <c r="AE103" s="897"/>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196"/>
      <c r="CA103" s="196"/>
      <c r="CB103" s="196"/>
      <c r="CC103" s="196"/>
      <c r="CD103" s="196"/>
      <c r="CE103" s="196"/>
      <c r="CF103" s="196"/>
      <c r="CG103" s="196"/>
      <c r="CH103" s="196"/>
      <c r="CI103" s="196"/>
      <c r="CJ103" s="196"/>
      <c r="CK103" s="196"/>
      <c r="CL103" s="196"/>
      <c r="CM103" s="196"/>
      <c r="CN103" s="196"/>
      <c r="CO103" s="196"/>
      <c r="CP103" s="196"/>
      <c r="CQ103" s="196"/>
      <c r="CR103" s="196"/>
      <c r="CS103" s="196"/>
      <c r="CT103" s="196"/>
      <c r="CU103" s="196"/>
      <c r="CV103" s="196"/>
      <c r="CW103" s="196"/>
      <c r="CX103" s="196"/>
      <c r="CY103" s="196"/>
      <c r="CZ103" s="196"/>
      <c r="DA103" s="258"/>
    </row>
    <row r="104" spans="1:105" ht="13.9" customHeight="1" x14ac:dyDescent="0.15">
      <c r="A104" s="914"/>
      <c r="B104" s="359"/>
      <c r="C104" s="373"/>
      <c r="D104" s="373"/>
      <c r="E104" s="373"/>
      <c r="F104" s="373"/>
      <c r="G104" s="339"/>
      <c r="H104" s="339"/>
      <c r="I104" s="373"/>
      <c r="J104" s="242"/>
      <c r="K104" s="242"/>
      <c r="L104" s="242"/>
      <c r="M104" s="379"/>
      <c r="N104" s="339"/>
      <c r="O104" s="918" t="s">
        <v>105</v>
      </c>
      <c r="P104" s="918"/>
      <c r="Q104" s="380"/>
      <c r="R104" s="339"/>
      <c r="S104" s="339"/>
      <c r="T104" s="555"/>
      <c r="U104" s="555"/>
      <c r="V104" s="555"/>
      <c r="W104" s="555"/>
      <c r="X104" s="891"/>
      <c r="Y104" s="892"/>
      <c r="Z104" s="916"/>
      <c r="AA104" s="916"/>
      <c r="AB104" s="916"/>
      <c r="AC104" s="916"/>
      <c r="AD104" s="891"/>
      <c r="AE104" s="898"/>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c r="BT104" s="196"/>
      <c r="BU104" s="196"/>
      <c r="BV104" s="196"/>
      <c r="BW104" s="196"/>
      <c r="BX104" s="196"/>
      <c r="BY104" s="196"/>
      <c r="BZ104" s="196"/>
      <c r="CA104" s="196"/>
      <c r="CB104" s="196"/>
      <c r="CC104" s="196"/>
      <c r="CD104" s="196"/>
      <c r="CE104" s="196"/>
      <c r="CF104" s="196"/>
      <c r="CG104" s="196"/>
      <c r="CH104" s="196"/>
      <c r="CI104" s="196"/>
      <c r="CJ104" s="196"/>
      <c r="CK104" s="196"/>
      <c r="CL104" s="196"/>
      <c r="CM104" s="196"/>
      <c r="CN104" s="196"/>
      <c r="CO104" s="196"/>
      <c r="CP104" s="196"/>
      <c r="CQ104" s="196"/>
      <c r="CR104" s="196"/>
      <c r="CS104" s="196"/>
      <c r="CT104" s="196"/>
      <c r="CU104" s="196"/>
      <c r="CV104" s="196"/>
      <c r="CW104" s="196"/>
      <c r="CX104" s="196"/>
      <c r="CY104" s="196"/>
      <c r="CZ104" s="196"/>
      <c r="DA104" s="258"/>
    </row>
    <row r="105" spans="1:105" ht="13.9" customHeight="1" x14ac:dyDescent="0.15">
      <c r="A105" s="914"/>
      <c r="B105" s="339"/>
      <c r="C105" s="1064" t="s">
        <v>98</v>
      </c>
      <c r="D105" s="1064"/>
      <c r="E105" s="1064"/>
      <c r="F105" s="1064"/>
      <c r="G105" s="345"/>
      <c r="H105" s="345"/>
      <c r="I105" s="345" t="s">
        <v>225</v>
      </c>
      <c r="J105" s="345"/>
      <c r="K105" s="345"/>
      <c r="L105" s="345"/>
      <c r="M105" s="345"/>
      <c r="N105" s="345"/>
      <c r="O105" s="918"/>
      <c r="P105" s="918"/>
      <c r="Q105" s="345"/>
      <c r="R105" s="345"/>
      <c r="S105" s="345"/>
      <c r="T105" s="563"/>
      <c r="U105" s="563"/>
      <c r="V105" s="555"/>
      <c r="W105" s="555"/>
      <c r="X105" s="893"/>
      <c r="Y105" s="894"/>
      <c r="Z105" s="916"/>
      <c r="AA105" s="916"/>
      <c r="AB105" s="916"/>
      <c r="AC105" s="916"/>
      <c r="AD105" s="893"/>
      <c r="AE105" s="915"/>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c r="BT105" s="196"/>
      <c r="BU105" s="196"/>
      <c r="BV105" s="196"/>
      <c r="BW105" s="196"/>
      <c r="BX105" s="196"/>
      <c r="BY105" s="196"/>
      <c r="BZ105" s="196"/>
      <c r="CA105" s="196"/>
      <c r="CB105" s="196"/>
      <c r="CC105" s="196"/>
      <c r="CD105" s="196"/>
      <c r="CE105" s="196"/>
      <c r="CF105" s="196"/>
      <c r="CG105" s="196"/>
      <c r="CH105" s="196"/>
      <c r="CI105" s="196"/>
      <c r="CJ105" s="196"/>
      <c r="CK105" s="196"/>
      <c r="CL105" s="196"/>
      <c r="CM105" s="196"/>
      <c r="CN105" s="196"/>
      <c r="CO105" s="196"/>
      <c r="CP105" s="196"/>
      <c r="CQ105" s="196"/>
      <c r="CR105" s="196"/>
      <c r="CS105" s="196"/>
      <c r="CT105" s="196"/>
      <c r="CU105" s="196"/>
      <c r="CV105" s="196"/>
      <c r="CW105" s="196"/>
      <c r="CX105" s="196"/>
      <c r="CY105" s="196"/>
      <c r="CZ105" s="196"/>
      <c r="DA105" s="258"/>
    </row>
    <row r="106" spans="1:105" ht="13.9" customHeight="1" x14ac:dyDescent="0.15">
      <c r="A106" s="914"/>
      <c r="B106" s="348"/>
      <c r="C106" s="339"/>
      <c r="D106" s="1061"/>
      <c r="E106" s="1061"/>
      <c r="F106" s="1061"/>
      <c r="G106" s="359" t="s">
        <v>17</v>
      </c>
      <c r="H106" s="359" t="s">
        <v>41</v>
      </c>
      <c r="I106" s="339"/>
      <c r="J106" s="1065" t="s">
        <v>86</v>
      </c>
      <c r="K106" s="1065"/>
      <c r="L106" s="1065"/>
      <c r="M106" s="339" t="s">
        <v>19</v>
      </c>
      <c r="N106" s="339"/>
      <c r="O106" s="1061"/>
      <c r="P106" s="1061"/>
      <c r="Q106" s="1061"/>
      <c r="R106" s="1061"/>
      <c r="S106" s="339" t="s">
        <v>17</v>
      </c>
      <c r="T106" s="555" t="s">
        <v>253</v>
      </c>
      <c r="U106" s="555"/>
      <c r="V106" s="555">
        <v>5</v>
      </c>
      <c r="W106" s="555"/>
      <c r="X106" s="889">
        <v>12</v>
      </c>
      <c r="Y106" s="890"/>
      <c r="Z106" s="555">
        <v>19</v>
      </c>
      <c r="AA106" s="555"/>
      <c r="AB106" s="555">
        <v>26</v>
      </c>
      <c r="AC106" s="555"/>
      <c r="AD106" s="889"/>
      <c r="AE106" s="897"/>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c r="BT106" s="196"/>
      <c r="BU106" s="196"/>
      <c r="BV106" s="196"/>
      <c r="BW106" s="196"/>
      <c r="BX106" s="196"/>
      <c r="BY106" s="196"/>
      <c r="BZ106" s="196"/>
      <c r="CA106" s="196"/>
      <c r="CB106" s="196"/>
      <c r="CC106" s="196"/>
      <c r="CD106" s="196"/>
      <c r="CE106" s="196"/>
      <c r="CF106" s="196"/>
      <c r="CG106" s="196"/>
      <c r="CH106" s="196"/>
      <c r="CI106" s="196"/>
      <c r="CJ106" s="196"/>
      <c r="CK106" s="196"/>
      <c r="CL106" s="196"/>
      <c r="CM106" s="196"/>
      <c r="CN106" s="196"/>
      <c r="CO106" s="196"/>
      <c r="CP106" s="196"/>
      <c r="CQ106" s="196"/>
      <c r="CR106" s="196"/>
      <c r="CS106" s="196"/>
      <c r="CT106" s="196"/>
      <c r="CU106" s="196"/>
      <c r="CV106" s="196"/>
      <c r="CW106" s="196"/>
      <c r="CX106" s="196"/>
      <c r="CY106" s="196"/>
      <c r="CZ106" s="196"/>
      <c r="DA106" s="258"/>
    </row>
    <row r="107" spans="1:105" ht="13.9" customHeight="1" x14ac:dyDescent="0.15">
      <c r="A107" s="914"/>
      <c r="B107" s="1066" t="s">
        <v>116</v>
      </c>
      <c r="C107" s="1067"/>
      <c r="D107" s="1067"/>
      <c r="E107" s="1067"/>
      <c r="F107" s="1067"/>
      <c r="G107" s="1067"/>
      <c r="H107" s="1067"/>
      <c r="I107" s="1067"/>
      <c r="J107" s="1067"/>
      <c r="K107" s="1067"/>
      <c r="L107" s="1067"/>
      <c r="M107" s="1067"/>
      <c r="N107" s="1067"/>
      <c r="O107" s="1067"/>
      <c r="P107" s="1067"/>
      <c r="Q107" s="1067"/>
      <c r="R107" s="1067"/>
      <c r="S107" s="1068"/>
      <c r="T107" s="555"/>
      <c r="U107" s="555"/>
      <c r="V107" s="555"/>
      <c r="W107" s="555"/>
      <c r="X107" s="891"/>
      <c r="Y107" s="892"/>
      <c r="Z107" s="555"/>
      <c r="AA107" s="555"/>
      <c r="AB107" s="555"/>
      <c r="AC107" s="555"/>
      <c r="AD107" s="891"/>
      <c r="AE107" s="898"/>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c r="BT107" s="196"/>
      <c r="BU107" s="196"/>
      <c r="BV107" s="196"/>
      <c r="BW107" s="196"/>
      <c r="BX107" s="196"/>
      <c r="BY107" s="196"/>
      <c r="BZ107" s="196"/>
      <c r="CA107" s="196"/>
      <c r="CB107" s="196"/>
      <c r="CC107" s="196"/>
      <c r="CD107" s="196"/>
      <c r="CE107" s="196"/>
      <c r="CF107" s="196"/>
      <c r="CG107" s="196"/>
      <c r="CH107" s="196"/>
      <c r="CI107" s="196"/>
      <c r="CJ107" s="196"/>
      <c r="CK107" s="196"/>
      <c r="CL107" s="196"/>
      <c r="CM107" s="196"/>
      <c r="CN107" s="196"/>
      <c r="CO107" s="196"/>
      <c r="CP107" s="196"/>
      <c r="CQ107" s="196"/>
      <c r="CR107" s="196"/>
      <c r="CS107" s="196"/>
      <c r="CT107" s="196"/>
      <c r="CU107" s="196"/>
      <c r="CV107" s="196"/>
      <c r="CW107" s="196"/>
      <c r="CX107" s="196"/>
      <c r="CY107" s="196"/>
      <c r="CZ107" s="196"/>
      <c r="DA107" s="258"/>
    </row>
    <row r="108" spans="1:105" ht="13.9" customHeight="1" x14ac:dyDescent="0.15">
      <c r="A108" s="914"/>
      <c r="B108" s="339"/>
      <c r="C108" s="1069" t="s">
        <v>43</v>
      </c>
      <c r="D108" s="1069"/>
      <c r="E108" s="1069"/>
      <c r="F108" s="1069"/>
      <c r="G108" s="1069"/>
      <c r="H108" s="1070" t="s">
        <v>26</v>
      </c>
      <c r="I108" s="1070"/>
      <c r="J108" s="369"/>
      <c r="K108" s="339" t="s">
        <v>11</v>
      </c>
      <c r="L108" s="369"/>
      <c r="M108" s="339" t="s">
        <v>27</v>
      </c>
      <c r="N108" s="369"/>
      <c r="O108" s="359" t="s">
        <v>29</v>
      </c>
      <c r="P108" s="339"/>
      <c r="Q108" s="339"/>
      <c r="S108" s="359"/>
      <c r="T108" s="555"/>
      <c r="U108" s="555"/>
      <c r="V108" s="555"/>
      <c r="W108" s="555"/>
      <c r="X108" s="893"/>
      <c r="Y108" s="894"/>
      <c r="Z108" s="555"/>
      <c r="AA108" s="555"/>
      <c r="AB108" s="555"/>
      <c r="AC108" s="555"/>
      <c r="AD108" s="893"/>
      <c r="AE108" s="915"/>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c r="BC108" s="196"/>
      <c r="BD108" s="196"/>
      <c r="BE108" s="196"/>
      <c r="BF108" s="196"/>
      <c r="BG108" s="196"/>
      <c r="BH108" s="196"/>
      <c r="BI108" s="196"/>
      <c r="BJ108" s="196"/>
      <c r="BK108" s="196"/>
      <c r="BL108" s="196"/>
      <c r="BM108" s="196"/>
      <c r="BN108" s="196"/>
      <c r="BO108" s="196"/>
      <c r="BP108" s="196"/>
      <c r="BQ108" s="196"/>
      <c r="BR108" s="196"/>
      <c r="BS108" s="196"/>
      <c r="BT108" s="196"/>
      <c r="BU108" s="196"/>
      <c r="BV108" s="196"/>
      <c r="BW108" s="196"/>
      <c r="BX108" s="196"/>
      <c r="BY108" s="196"/>
      <c r="BZ108" s="196"/>
      <c r="CA108" s="196"/>
      <c r="CB108" s="196"/>
      <c r="CC108" s="196"/>
      <c r="CD108" s="196"/>
      <c r="CE108" s="196"/>
      <c r="CF108" s="196"/>
      <c r="CG108" s="196"/>
      <c r="CH108" s="196"/>
      <c r="CI108" s="196"/>
      <c r="CJ108" s="196"/>
      <c r="CK108" s="196"/>
      <c r="CL108" s="196"/>
      <c r="CM108" s="196"/>
      <c r="CN108" s="196"/>
      <c r="CO108" s="196"/>
      <c r="CP108" s="196"/>
      <c r="CQ108" s="196"/>
      <c r="CR108" s="196"/>
      <c r="CS108" s="196"/>
      <c r="CT108" s="196"/>
      <c r="CU108" s="196"/>
      <c r="CV108" s="196"/>
      <c r="CW108" s="196"/>
      <c r="CX108" s="196"/>
      <c r="CY108" s="196"/>
      <c r="CZ108" s="196"/>
      <c r="DA108" s="258"/>
    </row>
    <row r="109" spans="1:105" ht="13.9" customHeight="1" x14ac:dyDescent="0.15">
      <c r="A109" s="914"/>
      <c r="B109" s="339"/>
      <c r="C109" s="369"/>
      <c r="D109" s="369"/>
      <c r="E109" s="369"/>
      <c r="F109" s="369"/>
      <c r="G109" s="369"/>
      <c r="H109" s="369"/>
      <c r="I109" s="369"/>
      <c r="J109" s="369"/>
      <c r="K109" s="369"/>
      <c r="L109" s="369"/>
      <c r="M109" s="369"/>
      <c r="N109" s="369"/>
      <c r="O109" s="369"/>
      <c r="P109" s="369"/>
      <c r="Q109" s="369"/>
      <c r="R109" s="369"/>
      <c r="S109" s="359"/>
      <c r="T109" s="555" t="s">
        <v>32</v>
      </c>
      <c r="U109" s="555"/>
      <c r="V109" s="555">
        <v>1</v>
      </c>
      <c r="W109" s="555"/>
      <c r="X109" s="889">
        <v>13</v>
      </c>
      <c r="Y109" s="890"/>
      <c r="Z109" s="555">
        <v>20</v>
      </c>
      <c r="AA109" s="555"/>
      <c r="AB109" s="555">
        <v>27</v>
      </c>
      <c r="AC109" s="555"/>
      <c r="AD109" s="889"/>
      <c r="AE109" s="897"/>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c r="BT109" s="196"/>
      <c r="BU109" s="196"/>
      <c r="BV109" s="196"/>
      <c r="BW109" s="196"/>
      <c r="BX109" s="196"/>
      <c r="BY109" s="196"/>
      <c r="BZ109" s="196"/>
      <c r="CA109" s="196"/>
      <c r="CB109" s="196"/>
      <c r="CC109" s="196"/>
      <c r="CD109" s="196"/>
      <c r="CE109" s="196"/>
      <c r="CF109" s="196"/>
      <c r="CG109" s="196"/>
      <c r="CH109" s="196"/>
      <c r="CI109" s="196"/>
      <c r="CJ109" s="196"/>
      <c r="CK109" s="196"/>
      <c r="CL109" s="196"/>
      <c r="CM109" s="196"/>
      <c r="CN109" s="196"/>
      <c r="CO109" s="196"/>
      <c r="CP109" s="196"/>
      <c r="CQ109" s="196"/>
      <c r="CR109" s="196"/>
      <c r="CS109" s="196"/>
      <c r="CT109" s="196"/>
      <c r="CU109" s="196"/>
      <c r="CV109" s="196"/>
      <c r="CW109" s="196"/>
      <c r="CX109" s="196"/>
      <c r="CY109" s="196"/>
      <c r="CZ109" s="196"/>
      <c r="DA109" s="258"/>
    </row>
    <row r="110" spans="1:105" ht="13.9" customHeight="1" x14ac:dyDescent="0.15">
      <c r="A110" s="914"/>
      <c r="B110" s="345"/>
      <c r="C110" s="345"/>
      <c r="E110" s="345"/>
      <c r="F110" s="345" t="s">
        <v>101</v>
      </c>
      <c r="G110" s="345"/>
      <c r="I110" s="345" t="s">
        <v>99</v>
      </c>
      <c r="J110" s="345"/>
      <c r="K110" s="1071" t="s">
        <v>105</v>
      </c>
      <c r="L110" s="1071"/>
      <c r="M110" s="1071"/>
      <c r="N110" s="345"/>
      <c r="O110" s="345"/>
      <c r="P110" s="1071" t="s">
        <v>22</v>
      </c>
      <c r="Q110" s="1071"/>
      <c r="R110" s="1071"/>
      <c r="T110" s="555"/>
      <c r="U110" s="555"/>
      <c r="V110" s="555"/>
      <c r="W110" s="555"/>
      <c r="X110" s="891"/>
      <c r="Y110" s="892"/>
      <c r="Z110" s="555"/>
      <c r="AA110" s="555"/>
      <c r="AB110" s="555"/>
      <c r="AC110" s="555"/>
      <c r="AD110" s="891"/>
      <c r="AE110" s="898"/>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c r="BT110" s="196"/>
      <c r="BU110" s="196"/>
      <c r="BV110" s="196"/>
      <c r="BW110" s="196"/>
      <c r="BX110" s="196"/>
      <c r="BY110" s="196"/>
      <c r="BZ110" s="196"/>
      <c r="CA110" s="196"/>
      <c r="CB110" s="196"/>
      <c r="CC110" s="196"/>
      <c r="CD110" s="196"/>
      <c r="CE110" s="196"/>
      <c r="CF110" s="196"/>
      <c r="CG110" s="196"/>
      <c r="CH110" s="196"/>
      <c r="CI110" s="196"/>
      <c r="CJ110" s="196"/>
      <c r="CK110" s="196"/>
      <c r="CL110" s="196"/>
      <c r="CM110" s="196"/>
      <c r="CN110" s="196"/>
      <c r="CO110" s="196"/>
      <c r="CP110" s="196"/>
      <c r="CQ110" s="196"/>
      <c r="CR110" s="196"/>
      <c r="CS110" s="196"/>
      <c r="CT110" s="196"/>
      <c r="CU110" s="196"/>
      <c r="CV110" s="196"/>
      <c r="CW110" s="196"/>
      <c r="CX110" s="196"/>
      <c r="CY110" s="196"/>
      <c r="CZ110" s="196"/>
      <c r="DA110" s="258"/>
    </row>
    <row r="111" spans="1:105" ht="13.9" customHeight="1" x14ac:dyDescent="0.15">
      <c r="A111" s="914"/>
      <c r="B111" s="1058" t="s">
        <v>64</v>
      </c>
      <c r="C111" s="1059"/>
      <c r="D111" s="1059"/>
      <c r="E111" s="1059"/>
      <c r="F111" s="1060"/>
      <c r="G111" s="1060"/>
      <c r="H111" s="369" t="s">
        <v>165</v>
      </c>
      <c r="I111" s="370"/>
      <c r="J111" s="369" t="s">
        <v>164</v>
      </c>
      <c r="K111" s="1061"/>
      <c r="L111" s="1061"/>
      <c r="M111" s="1061"/>
      <c r="N111" s="339" t="s">
        <v>21</v>
      </c>
      <c r="O111" s="339" t="s">
        <v>40</v>
      </c>
      <c r="P111" s="1061"/>
      <c r="Q111" s="1061"/>
      <c r="R111" s="1061"/>
      <c r="S111" s="235" t="s">
        <v>21</v>
      </c>
      <c r="T111" s="563"/>
      <c r="U111" s="563"/>
      <c r="V111" s="555"/>
      <c r="W111" s="555"/>
      <c r="X111" s="893"/>
      <c r="Y111" s="894"/>
      <c r="Z111" s="555"/>
      <c r="AA111" s="555"/>
      <c r="AB111" s="555"/>
      <c r="AC111" s="555"/>
      <c r="AD111" s="893"/>
      <c r="AE111" s="915"/>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6"/>
      <c r="BR111" s="196"/>
      <c r="BS111" s="196"/>
      <c r="BT111" s="196"/>
      <c r="BU111" s="196"/>
      <c r="BV111" s="196"/>
      <c r="BW111" s="196"/>
      <c r="BX111" s="196"/>
      <c r="BY111" s="196"/>
      <c r="BZ111" s="196"/>
      <c r="CA111" s="196"/>
      <c r="CB111" s="196"/>
      <c r="CC111" s="196"/>
      <c r="CD111" s="196"/>
      <c r="CE111" s="196"/>
      <c r="CF111" s="196"/>
      <c r="CG111" s="196"/>
      <c r="CH111" s="196"/>
      <c r="CI111" s="196"/>
      <c r="CJ111" s="196"/>
      <c r="CK111" s="196"/>
      <c r="CL111" s="196"/>
      <c r="CM111" s="196"/>
      <c r="CN111" s="196"/>
      <c r="CO111" s="196"/>
      <c r="CP111" s="196"/>
      <c r="CQ111" s="196"/>
      <c r="CR111" s="196"/>
      <c r="CS111" s="196"/>
      <c r="CT111" s="196"/>
      <c r="CU111" s="196"/>
      <c r="CV111" s="196"/>
      <c r="CW111" s="196"/>
      <c r="CX111" s="196"/>
      <c r="CY111" s="196"/>
      <c r="CZ111" s="196"/>
      <c r="DA111" s="258"/>
    </row>
    <row r="112" spans="1:105" ht="13.9" customHeight="1" x14ac:dyDescent="0.15">
      <c r="A112" s="914"/>
      <c r="B112" s="1058" t="s">
        <v>161</v>
      </c>
      <c r="C112" s="1059"/>
      <c r="D112" s="1059"/>
      <c r="E112" s="1059"/>
      <c r="F112" s="1060"/>
      <c r="G112" s="1060"/>
      <c r="H112" s="369" t="s">
        <v>165</v>
      </c>
      <c r="I112" s="370"/>
      <c r="J112" s="369" t="s">
        <v>164</v>
      </c>
      <c r="K112" s="1061"/>
      <c r="L112" s="1061"/>
      <c r="M112" s="1061"/>
      <c r="N112" s="339" t="s">
        <v>21</v>
      </c>
      <c r="O112" s="339" t="s">
        <v>40</v>
      </c>
      <c r="P112" s="1061"/>
      <c r="Q112" s="1061"/>
      <c r="R112" s="1061"/>
      <c r="S112" s="235" t="s">
        <v>21</v>
      </c>
      <c r="T112" s="555" t="s">
        <v>254</v>
      </c>
      <c r="U112" s="555"/>
      <c r="V112" s="555">
        <v>7</v>
      </c>
      <c r="W112" s="555"/>
      <c r="X112" s="889">
        <v>14</v>
      </c>
      <c r="Y112" s="890"/>
      <c r="Z112" s="895">
        <v>21</v>
      </c>
      <c r="AA112" s="895"/>
      <c r="AB112" s="895">
        <v>28</v>
      </c>
      <c r="AC112" s="895"/>
      <c r="AD112" s="889"/>
      <c r="AE112" s="897"/>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c r="BT112" s="196"/>
      <c r="BU112" s="196"/>
      <c r="BV112" s="196"/>
      <c r="BW112" s="196"/>
      <c r="BX112" s="196"/>
      <c r="BY112" s="196"/>
      <c r="BZ112" s="196"/>
      <c r="CA112" s="196"/>
      <c r="CB112" s="196"/>
      <c r="CC112" s="196"/>
      <c r="CD112" s="196"/>
      <c r="CE112" s="196"/>
      <c r="CF112" s="196"/>
      <c r="CG112" s="196"/>
      <c r="CH112" s="196"/>
      <c r="CI112" s="196"/>
      <c r="CJ112" s="196"/>
      <c r="CK112" s="196"/>
      <c r="CL112" s="196"/>
      <c r="CM112" s="196"/>
      <c r="CN112" s="196"/>
      <c r="CO112" s="196"/>
      <c r="CP112" s="196"/>
      <c r="CQ112" s="196"/>
      <c r="CR112" s="196"/>
      <c r="CS112" s="196"/>
      <c r="CT112" s="196"/>
      <c r="CU112" s="196"/>
      <c r="CV112" s="196"/>
      <c r="CW112" s="196"/>
      <c r="CX112" s="196"/>
      <c r="CY112" s="196"/>
      <c r="CZ112" s="196"/>
      <c r="DA112" s="258"/>
    </row>
    <row r="113" spans="1:142" ht="13.9" customHeight="1" x14ac:dyDescent="0.15">
      <c r="A113" s="914"/>
      <c r="B113" s="339"/>
      <c r="C113" s="339"/>
      <c r="D113" s="339"/>
      <c r="E113" s="356"/>
      <c r="F113" s="356"/>
      <c r="G113" s="356"/>
      <c r="H113" s="339"/>
      <c r="I113" s="339"/>
      <c r="L113" s="339"/>
      <c r="N113" s="1062" t="s">
        <v>87</v>
      </c>
      <c r="O113" s="1062"/>
      <c r="P113" s="1063"/>
      <c r="Q113" s="1063"/>
      <c r="R113" s="1063"/>
      <c r="S113" s="339" t="s">
        <v>17</v>
      </c>
      <c r="T113" s="555"/>
      <c r="U113" s="555"/>
      <c r="V113" s="563"/>
      <c r="W113" s="563"/>
      <c r="X113" s="891"/>
      <c r="Y113" s="892"/>
      <c r="Z113" s="896"/>
      <c r="AA113" s="896"/>
      <c r="AB113" s="896"/>
      <c r="AC113" s="896"/>
      <c r="AD113" s="891"/>
      <c r="AE113" s="898"/>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c r="BT113" s="196"/>
      <c r="BU113" s="196"/>
      <c r="BV113" s="196"/>
      <c r="BW113" s="196"/>
      <c r="BX113" s="196"/>
      <c r="BY113" s="196"/>
      <c r="BZ113" s="196"/>
      <c r="CA113" s="196"/>
      <c r="CB113" s="196"/>
      <c r="CC113" s="196"/>
      <c r="CD113" s="196"/>
      <c r="CE113" s="196"/>
      <c r="CF113" s="196"/>
      <c r="CG113" s="196"/>
      <c r="CH113" s="196"/>
      <c r="CI113" s="196"/>
      <c r="CJ113" s="196"/>
      <c r="CK113" s="196"/>
      <c r="CL113" s="196"/>
      <c r="CM113" s="196"/>
      <c r="CN113" s="196"/>
      <c r="CO113" s="196"/>
      <c r="CP113" s="196"/>
      <c r="CQ113" s="196"/>
      <c r="CR113" s="196"/>
      <c r="CS113" s="196"/>
      <c r="CT113" s="196"/>
      <c r="CU113" s="196"/>
      <c r="CV113" s="196"/>
      <c r="CW113" s="196"/>
      <c r="CX113" s="196"/>
      <c r="CY113" s="196"/>
      <c r="CZ113" s="196"/>
      <c r="DA113" s="258"/>
    </row>
    <row r="114" spans="1:142" ht="13.9" customHeight="1" x14ac:dyDescent="0.15">
      <c r="A114" s="914"/>
      <c r="B114" s="293"/>
      <c r="C114" s="381"/>
      <c r="D114" s="356"/>
      <c r="E114" s="356"/>
      <c r="F114" s="356"/>
      <c r="G114" s="359"/>
      <c r="H114" s="226"/>
      <c r="I114" s="356"/>
      <c r="J114" s="339"/>
      <c r="K114" s="339"/>
      <c r="L114" s="359"/>
      <c r="M114" s="359"/>
      <c r="N114" s="359"/>
      <c r="O114" s="359"/>
      <c r="P114" s="359"/>
      <c r="Q114" s="356"/>
      <c r="R114" s="382"/>
      <c r="S114" s="383"/>
      <c r="T114" s="555"/>
      <c r="U114" s="555"/>
      <c r="V114" s="563"/>
      <c r="W114" s="563"/>
      <c r="X114" s="893"/>
      <c r="Y114" s="894"/>
      <c r="Z114" s="896"/>
      <c r="AA114" s="896"/>
      <c r="AB114" s="896"/>
      <c r="AC114" s="896"/>
      <c r="AD114" s="891"/>
      <c r="AE114" s="898"/>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c r="BT114" s="196"/>
      <c r="BU114" s="196"/>
      <c r="BV114" s="196"/>
      <c r="BW114" s="196"/>
      <c r="BX114" s="196"/>
      <c r="BY114" s="196"/>
      <c r="BZ114" s="196"/>
      <c r="CA114" s="196"/>
      <c r="CB114" s="196"/>
      <c r="CC114" s="196"/>
      <c r="CD114" s="196"/>
      <c r="CE114" s="196"/>
      <c r="CF114" s="196"/>
      <c r="CG114" s="196"/>
      <c r="CH114" s="196"/>
      <c r="CI114" s="196"/>
      <c r="CJ114" s="196"/>
      <c r="CK114" s="196"/>
      <c r="CL114" s="196"/>
      <c r="CM114" s="196"/>
      <c r="CN114" s="196"/>
      <c r="CO114" s="196"/>
      <c r="CP114" s="196"/>
      <c r="CQ114" s="196"/>
      <c r="CR114" s="196"/>
      <c r="CS114" s="196"/>
      <c r="CT114" s="196"/>
      <c r="CU114" s="196"/>
      <c r="CV114" s="196"/>
      <c r="CW114" s="196"/>
      <c r="CX114" s="196"/>
      <c r="CY114" s="196"/>
      <c r="CZ114" s="196"/>
      <c r="DA114" s="258"/>
    </row>
    <row r="115" spans="1:142" ht="13.9" customHeight="1" x14ac:dyDescent="0.15">
      <c r="A115" s="899" t="s">
        <v>190</v>
      </c>
      <c r="B115" s="322"/>
      <c r="C115" s="322"/>
      <c r="D115" s="322"/>
      <c r="E115" s="322"/>
      <c r="F115" s="322"/>
      <c r="G115" s="322"/>
      <c r="H115" s="322"/>
      <c r="I115" s="322"/>
      <c r="J115" s="322"/>
      <c r="K115" s="322"/>
      <c r="L115" s="322"/>
      <c r="M115" s="322"/>
      <c r="N115" s="322"/>
      <c r="O115" s="322"/>
      <c r="P115" s="322"/>
      <c r="Q115" s="322"/>
      <c r="R115" s="322"/>
      <c r="S115" s="322"/>
      <c r="T115" s="384"/>
      <c r="U115" s="322"/>
      <c r="V115" s="322"/>
      <c r="W115" s="322"/>
      <c r="X115" s="322"/>
      <c r="Y115" s="322"/>
      <c r="Z115" s="322"/>
      <c r="AA115" s="322"/>
      <c r="AB115" s="322"/>
      <c r="AC115" s="322"/>
      <c r="AD115" s="322"/>
      <c r="AE115" s="323"/>
    </row>
    <row r="116" spans="1:142" ht="13.9" customHeight="1" x14ac:dyDescent="0.15">
      <c r="A116" s="900"/>
      <c r="B116" s="274" t="s">
        <v>234</v>
      </c>
      <c r="U116" s="339"/>
      <c r="V116" s="339"/>
      <c r="AE116" s="238"/>
      <c r="DY116" s="902" t="s">
        <v>117</v>
      </c>
      <c r="DZ116" s="902"/>
      <c r="EA116" s="902"/>
    </row>
    <row r="117" spans="1:142" ht="13.9" customHeight="1" thickBot="1" x14ac:dyDescent="0.2">
      <c r="A117" s="900"/>
      <c r="C117" s="274" t="s">
        <v>255</v>
      </c>
      <c r="U117" s="339"/>
      <c r="V117" s="359"/>
      <c r="AE117" s="238"/>
      <c r="DA117" s="226"/>
      <c r="DB117" s="226"/>
      <c r="DC117" s="226"/>
      <c r="DD117" s="226"/>
      <c r="DE117" s="226"/>
      <c r="DF117" s="226"/>
      <c r="DG117" s="226"/>
      <c r="DH117" s="226"/>
      <c r="DI117" s="226"/>
      <c r="DJ117" s="226"/>
      <c r="DK117" s="226"/>
      <c r="DL117" s="226"/>
      <c r="DM117" s="226"/>
      <c r="DN117" s="226"/>
      <c r="DW117" s="235" t="s">
        <v>67</v>
      </c>
      <c r="DY117" s="903"/>
      <c r="DZ117" s="903"/>
      <c r="EA117" s="903"/>
      <c r="EB117" s="1026" t="s">
        <v>123</v>
      </c>
      <c r="EC117" s="1026"/>
      <c r="ED117" s="235" t="s">
        <v>124</v>
      </c>
      <c r="EG117" s="235" t="s">
        <v>7</v>
      </c>
      <c r="EJ117" s="235" t="s">
        <v>63</v>
      </c>
    </row>
    <row r="118" spans="1:142" ht="13.9" customHeight="1" thickBot="1" x14ac:dyDescent="0.2">
      <c r="A118" s="900"/>
      <c r="C118" s="274" t="s">
        <v>233</v>
      </c>
      <c r="U118" s="226"/>
      <c r="V118" s="385"/>
      <c r="W118" s="385"/>
      <c r="X118" s="385"/>
      <c r="Y118" s="385"/>
      <c r="AE118" s="271"/>
      <c r="AF118" s="226"/>
      <c r="AG118" s="226"/>
      <c r="AH118" s="226"/>
      <c r="AI118" s="226"/>
      <c r="AJ118" s="226"/>
      <c r="AK118" s="226"/>
      <c r="AL118" s="226"/>
      <c r="AM118" s="226"/>
      <c r="AN118" s="226"/>
      <c r="AO118" s="226"/>
      <c r="AP118" s="226"/>
      <c r="AQ118" s="226"/>
      <c r="AR118" s="226"/>
      <c r="AS118" s="226"/>
      <c r="AT118" s="226"/>
      <c r="AU118" s="226"/>
      <c r="AV118" s="226"/>
      <c r="AW118" s="226"/>
      <c r="AX118" s="226"/>
      <c r="AY118" s="226"/>
      <c r="AZ118" s="226"/>
      <c r="BA118" s="226"/>
      <c r="BB118" s="226"/>
      <c r="BC118" s="226"/>
      <c r="BD118" s="226"/>
      <c r="BE118" s="226"/>
      <c r="BF118" s="226"/>
      <c r="BG118" s="226"/>
      <c r="BH118" s="226"/>
      <c r="BI118" s="226"/>
      <c r="BJ118" s="226"/>
      <c r="BK118" s="226"/>
      <c r="BL118" s="226"/>
      <c r="BM118" s="226"/>
      <c r="BN118" s="226"/>
      <c r="BO118" s="226"/>
      <c r="BP118" s="226"/>
      <c r="BQ118" s="226"/>
      <c r="BR118" s="226"/>
      <c r="BS118" s="226"/>
      <c r="BT118" s="226"/>
      <c r="BU118" s="226"/>
      <c r="BV118" s="226"/>
      <c r="BW118" s="226"/>
      <c r="BX118" s="226"/>
      <c r="BY118" s="226"/>
      <c r="BZ118" s="226"/>
      <c r="CA118" s="226"/>
      <c r="CB118" s="226"/>
      <c r="CC118" s="226"/>
      <c r="CD118" s="226"/>
      <c r="CE118" s="226"/>
      <c r="CF118" s="226"/>
      <c r="CG118" s="226"/>
      <c r="CH118" s="226"/>
      <c r="CI118" s="226"/>
      <c r="CJ118" s="226"/>
      <c r="CK118" s="226"/>
      <c r="CL118" s="226"/>
      <c r="CM118" s="226"/>
      <c r="CN118" s="226"/>
      <c r="CO118" s="226"/>
      <c r="CP118" s="226"/>
      <c r="CQ118" s="226"/>
      <c r="CR118" s="226"/>
      <c r="CS118" s="226"/>
      <c r="CT118" s="226"/>
      <c r="CU118" s="226"/>
      <c r="CV118" s="226"/>
      <c r="CW118" s="226"/>
      <c r="CX118" s="226"/>
      <c r="CY118" s="226"/>
      <c r="CZ118" s="226"/>
      <c r="DA118" s="226"/>
      <c r="DB118" s="226"/>
      <c r="DC118" s="226"/>
      <c r="DD118" s="226"/>
      <c r="DE118" s="226"/>
      <c r="DF118" s="226"/>
      <c r="DG118" s="226"/>
      <c r="DH118" s="226"/>
      <c r="DI118" s="226"/>
      <c r="DJ118" s="226"/>
      <c r="DK118" s="226"/>
      <c r="DL118" s="226"/>
      <c r="DM118" s="226"/>
      <c r="DW118" s="1027" t="str">
        <f>IF(ISERROR(VALUE("h"&amp;#REF!&amp;"."&amp;#REF!&amp;"."&amp;#REF!)),"",VALUE("h"&amp;#REF!&amp;"."&amp;#REF!&amp;"."&amp;#REF!))</f>
        <v/>
      </c>
      <c r="DX118" s="1028"/>
      <c r="DY118" s="1029" t="e">
        <f>DW118+O103</f>
        <v>#VALUE!</v>
      </c>
      <c r="DZ118" s="1030"/>
      <c r="EA118" s="1031"/>
      <c r="EB118" s="1032">
        <f>EC126</f>
        <v>0</v>
      </c>
      <c r="EC118" s="1033"/>
      <c r="ED118" s="1029" t="e">
        <f>DY118+EB118</f>
        <v>#VALUE!</v>
      </c>
      <c r="EE118" s="1030"/>
      <c r="EF118" s="1031"/>
      <c r="EG118" s="1029" t="e">
        <f>IF(ED118&lt;=#REF!,#REF!,ED118)</f>
        <v>#VALUE!</v>
      </c>
      <c r="EH118" s="1030"/>
      <c r="EI118" s="1031"/>
      <c r="EJ118" s="1029" t="e">
        <f>IF(#REF!&lt;=VALUE(YEAR(EG119)&amp;"/"&amp;MONTH(EG119)&amp;"/1")-1,#REF!,VALUE(YEAR(EG119)&amp;"/"&amp;MONTH(EG119)&amp;"/1")-1)</f>
        <v>#REF!</v>
      </c>
      <c r="EK118" s="1030"/>
      <c r="EL118" s="1031"/>
    </row>
    <row r="119" spans="1:142" ht="13.9" customHeight="1" thickBot="1" x14ac:dyDescent="0.2">
      <c r="A119" s="900"/>
      <c r="D119" s="274"/>
      <c r="U119" s="226"/>
      <c r="V119" s="385"/>
      <c r="W119" s="385"/>
      <c r="X119" s="385"/>
      <c r="Y119" s="386"/>
      <c r="Z119" s="386"/>
      <c r="AA119" s="386"/>
      <c r="AB119" s="386"/>
      <c r="AC119" s="386"/>
      <c r="AD119" s="226"/>
      <c r="AE119" s="271"/>
      <c r="AF119" s="226"/>
      <c r="AG119" s="226"/>
      <c r="AH119" s="226"/>
      <c r="AI119" s="226"/>
      <c r="AJ119" s="226"/>
      <c r="AK119" s="226"/>
      <c r="AL119" s="226"/>
      <c r="AM119" s="226"/>
      <c r="AN119" s="226"/>
      <c r="AO119" s="226"/>
      <c r="AP119" s="226"/>
      <c r="AQ119" s="226"/>
      <c r="AR119" s="226"/>
      <c r="AS119" s="226"/>
      <c r="AT119" s="226"/>
      <c r="AU119" s="226"/>
      <c r="AV119" s="226"/>
      <c r="AW119" s="226"/>
      <c r="AX119" s="226"/>
      <c r="AY119" s="226"/>
      <c r="AZ119" s="226"/>
      <c r="BA119" s="226"/>
      <c r="BB119" s="226"/>
      <c r="BC119" s="226"/>
      <c r="BD119" s="226"/>
      <c r="BE119" s="226"/>
      <c r="BF119" s="226"/>
      <c r="BG119" s="226"/>
      <c r="BH119" s="226"/>
      <c r="BI119" s="226"/>
      <c r="BJ119" s="226"/>
      <c r="BK119" s="226"/>
      <c r="BL119" s="226"/>
      <c r="BM119" s="226"/>
      <c r="BN119" s="226"/>
      <c r="BO119" s="226"/>
      <c r="BP119" s="226"/>
      <c r="BQ119" s="226"/>
      <c r="BR119" s="226"/>
      <c r="BS119" s="226"/>
      <c r="BT119" s="226"/>
      <c r="BU119" s="226"/>
      <c r="BV119" s="226"/>
      <c r="BW119" s="226"/>
      <c r="BX119" s="226"/>
      <c r="BY119" s="226"/>
      <c r="BZ119" s="226"/>
      <c r="CA119" s="226"/>
      <c r="CB119" s="226"/>
      <c r="CC119" s="226"/>
      <c r="CD119" s="226"/>
      <c r="CE119" s="226"/>
      <c r="CF119" s="226"/>
      <c r="CG119" s="226"/>
      <c r="CH119" s="226"/>
      <c r="CI119" s="226"/>
      <c r="CJ119" s="226"/>
      <c r="CK119" s="226"/>
      <c r="CL119" s="226"/>
      <c r="CM119" s="226"/>
      <c r="CN119" s="226"/>
      <c r="CO119" s="226"/>
      <c r="CP119" s="226"/>
      <c r="CQ119" s="226"/>
      <c r="CR119" s="226"/>
      <c r="CS119" s="226"/>
      <c r="CT119" s="226"/>
      <c r="CU119" s="226"/>
      <c r="CV119" s="226"/>
      <c r="CW119" s="226"/>
      <c r="CX119" s="226"/>
      <c r="CY119" s="226"/>
      <c r="CZ119" s="226"/>
      <c r="DA119" s="226"/>
      <c r="DB119" s="226"/>
      <c r="DC119" s="226"/>
      <c r="DD119" s="226"/>
      <c r="DE119" s="226"/>
      <c r="DF119" s="226"/>
      <c r="DG119" s="226"/>
      <c r="DH119" s="226"/>
      <c r="DI119" s="226"/>
      <c r="DJ119" s="226"/>
      <c r="DK119" s="226"/>
      <c r="DL119" s="226"/>
      <c r="DM119" s="226"/>
      <c r="DW119" s="235" t="s">
        <v>10</v>
      </c>
      <c r="DX119" s="235" t="s">
        <v>10</v>
      </c>
      <c r="DY119" s="235" t="s">
        <v>121</v>
      </c>
      <c r="EG119" s="1029" t="e">
        <f>EG118+32</f>
        <v>#VALUE!</v>
      </c>
      <c r="EH119" s="1030"/>
      <c r="EI119" s="1031"/>
      <c r="EJ119" s="387"/>
      <c r="EK119" s="387"/>
      <c r="EL119" s="387"/>
    </row>
    <row r="120" spans="1:142" ht="13.9" customHeight="1" thickBot="1" x14ac:dyDescent="0.2">
      <c r="A120" s="901"/>
      <c r="B120" s="304"/>
      <c r="C120" s="304"/>
      <c r="D120" s="304"/>
      <c r="E120" s="304"/>
      <c r="F120" s="304"/>
      <c r="G120" s="304"/>
      <c r="H120" s="304"/>
      <c r="I120" s="304"/>
      <c r="J120" s="304"/>
      <c r="K120" s="304"/>
      <c r="L120" s="304"/>
      <c r="M120" s="304"/>
      <c r="N120" s="304"/>
      <c r="O120" s="304"/>
      <c r="P120" s="304"/>
      <c r="Q120" s="304"/>
      <c r="R120" s="304"/>
      <c r="S120" s="304"/>
      <c r="T120" s="304"/>
      <c r="U120" s="388"/>
      <c r="V120" s="388"/>
      <c r="W120" s="388"/>
      <c r="X120" s="388"/>
      <c r="Y120" s="389"/>
      <c r="Z120" s="389"/>
      <c r="AA120" s="389"/>
      <c r="AB120" s="389"/>
      <c r="AC120" s="389"/>
      <c r="AD120" s="388"/>
      <c r="AE120" s="390"/>
      <c r="AF120" s="226"/>
      <c r="AG120" s="226"/>
      <c r="AH120" s="226"/>
      <c r="AI120" s="226"/>
      <c r="AJ120" s="226"/>
      <c r="AK120" s="226"/>
      <c r="AL120" s="226"/>
      <c r="AM120" s="226"/>
      <c r="AN120" s="226"/>
      <c r="AO120" s="226"/>
      <c r="AP120" s="226"/>
      <c r="AQ120" s="226"/>
      <c r="AR120" s="226"/>
      <c r="AS120" s="226"/>
      <c r="AT120" s="226"/>
      <c r="AU120" s="226"/>
      <c r="AV120" s="226"/>
      <c r="AW120" s="226"/>
      <c r="AX120" s="226"/>
      <c r="AY120" s="226"/>
      <c r="AZ120" s="226"/>
      <c r="BA120" s="226"/>
      <c r="BB120" s="226"/>
      <c r="BC120" s="226"/>
      <c r="BD120" s="226"/>
      <c r="BE120" s="226"/>
      <c r="BF120" s="226"/>
      <c r="BG120" s="226"/>
      <c r="BH120" s="226"/>
      <c r="BI120" s="226"/>
      <c r="BJ120" s="226"/>
      <c r="BK120" s="226"/>
      <c r="BL120" s="226"/>
      <c r="BM120" s="226"/>
      <c r="BN120" s="226"/>
      <c r="BO120" s="226"/>
      <c r="BP120" s="226"/>
      <c r="BQ120" s="226"/>
      <c r="BR120" s="226"/>
      <c r="BS120" s="226"/>
      <c r="BT120" s="226"/>
      <c r="BU120" s="226"/>
      <c r="BV120" s="226"/>
      <c r="BW120" s="226"/>
      <c r="BX120" s="226"/>
      <c r="BY120" s="226"/>
      <c r="BZ120" s="226"/>
      <c r="CA120" s="226"/>
      <c r="CB120" s="226"/>
      <c r="CC120" s="226"/>
      <c r="CD120" s="226"/>
      <c r="CE120" s="226"/>
      <c r="CF120" s="226"/>
      <c r="CG120" s="226"/>
      <c r="CH120" s="226"/>
      <c r="CI120" s="226"/>
      <c r="CJ120" s="226"/>
      <c r="CK120" s="226"/>
      <c r="CL120" s="226"/>
      <c r="CM120" s="226"/>
      <c r="CN120" s="226"/>
      <c r="CO120" s="226"/>
      <c r="CP120" s="226"/>
      <c r="CQ120" s="226"/>
      <c r="CR120" s="226"/>
      <c r="CS120" s="226"/>
      <c r="CT120" s="226"/>
      <c r="CU120" s="226"/>
      <c r="CV120" s="226"/>
      <c r="CW120" s="226"/>
      <c r="CX120" s="226"/>
      <c r="CY120" s="226"/>
      <c r="CZ120" s="226"/>
      <c r="DA120" s="226"/>
      <c r="DB120" s="226"/>
      <c r="DC120" s="226"/>
      <c r="DD120" s="226"/>
      <c r="DE120" s="226"/>
      <c r="DF120" s="226"/>
      <c r="DG120" s="226"/>
      <c r="DH120" s="226"/>
      <c r="DI120" s="226"/>
      <c r="DJ120" s="226"/>
      <c r="DK120" s="226"/>
      <c r="DL120" s="226"/>
      <c r="DM120" s="226"/>
      <c r="DW120" s="391" t="str">
        <f>IF(ISERROR(CHOOSE(WEEKDAY($DW$118),"日","月","火","水","木","金","土")),"",CHOOSE(WEEKDAY($DW$118),"日","月","火","水","木","金","土"))</f>
        <v/>
      </c>
      <c r="DX120" s="391" t="str">
        <f>IF(ISERROR(CHOOSE(WEEKDAY($DW$118),7,1,2,3,4,5,6)),"",CHOOSE(WEEKDAY($DW$118),7,1,2,3,4,5,6))</f>
        <v/>
      </c>
      <c r="DY120" s="392">
        <f>O103</f>
        <v>0</v>
      </c>
      <c r="EE120" s="235" t="s">
        <v>125</v>
      </c>
    </row>
    <row r="121" spans="1:142" ht="13.9" customHeight="1" x14ac:dyDescent="0.15">
      <c r="B121" s="308" t="s">
        <v>49</v>
      </c>
      <c r="U121" s="226"/>
      <c r="V121" s="226"/>
      <c r="W121" s="226"/>
      <c r="X121" s="226"/>
      <c r="Y121" s="226"/>
      <c r="Z121" s="226"/>
      <c r="AA121" s="226"/>
      <c r="AB121" s="226"/>
      <c r="AC121" s="226"/>
      <c r="AD121" s="226"/>
      <c r="AE121" s="226"/>
      <c r="AF121" s="226"/>
      <c r="AG121" s="226"/>
      <c r="AH121" s="226"/>
      <c r="AI121" s="226"/>
      <c r="AJ121" s="226"/>
      <c r="AK121" s="226"/>
      <c r="AL121" s="226"/>
      <c r="AM121" s="226"/>
      <c r="AN121" s="226"/>
      <c r="AO121" s="226"/>
      <c r="AP121" s="226"/>
      <c r="AQ121" s="226"/>
      <c r="AR121" s="226"/>
      <c r="AS121" s="226"/>
      <c r="AT121" s="226"/>
      <c r="AU121" s="226"/>
      <c r="AV121" s="226"/>
      <c r="AW121" s="226"/>
      <c r="AX121" s="226"/>
      <c r="AY121" s="226"/>
      <c r="AZ121" s="226"/>
      <c r="BA121" s="226"/>
      <c r="BB121" s="226"/>
      <c r="BC121" s="226"/>
      <c r="BD121" s="226"/>
      <c r="BE121" s="226"/>
      <c r="BF121" s="226"/>
      <c r="BG121" s="226"/>
      <c r="BH121" s="226"/>
      <c r="BI121" s="226"/>
      <c r="BJ121" s="226"/>
      <c r="BK121" s="226"/>
      <c r="BL121" s="226"/>
      <c r="BM121" s="226"/>
      <c r="BN121" s="226"/>
      <c r="BO121" s="226"/>
      <c r="BP121" s="226"/>
      <c r="BQ121" s="226"/>
      <c r="BR121" s="226"/>
      <c r="BS121" s="226"/>
      <c r="BT121" s="226"/>
      <c r="BU121" s="226"/>
      <c r="BV121" s="226"/>
      <c r="BW121" s="226"/>
      <c r="BX121" s="226"/>
      <c r="BY121" s="226"/>
      <c r="BZ121" s="226"/>
      <c r="CA121" s="226"/>
      <c r="CB121" s="226"/>
      <c r="CC121" s="226"/>
      <c r="CD121" s="226"/>
      <c r="CE121" s="226"/>
      <c r="CF121" s="226"/>
      <c r="CG121" s="226"/>
      <c r="CH121" s="226"/>
      <c r="CI121" s="226"/>
      <c r="CJ121" s="226"/>
      <c r="CK121" s="226"/>
      <c r="CL121" s="226"/>
      <c r="CM121" s="226"/>
      <c r="CN121" s="226"/>
      <c r="CO121" s="226"/>
      <c r="CP121" s="226"/>
      <c r="CQ121" s="226"/>
      <c r="CR121" s="226"/>
      <c r="CS121" s="226"/>
      <c r="CT121" s="226"/>
      <c r="CU121" s="226"/>
      <c r="CV121" s="226"/>
      <c r="CW121" s="226"/>
      <c r="CX121" s="226"/>
      <c r="CY121" s="226"/>
      <c r="CZ121" s="226"/>
      <c r="DA121" s="226"/>
      <c r="DB121" s="226"/>
      <c r="DC121" s="226"/>
      <c r="DD121" s="226"/>
      <c r="DE121" s="226"/>
      <c r="DF121" s="226"/>
      <c r="DG121" s="226"/>
      <c r="DH121" s="226"/>
      <c r="DI121" s="226"/>
      <c r="DJ121" s="226"/>
      <c r="DK121" s="226"/>
      <c r="DL121" s="226"/>
      <c r="DM121" s="226"/>
      <c r="DY121" s="393"/>
    </row>
    <row r="122" spans="1:142" ht="13.9" customHeight="1" x14ac:dyDescent="0.15">
      <c r="A122" s="308"/>
      <c r="T122" s="377"/>
    </row>
    <row r="123" spans="1:142" ht="13.9" customHeight="1" x14ac:dyDescent="0.15">
      <c r="B123" s="308"/>
      <c r="U123" s="339"/>
      <c r="V123" s="339"/>
    </row>
    <row r="124" spans="1:142" ht="13.9" customHeight="1" x14ac:dyDescent="0.15">
      <c r="U124" s="339"/>
      <c r="V124" s="359"/>
      <c r="DA124" s="226"/>
    </row>
    <row r="125" spans="1:142" ht="13.9" customHeight="1" x14ac:dyDescent="0.15">
      <c r="U125" s="226"/>
      <c r="V125" s="385"/>
      <c r="W125" s="385"/>
      <c r="X125" s="385"/>
      <c r="Y125" s="385"/>
      <c r="AE125" s="226"/>
      <c r="AF125" s="226"/>
      <c r="AG125" s="226"/>
      <c r="AH125" s="226"/>
      <c r="AI125" s="226"/>
      <c r="AJ125" s="226"/>
      <c r="AK125" s="226"/>
      <c r="AL125" s="226"/>
      <c r="AM125" s="226"/>
      <c r="AN125" s="226"/>
      <c r="AO125" s="226"/>
      <c r="AP125" s="226"/>
      <c r="AQ125" s="226"/>
      <c r="AR125" s="226"/>
      <c r="AS125" s="226"/>
      <c r="AT125" s="226"/>
      <c r="AU125" s="226"/>
      <c r="AV125" s="226"/>
      <c r="AW125" s="226"/>
      <c r="AX125" s="226"/>
      <c r="AY125" s="226"/>
      <c r="AZ125" s="226"/>
      <c r="BA125" s="226"/>
      <c r="BB125" s="226"/>
      <c r="BC125" s="226"/>
      <c r="BD125" s="226"/>
      <c r="BE125" s="226"/>
      <c r="BF125" s="226"/>
      <c r="BG125" s="226"/>
      <c r="BH125" s="226"/>
      <c r="BI125" s="226"/>
      <c r="BJ125" s="226"/>
      <c r="BK125" s="226"/>
      <c r="BL125" s="226"/>
      <c r="BM125" s="226"/>
      <c r="BN125" s="226"/>
      <c r="BO125" s="226"/>
      <c r="BP125" s="226"/>
      <c r="BQ125" s="226"/>
      <c r="BR125" s="226"/>
      <c r="BS125" s="226"/>
      <c r="BT125" s="226"/>
      <c r="BU125" s="226"/>
      <c r="BV125" s="226"/>
      <c r="BW125" s="226"/>
      <c r="BX125" s="226"/>
      <c r="BY125" s="226"/>
      <c r="BZ125" s="226"/>
      <c r="CA125" s="226"/>
      <c r="CB125" s="226"/>
      <c r="CC125" s="226"/>
      <c r="CD125" s="226"/>
      <c r="CE125" s="226"/>
      <c r="CF125" s="226"/>
      <c r="CG125" s="226"/>
      <c r="CH125" s="226"/>
      <c r="CI125" s="226"/>
      <c r="CJ125" s="226"/>
      <c r="CK125" s="226"/>
      <c r="CL125" s="226"/>
      <c r="CM125" s="226"/>
      <c r="CN125" s="226"/>
      <c r="CO125" s="226"/>
      <c r="CP125" s="226"/>
      <c r="CQ125" s="226"/>
      <c r="CR125" s="226"/>
      <c r="CS125" s="226"/>
      <c r="CT125" s="226"/>
      <c r="CU125" s="226"/>
      <c r="CV125" s="226"/>
      <c r="CW125" s="226"/>
      <c r="CX125" s="226"/>
      <c r="CY125" s="226"/>
      <c r="CZ125" s="226"/>
      <c r="DA125" s="226"/>
    </row>
    <row r="126" spans="1:142" ht="13.9" customHeight="1" x14ac:dyDescent="0.15">
      <c r="U126" s="226"/>
      <c r="V126" s="385"/>
      <c r="W126" s="385"/>
      <c r="X126" s="385"/>
      <c r="Y126" s="386"/>
      <c r="Z126" s="386"/>
      <c r="AA126" s="386"/>
      <c r="AB126" s="386"/>
      <c r="AC126" s="386"/>
      <c r="AD126" s="226"/>
      <c r="AE126" s="226"/>
      <c r="AF126" s="226"/>
      <c r="AG126" s="226"/>
      <c r="AH126" s="226"/>
      <c r="AI126" s="226"/>
      <c r="AJ126" s="226"/>
      <c r="AK126" s="226"/>
      <c r="AL126" s="226"/>
      <c r="AM126" s="226"/>
      <c r="AN126" s="226"/>
      <c r="AO126" s="226"/>
      <c r="AP126" s="226"/>
      <c r="AQ126" s="226"/>
      <c r="AR126" s="226"/>
      <c r="AS126" s="226"/>
      <c r="AT126" s="226"/>
      <c r="AU126" s="226"/>
      <c r="AV126" s="226"/>
      <c r="AW126" s="226"/>
      <c r="AX126" s="226"/>
      <c r="AY126" s="226"/>
      <c r="AZ126" s="226"/>
      <c r="BA126" s="226"/>
      <c r="BB126" s="226"/>
      <c r="BC126" s="226"/>
      <c r="BD126" s="226"/>
      <c r="BE126" s="226"/>
      <c r="BF126" s="226"/>
      <c r="BG126" s="226"/>
      <c r="BH126" s="226"/>
      <c r="BI126" s="226"/>
      <c r="BJ126" s="226"/>
      <c r="BK126" s="226"/>
      <c r="BL126" s="226"/>
      <c r="BM126" s="226"/>
      <c r="BN126" s="226"/>
      <c r="BO126" s="226"/>
      <c r="BP126" s="226"/>
      <c r="BQ126" s="226"/>
      <c r="BR126" s="226"/>
      <c r="BS126" s="226"/>
      <c r="BT126" s="226"/>
      <c r="BU126" s="226"/>
      <c r="BV126" s="226"/>
      <c r="BW126" s="226"/>
      <c r="BX126" s="226"/>
      <c r="BY126" s="226"/>
      <c r="BZ126" s="226"/>
      <c r="CA126" s="226"/>
      <c r="CB126" s="226"/>
      <c r="CC126" s="226"/>
      <c r="CD126" s="226"/>
      <c r="CE126" s="226"/>
      <c r="CF126" s="226"/>
      <c r="CG126" s="226"/>
      <c r="CH126" s="226"/>
      <c r="CI126" s="226"/>
      <c r="CJ126" s="226"/>
      <c r="CK126" s="226"/>
      <c r="CL126" s="226"/>
      <c r="CM126" s="226"/>
      <c r="CN126" s="226"/>
      <c r="CO126" s="226"/>
      <c r="CP126" s="226"/>
      <c r="CQ126" s="226"/>
      <c r="CR126" s="226"/>
      <c r="CS126" s="226"/>
      <c r="CT126" s="226"/>
      <c r="CU126" s="226"/>
      <c r="CV126" s="226"/>
      <c r="CW126" s="226"/>
      <c r="CX126" s="226"/>
      <c r="CY126" s="226"/>
      <c r="CZ126" s="226"/>
      <c r="DA126" s="226"/>
    </row>
    <row r="127" spans="1:142" ht="13.9" customHeight="1" x14ac:dyDescent="0.15">
      <c r="U127" s="226"/>
      <c r="V127" s="226"/>
      <c r="W127" s="226"/>
      <c r="X127" s="226"/>
      <c r="Y127" s="386"/>
      <c r="Z127" s="386"/>
      <c r="AA127" s="386"/>
      <c r="AB127" s="386"/>
      <c r="AC127" s="386"/>
      <c r="AD127" s="226"/>
      <c r="AE127" s="226"/>
      <c r="AF127" s="226"/>
      <c r="AG127" s="226"/>
      <c r="AH127" s="226"/>
      <c r="AI127" s="226"/>
      <c r="AJ127" s="226"/>
      <c r="AK127" s="226"/>
      <c r="AL127" s="226"/>
      <c r="AM127" s="226"/>
      <c r="AN127" s="226"/>
      <c r="AO127" s="226"/>
      <c r="AP127" s="226"/>
      <c r="AQ127" s="226"/>
      <c r="AR127" s="226"/>
      <c r="AS127" s="226"/>
      <c r="AT127" s="226"/>
      <c r="AU127" s="226"/>
      <c r="AV127" s="226"/>
      <c r="AW127" s="226"/>
      <c r="AX127" s="226"/>
      <c r="AY127" s="226"/>
      <c r="AZ127" s="226"/>
      <c r="BA127" s="226"/>
      <c r="BB127" s="226"/>
      <c r="BC127" s="226"/>
      <c r="BD127" s="226"/>
      <c r="BE127" s="226"/>
      <c r="BF127" s="226"/>
      <c r="BG127" s="226"/>
      <c r="BH127" s="226"/>
      <c r="BI127" s="226"/>
      <c r="BJ127" s="226"/>
      <c r="BK127" s="226"/>
      <c r="BL127" s="226"/>
      <c r="BM127" s="226"/>
      <c r="BN127" s="226"/>
      <c r="BO127" s="226"/>
      <c r="BP127" s="226"/>
      <c r="BQ127" s="226"/>
      <c r="BR127" s="226"/>
      <c r="BS127" s="226"/>
      <c r="BT127" s="226"/>
      <c r="BU127" s="226"/>
      <c r="BV127" s="226"/>
      <c r="BW127" s="226"/>
      <c r="BX127" s="226"/>
      <c r="BY127" s="226"/>
      <c r="BZ127" s="226"/>
      <c r="CA127" s="226"/>
      <c r="CB127" s="226"/>
      <c r="CC127" s="226"/>
      <c r="CD127" s="226"/>
      <c r="CE127" s="226"/>
      <c r="CF127" s="226"/>
      <c r="CG127" s="226"/>
      <c r="CH127" s="226"/>
      <c r="CI127" s="226"/>
      <c r="CJ127" s="226"/>
      <c r="CK127" s="226"/>
      <c r="CL127" s="226"/>
      <c r="CM127" s="226"/>
      <c r="CN127" s="226"/>
      <c r="CO127" s="226"/>
      <c r="CP127" s="226"/>
      <c r="CQ127" s="226"/>
      <c r="CR127" s="226"/>
      <c r="CS127" s="226"/>
      <c r="CT127" s="226"/>
      <c r="CU127" s="226"/>
      <c r="CV127" s="226"/>
      <c r="CW127" s="226"/>
      <c r="CX127" s="226"/>
      <c r="CY127" s="226"/>
      <c r="CZ127" s="226"/>
      <c r="DA127" s="226"/>
    </row>
    <row r="128" spans="1:142" ht="13.9" customHeight="1" x14ac:dyDescent="0.15">
      <c r="U128" s="226"/>
      <c r="V128" s="226"/>
      <c r="W128" s="226"/>
      <c r="X128" s="226"/>
      <c r="Y128" s="226"/>
      <c r="Z128" s="226"/>
      <c r="AA128" s="226"/>
      <c r="AB128" s="226"/>
      <c r="AC128" s="226"/>
      <c r="AD128" s="226"/>
      <c r="AE128" s="226"/>
      <c r="AF128" s="226"/>
      <c r="AG128" s="226"/>
      <c r="AH128" s="226"/>
      <c r="AI128" s="226"/>
      <c r="AJ128" s="226"/>
      <c r="AK128" s="226"/>
      <c r="AL128" s="226"/>
      <c r="AM128" s="226"/>
      <c r="AN128" s="226"/>
      <c r="AO128" s="226"/>
      <c r="AP128" s="226"/>
      <c r="AQ128" s="226"/>
      <c r="AR128" s="226"/>
      <c r="AS128" s="226"/>
      <c r="AT128" s="226"/>
      <c r="AU128" s="226"/>
      <c r="AV128" s="226"/>
      <c r="AW128" s="226"/>
      <c r="AX128" s="226"/>
      <c r="AY128" s="226"/>
      <c r="AZ128" s="226"/>
      <c r="BA128" s="226"/>
      <c r="BB128" s="226"/>
      <c r="BC128" s="226"/>
      <c r="BD128" s="226"/>
      <c r="BE128" s="226"/>
      <c r="BF128" s="226"/>
      <c r="BG128" s="226"/>
      <c r="BH128" s="226"/>
      <c r="BI128" s="226"/>
      <c r="BJ128" s="226"/>
      <c r="BK128" s="226"/>
      <c r="BL128" s="226"/>
      <c r="BM128" s="226"/>
      <c r="BN128" s="226"/>
      <c r="BO128" s="226"/>
      <c r="BP128" s="226"/>
      <c r="BQ128" s="226"/>
      <c r="BR128" s="226"/>
      <c r="BS128" s="226"/>
      <c r="BT128" s="226"/>
      <c r="BU128" s="226"/>
      <c r="BV128" s="226"/>
      <c r="BW128" s="226"/>
      <c r="BX128" s="226"/>
      <c r="BY128" s="226"/>
      <c r="BZ128" s="226"/>
      <c r="CA128" s="226"/>
      <c r="CB128" s="226"/>
      <c r="CC128" s="226"/>
      <c r="CD128" s="226"/>
      <c r="CE128" s="226"/>
      <c r="CF128" s="226"/>
      <c r="CG128" s="226"/>
      <c r="CH128" s="226"/>
      <c r="CI128" s="226"/>
      <c r="CJ128" s="226"/>
      <c r="CK128" s="226"/>
      <c r="CL128" s="226"/>
      <c r="CM128" s="226"/>
      <c r="CN128" s="226"/>
      <c r="CO128" s="226"/>
      <c r="CP128" s="226"/>
      <c r="CQ128" s="226"/>
      <c r="CR128" s="226"/>
      <c r="CS128" s="226"/>
      <c r="CT128" s="226"/>
      <c r="CU128" s="226"/>
      <c r="CV128" s="226"/>
      <c r="CW128" s="226"/>
      <c r="CX128" s="226"/>
      <c r="CY128" s="226"/>
      <c r="CZ128" s="226"/>
      <c r="DA128" s="226"/>
    </row>
    <row r="129" spans="2:105" ht="13.9" customHeight="1" x14ac:dyDescent="0.15">
      <c r="U129" s="226"/>
      <c r="V129" s="226"/>
      <c r="W129" s="226"/>
      <c r="X129" s="226"/>
      <c r="Y129" s="226"/>
      <c r="Z129" s="226"/>
      <c r="AA129" s="226"/>
      <c r="AB129" s="226"/>
      <c r="AC129" s="226"/>
      <c r="AD129" s="226"/>
      <c r="AE129" s="226"/>
      <c r="AF129" s="226"/>
      <c r="AG129" s="226"/>
      <c r="AH129" s="226"/>
      <c r="AI129" s="226"/>
      <c r="AJ129" s="226"/>
      <c r="AK129" s="226"/>
      <c r="AL129" s="226"/>
      <c r="AM129" s="226"/>
      <c r="AN129" s="226"/>
      <c r="AO129" s="226"/>
      <c r="AP129" s="226"/>
      <c r="AQ129" s="226"/>
      <c r="AR129" s="226"/>
      <c r="AS129" s="226"/>
      <c r="AT129" s="226"/>
      <c r="AU129" s="226"/>
      <c r="AV129" s="226"/>
      <c r="AW129" s="226"/>
      <c r="AX129" s="226"/>
      <c r="AY129" s="226"/>
      <c r="AZ129" s="226"/>
      <c r="BA129" s="226"/>
      <c r="BB129" s="226"/>
      <c r="BC129" s="226"/>
      <c r="BD129" s="226"/>
      <c r="BE129" s="226"/>
      <c r="BF129" s="226"/>
      <c r="BG129" s="226"/>
      <c r="BH129" s="226"/>
      <c r="BI129" s="226"/>
      <c r="BJ129" s="226"/>
      <c r="BK129" s="226"/>
      <c r="BL129" s="226"/>
      <c r="BM129" s="226"/>
      <c r="BN129" s="226"/>
      <c r="BO129" s="226"/>
      <c r="BP129" s="226"/>
      <c r="BQ129" s="226"/>
      <c r="BR129" s="226"/>
      <c r="BS129" s="226"/>
      <c r="BT129" s="226"/>
      <c r="BU129" s="226"/>
      <c r="BV129" s="226"/>
      <c r="BW129" s="226"/>
      <c r="BX129" s="226"/>
      <c r="BY129" s="226"/>
      <c r="BZ129" s="226"/>
      <c r="CA129" s="226"/>
      <c r="CB129" s="226"/>
      <c r="CC129" s="226"/>
      <c r="CD129" s="226"/>
      <c r="CE129" s="226"/>
      <c r="CF129" s="226"/>
      <c r="CG129" s="226"/>
      <c r="CH129" s="226"/>
      <c r="CI129" s="226"/>
      <c r="CJ129" s="226"/>
      <c r="CK129" s="226"/>
      <c r="CL129" s="226"/>
      <c r="CM129" s="226"/>
      <c r="CN129" s="226"/>
      <c r="CO129" s="226"/>
      <c r="CP129" s="226"/>
      <c r="CQ129" s="226"/>
      <c r="CR129" s="226"/>
      <c r="CS129" s="226"/>
      <c r="CT129" s="226"/>
      <c r="CU129" s="226"/>
      <c r="CV129" s="226"/>
      <c r="CW129" s="226"/>
      <c r="CX129" s="226"/>
      <c r="CY129" s="226"/>
      <c r="CZ129" s="226"/>
      <c r="DA129" s="226"/>
    </row>
    <row r="130" spans="2:105" ht="13.9" customHeight="1" x14ac:dyDescent="0.15">
      <c r="B130" s="394"/>
      <c r="U130" s="395"/>
      <c r="V130" s="395"/>
      <c r="W130" s="395"/>
      <c r="X130" s="395"/>
      <c r="Y130" s="226"/>
      <c r="Z130" s="226"/>
      <c r="AA130" s="226"/>
      <c r="AB130" s="226"/>
      <c r="AC130" s="226"/>
      <c r="AD130" s="226"/>
      <c r="AE130" s="226"/>
      <c r="AF130" s="226"/>
      <c r="AG130" s="226"/>
      <c r="AH130" s="226"/>
      <c r="AI130" s="226"/>
      <c r="AJ130" s="226"/>
      <c r="AK130" s="226"/>
      <c r="AL130" s="226"/>
      <c r="AM130" s="226"/>
      <c r="AN130" s="226"/>
      <c r="AO130" s="226"/>
      <c r="AP130" s="226"/>
      <c r="AQ130" s="226"/>
      <c r="AR130" s="226"/>
      <c r="AS130" s="226"/>
      <c r="AT130" s="226"/>
      <c r="AU130" s="226"/>
      <c r="AV130" s="226"/>
      <c r="AW130" s="226"/>
      <c r="AX130" s="226"/>
      <c r="AY130" s="226"/>
      <c r="AZ130" s="226"/>
      <c r="BA130" s="226"/>
      <c r="BB130" s="226"/>
      <c r="BC130" s="226"/>
      <c r="BD130" s="226"/>
      <c r="BE130" s="226"/>
      <c r="BF130" s="226"/>
      <c r="BG130" s="226"/>
      <c r="BH130" s="226"/>
      <c r="BI130" s="226"/>
      <c r="BJ130" s="226"/>
      <c r="BK130" s="226"/>
      <c r="BL130" s="226"/>
      <c r="BM130" s="226"/>
      <c r="BN130" s="226"/>
      <c r="BO130" s="226"/>
      <c r="BP130" s="226"/>
      <c r="BQ130" s="226"/>
      <c r="BR130" s="226"/>
      <c r="BS130" s="226"/>
      <c r="BT130" s="226"/>
      <c r="BU130" s="226"/>
      <c r="BV130" s="226"/>
      <c r="BW130" s="226"/>
      <c r="BX130" s="226"/>
      <c r="BY130" s="226"/>
      <c r="BZ130" s="226"/>
      <c r="CA130" s="226"/>
      <c r="CB130" s="226"/>
      <c r="CC130" s="226"/>
      <c r="CD130" s="226"/>
      <c r="CE130" s="226"/>
      <c r="CF130" s="226"/>
      <c r="CG130" s="226"/>
      <c r="CH130" s="226"/>
      <c r="CI130" s="226"/>
      <c r="CJ130" s="226"/>
      <c r="CK130" s="226"/>
      <c r="CL130" s="226"/>
      <c r="CM130" s="226"/>
      <c r="CN130" s="226"/>
      <c r="CO130" s="226"/>
      <c r="CP130" s="226"/>
      <c r="CQ130" s="226"/>
      <c r="CR130" s="226"/>
      <c r="CS130" s="226"/>
      <c r="CT130" s="226"/>
      <c r="CU130" s="226"/>
      <c r="CV130" s="226"/>
      <c r="CW130" s="226"/>
      <c r="CX130" s="226"/>
      <c r="CY130" s="226"/>
      <c r="CZ130" s="226"/>
      <c r="DA130" s="226"/>
    </row>
    <row r="131" spans="2:105" ht="13.9" customHeight="1" x14ac:dyDescent="0.15">
      <c r="B131" s="394"/>
      <c r="U131" s="395"/>
      <c r="V131" s="395"/>
      <c r="W131" s="395"/>
      <c r="X131" s="395"/>
      <c r="Y131" s="226"/>
      <c r="Z131" s="226"/>
      <c r="AA131" s="226"/>
      <c r="AB131" s="226"/>
      <c r="AC131" s="226"/>
      <c r="AD131" s="226"/>
      <c r="AE131" s="226"/>
      <c r="AF131" s="226"/>
      <c r="AG131" s="226"/>
      <c r="AH131" s="226"/>
      <c r="AI131" s="226"/>
      <c r="AJ131" s="226"/>
      <c r="AK131" s="226"/>
      <c r="AL131" s="226"/>
      <c r="AM131" s="226"/>
      <c r="AN131" s="226"/>
      <c r="AO131" s="226"/>
      <c r="AP131" s="226"/>
      <c r="AQ131" s="226"/>
      <c r="AR131" s="226"/>
      <c r="AS131" s="226"/>
      <c r="AT131" s="226"/>
      <c r="AU131" s="226"/>
      <c r="AV131" s="226"/>
      <c r="AW131" s="226"/>
      <c r="AX131" s="226"/>
      <c r="AY131" s="226"/>
      <c r="AZ131" s="226"/>
      <c r="BA131" s="226"/>
      <c r="BB131" s="226"/>
      <c r="BC131" s="226"/>
      <c r="BD131" s="226"/>
      <c r="BE131" s="226"/>
      <c r="BF131" s="226"/>
      <c r="BG131" s="226"/>
      <c r="BH131" s="226"/>
      <c r="BI131" s="226"/>
      <c r="BJ131" s="226"/>
      <c r="BK131" s="226"/>
      <c r="BL131" s="226"/>
      <c r="BM131" s="226"/>
      <c r="BN131" s="226"/>
      <c r="BO131" s="226"/>
      <c r="BP131" s="226"/>
      <c r="BQ131" s="226"/>
      <c r="BR131" s="226"/>
      <c r="BS131" s="226"/>
      <c r="BT131" s="226"/>
      <c r="BU131" s="226"/>
      <c r="BV131" s="226"/>
      <c r="BW131" s="226"/>
      <c r="BX131" s="226"/>
      <c r="BY131" s="226"/>
      <c r="BZ131" s="226"/>
      <c r="CA131" s="226"/>
      <c r="CB131" s="226"/>
      <c r="CC131" s="226"/>
      <c r="CD131" s="226"/>
      <c r="CE131" s="226"/>
      <c r="CF131" s="226"/>
      <c r="CG131" s="226"/>
      <c r="CH131" s="226"/>
      <c r="CI131" s="226"/>
      <c r="CJ131" s="226"/>
      <c r="CK131" s="226"/>
      <c r="CL131" s="226"/>
      <c r="CM131" s="226"/>
      <c r="CN131" s="226"/>
      <c r="CO131" s="226"/>
      <c r="CP131" s="226"/>
      <c r="CQ131" s="226"/>
      <c r="CR131" s="226"/>
      <c r="CS131" s="226"/>
      <c r="CT131" s="226"/>
      <c r="CU131" s="226"/>
      <c r="CV131" s="226"/>
      <c r="CW131" s="226"/>
      <c r="CX131" s="226"/>
      <c r="CY131" s="226"/>
      <c r="CZ131" s="226"/>
      <c r="DA131" s="226"/>
    </row>
    <row r="132" spans="2:105" ht="13.9" customHeight="1" x14ac:dyDescent="0.15">
      <c r="U132" s="395"/>
      <c r="V132" s="395"/>
      <c r="W132" s="395"/>
      <c r="X132" s="395"/>
      <c r="Y132" s="226"/>
      <c r="Z132" s="226"/>
      <c r="AA132" s="226"/>
      <c r="AB132" s="226"/>
      <c r="AC132" s="226"/>
      <c r="AD132" s="226"/>
      <c r="AE132" s="226"/>
      <c r="AF132" s="226"/>
      <c r="AG132" s="226"/>
      <c r="AH132" s="226"/>
      <c r="AI132" s="226"/>
      <c r="AJ132" s="226"/>
      <c r="AK132" s="226"/>
      <c r="AL132" s="226"/>
      <c r="AM132" s="226"/>
      <c r="AN132" s="226"/>
      <c r="AO132" s="226"/>
      <c r="AP132" s="226"/>
      <c r="AQ132" s="226"/>
      <c r="AR132" s="226"/>
      <c r="AS132" s="226"/>
      <c r="AT132" s="226"/>
      <c r="AU132" s="226"/>
      <c r="AV132" s="226"/>
      <c r="AW132" s="226"/>
      <c r="AX132" s="226"/>
      <c r="AY132" s="226"/>
      <c r="AZ132" s="226"/>
      <c r="BA132" s="226"/>
      <c r="BB132" s="226"/>
      <c r="BC132" s="226"/>
      <c r="BD132" s="226"/>
      <c r="BE132" s="226"/>
      <c r="BF132" s="226"/>
      <c r="BG132" s="226"/>
      <c r="BH132" s="226"/>
      <c r="BI132" s="226"/>
      <c r="BJ132" s="226"/>
      <c r="BK132" s="226"/>
      <c r="BL132" s="226"/>
      <c r="BM132" s="226"/>
      <c r="BN132" s="226"/>
      <c r="BO132" s="226"/>
      <c r="BP132" s="226"/>
      <c r="BQ132" s="226"/>
      <c r="BR132" s="226"/>
      <c r="BS132" s="226"/>
      <c r="BT132" s="226"/>
      <c r="BU132" s="226"/>
      <c r="BV132" s="226"/>
      <c r="BW132" s="226"/>
      <c r="BX132" s="226"/>
      <c r="BY132" s="226"/>
      <c r="BZ132" s="226"/>
      <c r="CA132" s="226"/>
      <c r="CB132" s="226"/>
      <c r="CC132" s="226"/>
      <c r="CD132" s="226"/>
      <c r="CE132" s="226"/>
      <c r="CF132" s="226"/>
      <c r="CG132" s="226"/>
      <c r="CH132" s="226"/>
      <c r="CI132" s="226"/>
      <c r="CJ132" s="226"/>
      <c r="CK132" s="226"/>
      <c r="CL132" s="226"/>
      <c r="CM132" s="226"/>
      <c r="CN132" s="226"/>
      <c r="CO132" s="226"/>
      <c r="CP132" s="226"/>
      <c r="CQ132" s="226"/>
      <c r="CR132" s="226"/>
      <c r="CS132" s="226"/>
      <c r="CT132" s="226"/>
      <c r="CU132" s="226"/>
      <c r="CV132" s="226"/>
      <c r="CW132" s="226"/>
      <c r="CX132" s="226"/>
      <c r="CY132" s="226"/>
      <c r="CZ132" s="226"/>
      <c r="DA132" s="226"/>
    </row>
    <row r="133" spans="2:105" ht="13.9" customHeight="1" x14ac:dyDescent="0.15">
      <c r="U133" s="395"/>
      <c r="V133" s="395"/>
      <c r="W133" s="395"/>
      <c r="X133" s="395"/>
      <c r="Y133" s="226"/>
      <c r="Z133" s="226"/>
      <c r="AA133" s="226"/>
      <c r="AB133" s="226"/>
      <c r="AC133" s="226"/>
      <c r="AD133" s="226"/>
      <c r="AE133" s="226"/>
      <c r="AF133" s="226"/>
      <c r="AG133" s="226"/>
      <c r="AH133" s="226"/>
      <c r="AI133" s="226"/>
      <c r="AJ133" s="226"/>
      <c r="AK133" s="226"/>
      <c r="AL133" s="226"/>
      <c r="AM133" s="226"/>
      <c r="AN133" s="226"/>
      <c r="AO133" s="226"/>
      <c r="AP133" s="226"/>
      <c r="AQ133" s="226"/>
      <c r="AR133" s="226"/>
      <c r="AS133" s="226"/>
      <c r="AT133" s="226"/>
      <c r="AU133" s="226"/>
      <c r="AV133" s="226"/>
      <c r="AW133" s="226"/>
      <c r="AX133" s="226"/>
      <c r="AY133" s="226"/>
      <c r="AZ133" s="226"/>
      <c r="BA133" s="226"/>
      <c r="BB133" s="226"/>
      <c r="BC133" s="226"/>
      <c r="BD133" s="226"/>
      <c r="BE133" s="226"/>
      <c r="BF133" s="226"/>
      <c r="BG133" s="226"/>
      <c r="BH133" s="226"/>
      <c r="BI133" s="226"/>
      <c r="BJ133" s="226"/>
      <c r="BK133" s="226"/>
      <c r="BL133" s="226"/>
      <c r="BM133" s="226"/>
      <c r="BN133" s="226"/>
      <c r="BO133" s="226"/>
      <c r="BP133" s="226"/>
      <c r="BQ133" s="226"/>
      <c r="BR133" s="226"/>
      <c r="BS133" s="226"/>
      <c r="BT133" s="226"/>
      <c r="BU133" s="226"/>
      <c r="BV133" s="226"/>
      <c r="BW133" s="226"/>
      <c r="BX133" s="226"/>
      <c r="BY133" s="226"/>
      <c r="BZ133" s="226"/>
      <c r="CA133" s="226"/>
      <c r="CB133" s="226"/>
      <c r="CC133" s="226"/>
      <c r="CD133" s="226"/>
      <c r="CE133" s="226"/>
      <c r="CF133" s="226"/>
      <c r="CG133" s="226"/>
      <c r="CH133" s="226"/>
      <c r="CI133" s="226"/>
      <c r="CJ133" s="226"/>
      <c r="CK133" s="226"/>
      <c r="CL133" s="226"/>
      <c r="CM133" s="226"/>
      <c r="CN133" s="226"/>
      <c r="CO133" s="226"/>
      <c r="CP133" s="226"/>
      <c r="CQ133" s="226"/>
      <c r="CR133" s="226"/>
      <c r="CS133" s="226"/>
      <c r="CT133" s="226"/>
      <c r="CU133" s="226"/>
      <c r="CV133" s="226"/>
      <c r="CW133" s="226"/>
      <c r="CX133" s="226"/>
      <c r="CY133" s="226"/>
      <c r="CZ133" s="226"/>
      <c r="DA133" s="226"/>
    </row>
    <row r="134" spans="2:105" ht="13.9" customHeight="1" x14ac:dyDescent="0.15">
      <c r="U134" s="395"/>
      <c r="V134" s="395"/>
      <c r="W134" s="395"/>
      <c r="X134" s="395"/>
      <c r="Y134" s="226"/>
      <c r="Z134" s="226"/>
      <c r="AA134" s="226"/>
      <c r="AB134" s="226"/>
      <c r="AC134" s="226"/>
      <c r="AD134" s="226"/>
      <c r="AE134" s="226"/>
      <c r="AF134" s="226"/>
      <c r="AG134" s="226"/>
      <c r="AH134" s="226"/>
      <c r="AI134" s="226"/>
      <c r="AJ134" s="226"/>
      <c r="AK134" s="226"/>
      <c r="AL134" s="226"/>
      <c r="AM134" s="226"/>
      <c r="AN134" s="226"/>
      <c r="AO134" s="226"/>
      <c r="AP134" s="226"/>
      <c r="AQ134" s="226"/>
      <c r="AR134" s="226"/>
      <c r="AS134" s="226"/>
      <c r="AT134" s="226"/>
      <c r="AU134" s="226"/>
      <c r="AV134" s="226"/>
      <c r="AW134" s="226"/>
      <c r="AX134" s="226"/>
      <c r="AY134" s="226"/>
      <c r="AZ134" s="226"/>
      <c r="BA134" s="226"/>
      <c r="BB134" s="226"/>
      <c r="BC134" s="226"/>
      <c r="BD134" s="226"/>
      <c r="BE134" s="226"/>
      <c r="BF134" s="226"/>
      <c r="BG134" s="226"/>
      <c r="BH134" s="226"/>
      <c r="BI134" s="226"/>
      <c r="BJ134" s="226"/>
      <c r="BK134" s="226"/>
      <c r="BL134" s="226"/>
      <c r="BM134" s="226"/>
      <c r="BN134" s="226"/>
      <c r="BO134" s="226"/>
      <c r="BP134" s="226"/>
      <c r="BQ134" s="226"/>
      <c r="BR134" s="226"/>
      <c r="BS134" s="226"/>
      <c r="BT134" s="226"/>
      <c r="BU134" s="226"/>
      <c r="BV134" s="226"/>
      <c r="BW134" s="226"/>
      <c r="BX134" s="226"/>
      <c r="BY134" s="226"/>
      <c r="BZ134" s="226"/>
      <c r="CA134" s="226"/>
      <c r="CB134" s="226"/>
      <c r="CC134" s="226"/>
      <c r="CD134" s="226"/>
      <c r="CE134" s="226"/>
      <c r="CF134" s="226"/>
      <c r="CG134" s="226"/>
      <c r="CH134" s="226"/>
      <c r="CI134" s="226"/>
      <c r="CJ134" s="226"/>
      <c r="CK134" s="226"/>
      <c r="CL134" s="226"/>
      <c r="CM134" s="226"/>
      <c r="CN134" s="226"/>
      <c r="CO134" s="226"/>
      <c r="CP134" s="226"/>
      <c r="CQ134" s="226"/>
      <c r="CR134" s="226"/>
      <c r="CS134" s="226"/>
      <c r="CT134" s="226"/>
      <c r="CU134" s="226"/>
      <c r="CV134" s="226"/>
      <c r="CW134" s="226"/>
      <c r="CX134" s="226"/>
      <c r="CY134" s="226"/>
      <c r="CZ134" s="226"/>
      <c r="DA134" s="226"/>
    </row>
    <row r="135" spans="2:105" ht="13.9" customHeight="1" x14ac:dyDescent="0.15">
      <c r="U135" s="395"/>
      <c r="V135" s="395"/>
      <c r="W135" s="395"/>
      <c r="X135" s="395"/>
      <c r="Y135" s="226"/>
      <c r="Z135" s="226"/>
      <c r="AA135" s="226"/>
      <c r="AB135" s="226"/>
      <c r="AC135" s="226"/>
      <c r="AD135" s="226"/>
      <c r="AE135" s="226"/>
      <c r="AF135" s="226"/>
      <c r="AG135" s="226"/>
      <c r="AH135" s="226"/>
      <c r="AI135" s="226"/>
      <c r="AJ135" s="226"/>
      <c r="AK135" s="226"/>
      <c r="AL135" s="226"/>
      <c r="AM135" s="226"/>
      <c r="AN135" s="226"/>
      <c r="AO135" s="226"/>
      <c r="AP135" s="226"/>
      <c r="AQ135" s="226"/>
      <c r="AR135" s="226"/>
      <c r="AS135" s="226"/>
      <c r="AT135" s="226"/>
      <c r="AU135" s="226"/>
      <c r="AV135" s="226"/>
      <c r="AW135" s="226"/>
      <c r="AX135" s="226"/>
      <c r="AY135" s="226"/>
      <c r="AZ135" s="226"/>
      <c r="BA135" s="226"/>
      <c r="BB135" s="226"/>
      <c r="BC135" s="226"/>
      <c r="BD135" s="226"/>
      <c r="BE135" s="226"/>
      <c r="BF135" s="226"/>
      <c r="BG135" s="226"/>
      <c r="BH135" s="226"/>
      <c r="BI135" s="226"/>
      <c r="BJ135" s="226"/>
      <c r="BK135" s="226"/>
      <c r="BL135" s="226"/>
      <c r="BM135" s="226"/>
      <c r="BN135" s="226"/>
      <c r="BO135" s="226"/>
      <c r="BP135" s="226"/>
      <c r="BQ135" s="226"/>
      <c r="BR135" s="226"/>
      <c r="BS135" s="226"/>
      <c r="BT135" s="226"/>
      <c r="BU135" s="226"/>
      <c r="BV135" s="226"/>
      <c r="BW135" s="226"/>
      <c r="BX135" s="226"/>
      <c r="BY135" s="226"/>
      <c r="BZ135" s="226"/>
      <c r="CA135" s="226"/>
      <c r="CB135" s="226"/>
      <c r="CC135" s="226"/>
      <c r="CD135" s="226"/>
      <c r="CE135" s="226"/>
      <c r="CF135" s="226"/>
      <c r="CG135" s="226"/>
      <c r="CH135" s="226"/>
      <c r="CI135" s="226"/>
      <c r="CJ135" s="226"/>
      <c r="CK135" s="226"/>
      <c r="CL135" s="226"/>
      <c r="CM135" s="226"/>
      <c r="CN135" s="226"/>
      <c r="CO135" s="226"/>
      <c r="CP135" s="226"/>
      <c r="CQ135" s="226"/>
      <c r="CR135" s="226"/>
      <c r="CS135" s="226"/>
      <c r="CT135" s="226"/>
      <c r="CU135" s="226"/>
      <c r="CV135" s="226"/>
      <c r="CW135" s="226"/>
      <c r="CX135" s="226"/>
      <c r="CY135" s="226"/>
      <c r="CZ135" s="226"/>
      <c r="DA135" s="226"/>
    </row>
    <row r="136" spans="2:105" ht="13.9" customHeight="1" x14ac:dyDescent="0.15">
      <c r="U136" s="395"/>
      <c r="V136" s="395"/>
      <c r="W136" s="395"/>
      <c r="X136" s="395"/>
      <c r="Y136" s="226"/>
      <c r="Z136" s="226"/>
      <c r="AA136" s="226"/>
      <c r="AB136" s="226"/>
      <c r="AC136" s="226"/>
      <c r="AD136" s="226"/>
      <c r="AE136" s="226"/>
      <c r="AF136" s="226"/>
      <c r="AG136" s="226"/>
      <c r="AH136" s="226"/>
      <c r="AI136" s="226"/>
      <c r="AJ136" s="226"/>
      <c r="AK136" s="226"/>
      <c r="AL136" s="226"/>
      <c r="AM136" s="226"/>
      <c r="AN136" s="226"/>
      <c r="AO136" s="226"/>
      <c r="AP136" s="226"/>
      <c r="AQ136" s="226"/>
      <c r="AR136" s="226"/>
      <c r="AS136" s="226"/>
      <c r="AT136" s="226"/>
      <c r="AU136" s="226"/>
      <c r="AV136" s="226"/>
      <c r="AW136" s="226"/>
      <c r="AX136" s="226"/>
      <c r="AY136" s="226"/>
      <c r="AZ136" s="226"/>
      <c r="BA136" s="226"/>
      <c r="BB136" s="226"/>
      <c r="BC136" s="226"/>
      <c r="BD136" s="226"/>
      <c r="BE136" s="226"/>
      <c r="BF136" s="226"/>
      <c r="BG136" s="226"/>
      <c r="BH136" s="226"/>
      <c r="BI136" s="226"/>
      <c r="BJ136" s="226"/>
      <c r="BK136" s="226"/>
      <c r="BL136" s="226"/>
      <c r="BM136" s="226"/>
      <c r="BN136" s="226"/>
      <c r="BO136" s="226"/>
      <c r="BP136" s="226"/>
      <c r="BQ136" s="226"/>
      <c r="BR136" s="226"/>
      <c r="BS136" s="226"/>
      <c r="BT136" s="226"/>
      <c r="BU136" s="226"/>
      <c r="BV136" s="226"/>
      <c r="BW136" s="226"/>
      <c r="BX136" s="226"/>
      <c r="BY136" s="226"/>
      <c r="BZ136" s="226"/>
      <c r="CA136" s="226"/>
      <c r="CB136" s="226"/>
      <c r="CC136" s="226"/>
      <c r="CD136" s="226"/>
      <c r="CE136" s="226"/>
      <c r="CF136" s="226"/>
      <c r="CG136" s="226"/>
      <c r="CH136" s="226"/>
      <c r="CI136" s="226"/>
      <c r="CJ136" s="226"/>
      <c r="CK136" s="226"/>
      <c r="CL136" s="226"/>
      <c r="CM136" s="226"/>
      <c r="CN136" s="226"/>
      <c r="CO136" s="226"/>
      <c r="CP136" s="226"/>
      <c r="CQ136" s="226"/>
      <c r="CR136" s="226"/>
      <c r="CS136" s="226"/>
      <c r="CT136" s="226"/>
      <c r="CU136" s="226"/>
      <c r="CV136" s="226"/>
      <c r="CW136" s="226"/>
      <c r="CX136" s="226"/>
      <c r="CY136" s="226"/>
      <c r="CZ136" s="226"/>
      <c r="DA136" s="226"/>
    </row>
    <row r="137" spans="2:105" ht="13.9" customHeight="1" x14ac:dyDescent="0.15">
      <c r="U137" s="395"/>
      <c r="V137" s="395"/>
      <c r="W137" s="395"/>
      <c r="X137" s="395"/>
      <c r="Y137" s="226"/>
      <c r="Z137" s="226"/>
      <c r="AA137" s="226"/>
      <c r="AB137" s="226"/>
      <c r="AC137" s="226"/>
      <c r="AD137" s="226"/>
      <c r="AE137" s="226"/>
      <c r="AF137" s="226"/>
      <c r="AG137" s="226"/>
      <c r="AH137" s="226"/>
      <c r="AI137" s="226"/>
      <c r="AJ137" s="226"/>
      <c r="AK137" s="226"/>
      <c r="AL137" s="226"/>
      <c r="AM137" s="226"/>
      <c r="AN137" s="226"/>
      <c r="AO137" s="226"/>
      <c r="AP137" s="226"/>
      <c r="AQ137" s="226"/>
      <c r="AR137" s="226"/>
      <c r="AS137" s="226"/>
      <c r="AT137" s="226"/>
      <c r="AU137" s="226"/>
      <c r="AV137" s="226"/>
      <c r="AW137" s="226"/>
      <c r="AX137" s="226"/>
      <c r="AY137" s="226"/>
      <c r="AZ137" s="226"/>
      <c r="BA137" s="226"/>
      <c r="BB137" s="226"/>
      <c r="BC137" s="226"/>
      <c r="BD137" s="226"/>
      <c r="BE137" s="226"/>
      <c r="BF137" s="226"/>
      <c r="BG137" s="226"/>
      <c r="BH137" s="226"/>
      <c r="BI137" s="226"/>
      <c r="BJ137" s="226"/>
      <c r="BK137" s="226"/>
      <c r="BL137" s="226"/>
      <c r="BM137" s="226"/>
      <c r="BN137" s="226"/>
      <c r="BO137" s="226"/>
      <c r="BP137" s="226"/>
      <c r="BQ137" s="226"/>
      <c r="BR137" s="226"/>
      <c r="BS137" s="226"/>
      <c r="BT137" s="226"/>
      <c r="BU137" s="226"/>
      <c r="BV137" s="226"/>
      <c r="BW137" s="226"/>
      <c r="BX137" s="226"/>
      <c r="BY137" s="226"/>
      <c r="BZ137" s="226"/>
      <c r="CA137" s="226"/>
      <c r="CB137" s="226"/>
      <c r="CC137" s="226"/>
      <c r="CD137" s="226"/>
      <c r="CE137" s="226"/>
      <c r="CF137" s="226"/>
      <c r="CG137" s="226"/>
      <c r="CH137" s="226"/>
      <c r="CI137" s="226"/>
      <c r="CJ137" s="226"/>
      <c r="CK137" s="226"/>
      <c r="CL137" s="226"/>
      <c r="CM137" s="226"/>
      <c r="CN137" s="226"/>
      <c r="CO137" s="226"/>
      <c r="CP137" s="226"/>
      <c r="CQ137" s="226"/>
      <c r="CR137" s="226"/>
      <c r="CS137" s="226"/>
      <c r="CT137" s="226"/>
      <c r="CU137" s="226"/>
      <c r="CV137" s="226"/>
      <c r="CW137" s="226"/>
      <c r="CX137" s="226"/>
      <c r="CY137" s="226"/>
      <c r="CZ137" s="226"/>
      <c r="DA137" s="226"/>
    </row>
    <row r="138" spans="2:105" ht="13.9" customHeight="1" x14ac:dyDescent="0.15">
      <c r="U138" s="395"/>
      <c r="V138" s="395"/>
      <c r="W138" s="395"/>
      <c r="X138" s="395"/>
      <c r="Y138" s="226"/>
      <c r="Z138" s="226"/>
      <c r="AA138" s="226"/>
      <c r="AB138" s="226"/>
      <c r="AC138" s="226"/>
      <c r="AD138" s="226"/>
      <c r="AE138" s="226"/>
      <c r="AF138" s="226"/>
      <c r="AG138" s="226"/>
      <c r="AH138" s="226"/>
      <c r="AI138" s="226"/>
      <c r="AJ138" s="226"/>
      <c r="AK138" s="226"/>
      <c r="AL138" s="226"/>
      <c r="AM138" s="226"/>
      <c r="AN138" s="226"/>
      <c r="AO138" s="226"/>
      <c r="AP138" s="226"/>
      <c r="AQ138" s="226"/>
      <c r="AR138" s="226"/>
      <c r="AS138" s="226"/>
      <c r="AT138" s="226"/>
      <c r="AU138" s="226"/>
      <c r="AV138" s="226"/>
      <c r="AW138" s="226"/>
      <c r="AX138" s="226"/>
      <c r="AY138" s="226"/>
      <c r="AZ138" s="226"/>
      <c r="BA138" s="226"/>
      <c r="BB138" s="226"/>
      <c r="BC138" s="226"/>
      <c r="BD138" s="226"/>
      <c r="BE138" s="226"/>
      <c r="BF138" s="226"/>
      <c r="BG138" s="226"/>
      <c r="BH138" s="226"/>
      <c r="BI138" s="226"/>
      <c r="BJ138" s="226"/>
      <c r="BK138" s="226"/>
      <c r="BL138" s="226"/>
      <c r="BM138" s="226"/>
      <c r="BN138" s="226"/>
      <c r="BO138" s="226"/>
      <c r="BP138" s="226"/>
      <c r="BQ138" s="226"/>
      <c r="BR138" s="226"/>
      <c r="BS138" s="226"/>
      <c r="BT138" s="226"/>
      <c r="BU138" s="226"/>
      <c r="BV138" s="226"/>
      <c r="BW138" s="226"/>
      <c r="BX138" s="226"/>
      <c r="BY138" s="226"/>
      <c r="BZ138" s="226"/>
      <c r="CA138" s="226"/>
      <c r="CB138" s="226"/>
      <c r="CC138" s="226"/>
      <c r="CD138" s="226"/>
      <c r="CE138" s="226"/>
      <c r="CF138" s="226"/>
      <c r="CG138" s="226"/>
      <c r="CH138" s="226"/>
      <c r="CI138" s="226"/>
      <c r="CJ138" s="226"/>
      <c r="CK138" s="226"/>
      <c r="CL138" s="226"/>
      <c r="CM138" s="226"/>
      <c r="CN138" s="226"/>
      <c r="CO138" s="226"/>
      <c r="CP138" s="226"/>
      <c r="CQ138" s="226"/>
      <c r="CR138" s="226"/>
      <c r="CS138" s="226"/>
      <c r="CT138" s="226"/>
      <c r="CU138" s="226"/>
      <c r="CV138" s="226"/>
      <c r="CW138" s="226"/>
      <c r="CX138" s="226"/>
      <c r="CY138" s="226"/>
      <c r="CZ138" s="226"/>
      <c r="DA138" s="226"/>
    </row>
    <row r="139" spans="2:105" ht="13.9" customHeight="1" x14ac:dyDescent="0.15">
      <c r="U139" s="395"/>
      <c r="V139" s="395"/>
      <c r="W139" s="395"/>
      <c r="X139" s="395"/>
      <c r="Y139" s="226"/>
      <c r="Z139" s="226"/>
      <c r="AA139" s="226"/>
      <c r="AB139" s="226"/>
      <c r="AC139" s="226"/>
      <c r="AD139" s="226"/>
      <c r="AE139" s="226"/>
      <c r="AF139" s="226"/>
      <c r="AG139" s="226"/>
      <c r="AH139" s="226"/>
      <c r="AI139" s="226"/>
      <c r="AJ139" s="226"/>
      <c r="AK139" s="226"/>
      <c r="AL139" s="226"/>
      <c r="AM139" s="226"/>
      <c r="AN139" s="226"/>
      <c r="AO139" s="226"/>
      <c r="AP139" s="226"/>
      <c r="AQ139" s="226"/>
      <c r="AR139" s="226"/>
      <c r="AS139" s="226"/>
      <c r="AT139" s="226"/>
      <c r="AU139" s="226"/>
      <c r="AV139" s="226"/>
      <c r="AW139" s="226"/>
      <c r="AX139" s="226"/>
      <c r="AY139" s="226"/>
      <c r="AZ139" s="226"/>
      <c r="BA139" s="226"/>
      <c r="BB139" s="226"/>
      <c r="BC139" s="226"/>
      <c r="BD139" s="226"/>
      <c r="BE139" s="226"/>
      <c r="BF139" s="226"/>
      <c r="BG139" s="226"/>
      <c r="BH139" s="226"/>
      <c r="BI139" s="226"/>
      <c r="BJ139" s="226"/>
      <c r="BK139" s="226"/>
      <c r="BL139" s="226"/>
      <c r="BM139" s="226"/>
      <c r="BN139" s="226"/>
      <c r="BO139" s="226"/>
      <c r="BP139" s="226"/>
      <c r="BQ139" s="226"/>
      <c r="BR139" s="226"/>
      <c r="BS139" s="226"/>
      <c r="BT139" s="226"/>
      <c r="BU139" s="226"/>
      <c r="BV139" s="226"/>
      <c r="BW139" s="226"/>
      <c r="BX139" s="226"/>
      <c r="BY139" s="226"/>
      <c r="BZ139" s="226"/>
      <c r="CA139" s="226"/>
      <c r="CB139" s="226"/>
      <c r="CC139" s="226"/>
      <c r="CD139" s="226"/>
      <c r="CE139" s="226"/>
      <c r="CF139" s="226"/>
      <c r="CG139" s="226"/>
      <c r="CH139" s="226"/>
      <c r="CI139" s="226"/>
      <c r="CJ139" s="226"/>
      <c r="CK139" s="226"/>
      <c r="CL139" s="226"/>
      <c r="CM139" s="226"/>
      <c r="CN139" s="226"/>
      <c r="CO139" s="226"/>
      <c r="CP139" s="226"/>
      <c r="CQ139" s="226"/>
      <c r="CR139" s="226"/>
      <c r="CS139" s="226"/>
      <c r="CT139" s="226"/>
      <c r="CU139" s="226"/>
      <c r="CV139" s="226"/>
      <c r="CW139" s="226"/>
      <c r="CX139" s="226"/>
      <c r="CY139" s="226"/>
      <c r="CZ139" s="226"/>
      <c r="DA139" s="226"/>
    </row>
    <row r="140" spans="2:105" ht="13.9" customHeight="1" x14ac:dyDescent="0.15">
      <c r="U140" s="395"/>
      <c r="V140" s="395"/>
      <c r="W140" s="395"/>
      <c r="X140" s="395"/>
      <c r="Y140" s="226"/>
      <c r="Z140" s="226"/>
      <c r="AA140" s="226"/>
      <c r="AB140" s="226"/>
      <c r="AC140" s="226"/>
      <c r="AD140" s="226"/>
      <c r="AE140" s="226"/>
      <c r="AF140" s="226"/>
      <c r="AG140" s="226"/>
      <c r="AH140" s="226"/>
      <c r="AI140" s="226"/>
      <c r="AJ140" s="226"/>
      <c r="AK140" s="226"/>
      <c r="AL140" s="226"/>
      <c r="AM140" s="226"/>
      <c r="AN140" s="226"/>
      <c r="AO140" s="226"/>
      <c r="AP140" s="226"/>
      <c r="AQ140" s="226"/>
      <c r="AR140" s="226"/>
      <c r="AS140" s="226"/>
      <c r="AT140" s="226"/>
      <c r="AU140" s="226"/>
      <c r="AV140" s="226"/>
      <c r="AW140" s="226"/>
      <c r="AX140" s="226"/>
      <c r="AY140" s="226"/>
      <c r="AZ140" s="226"/>
      <c r="BA140" s="226"/>
      <c r="BB140" s="226"/>
      <c r="BC140" s="226"/>
      <c r="BD140" s="226"/>
      <c r="BE140" s="226"/>
      <c r="BF140" s="226"/>
      <c r="BG140" s="226"/>
      <c r="BH140" s="226"/>
      <c r="BI140" s="226"/>
      <c r="BJ140" s="226"/>
      <c r="BK140" s="226"/>
      <c r="BL140" s="226"/>
      <c r="BM140" s="226"/>
      <c r="BN140" s="226"/>
      <c r="BO140" s="226"/>
      <c r="BP140" s="226"/>
      <c r="BQ140" s="226"/>
      <c r="BR140" s="226"/>
      <c r="BS140" s="226"/>
      <c r="BT140" s="226"/>
      <c r="BU140" s="226"/>
      <c r="BV140" s="226"/>
      <c r="BW140" s="226"/>
      <c r="BX140" s="226"/>
      <c r="BY140" s="226"/>
      <c r="BZ140" s="226"/>
      <c r="CA140" s="226"/>
      <c r="CB140" s="226"/>
      <c r="CC140" s="226"/>
      <c r="CD140" s="226"/>
      <c r="CE140" s="226"/>
      <c r="CF140" s="226"/>
      <c r="CG140" s="226"/>
      <c r="CH140" s="226"/>
      <c r="CI140" s="226"/>
      <c r="CJ140" s="226"/>
      <c r="CK140" s="226"/>
      <c r="CL140" s="226"/>
      <c r="CM140" s="226"/>
      <c r="CN140" s="226"/>
      <c r="CO140" s="226"/>
      <c r="CP140" s="226"/>
      <c r="CQ140" s="226"/>
      <c r="CR140" s="226"/>
      <c r="CS140" s="226"/>
      <c r="CT140" s="226"/>
      <c r="CU140" s="226"/>
      <c r="CV140" s="226"/>
      <c r="CW140" s="226"/>
      <c r="CX140" s="226"/>
      <c r="CY140" s="226"/>
      <c r="CZ140" s="226"/>
      <c r="DA140" s="226"/>
    </row>
    <row r="141" spans="2:105" ht="13.9" customHeight="1" x14ac:dyDescent="0.15">
      <c r="U141" s="395"/>
      <c r="V141" s="395"/>
      <c r="W141" s="395"/>
      <c r="X141" s="395"/>
      <c r="Y141" s="226"/>
      <c r="Z141" s="226"/>
      <c r="AA141" s="226"/>
      <c r="AB141" s="226"/>
      <c r="AC141" s="226"/>
      <c r="AD141" s="226"/>
      <c r="AE141" s="226"/>
      <c r="AF141" s="226"/>
      <c r="AG141" s="226"/>
      <c r="AH141" s="226"/>
      <c r="AI141" s="226"/>
      <c r="AJ141" s="226"/>
      <c r="AK141" s="226"/>
      <c r="AL141" s="226"/>
      <c r="AM141" s="226"/>
      <c r="AN141" s="226"/>
      <c r="AO141" s="226"/>
      <c r="AP141" s="226"/>
      <c r="AQ141" s="226"/>
      <c r="AR141" s="226"/>
      <c r="AS141" s="226"/>
      <c r="AT141" s="226"/>
      <c r="AU141" s="226"/>
      <c r="AV141" s="226"/>
      <c r="AW141" s="226"/>
      <c r="AX141" s="226"/>
      <c r="AY141" s="226"/>
      <c r="AZ141" s="226"/>
      <c r="BA141" s="226"/>
      <c r="BB141" s="226"/>
      <c r="BC141" s="226"/>
      <c r="BD141" s="226"/>
      <c r="BE141" s="226"/>
      <c r="BF141" s="226"/>
      <c r="BG141" s="226"/>
      <c r="BH141" s="226"/>
      <c r="BI141" s="226"/>
      <c r="BJ141" s="226"/>
      <c r="BK141" s="226"/>
      <c r="BL141" s="226"/>
      <c r="BM141" s="226"/>
      <c r="BN141" s="226"/>
      <c r="BO141" s="226"/>
      <c r="BP141" s="226"/>
      <c r="BQ141" s="226"/>
      <c r="BR141" s="226"/>
      <c r="BS141" s="226"/>
      <c r="BT141" s="226"/>
      <c r="BU141" s="226"/>
      <c r="BV141" s="226"/>
      <c r="BW141" s="226"/>
      <c r="BX141" s="226"/>
      <c r="BY141" s="226"/>
      <c r="BZ141" s="226"/>
      <c r="CA141" s="226"/>
      <c r="CB141" s="226"/>
      <c r="CC141" s="226"/>
      <c r="CD141" s="226"/>
      <c r="CE141" s="226"/>
      <c r="CF141" s="226"/>
      <c r="CG141" s="226"/>
      <c r="CH141" s="226"/>
      <c r="CI141" s="226"/>
      <c r="CJ141" s="226"/>
      <c r="CK141" s="226"/>
      <c r="CL141" s="226"/>
      <c r="CM141" s="226"/>
      <c r="CN141" s="226"/>
      <c r="CO141" s="226"/>
      <c r="CP141" s="226"/>
      <c r="CQ141" s="226"/>
      <c r="CR141" s="226"/>
      <c r="CS141" s="226"/>
      <c r="CT141" s="226"/>
      <c r="CU141" s="226"/>
      <c r="CV141" s="226"/>
      <c r="CW141" s="226"/>
      <c r="CX141" s="226"/>
      <c r="CY141" s="226"/>
      <c r="CZ141" s="226"/>
      <c r="DA141" s="226"/>
    </row>
    <row r="142" spans="2:105" ht="13.9" customHeight="1" x14ac:dyDescent="0.15">
      <c r="U142" s="395"/>
      <c r="V142" s="395"/>
      <c r="W142" s="395"/>
      <c r="X142" s="395"/>
      <c r="Y142" s="226"/>
      <c r="Z142" s="226"/>
      <c r="AA142" s="226"/>
      <c r="AB142" s="226"/>
      <c r="AC142" s="226"/>
      <c r="AD142" s="226"/>
      <c r="AE142" s="226"/>
      <c r="AF142" s="226"/>
      <c r="AG142" s="226"/>
      <c r="AH142" s="226"/>
      <c r="AI142" s="226"/>
      <c r="AJ142" s="226"/>
      <c r="AK142" s="226"/>
      <c r="AL142" s="226"/>
      <c r="AM142" s="226"/>
      <c r="AN142" s="226"/>
      <c r="AO142" s="226"/>
      <c r="AP142" s="226"/>
      <c r="AQ142" s="226"/>
      <c r="AR142" s="226"/>
      <c r="AS142" s="226"/>
      <c r="AT142" s="226"/>
      <c r="AU142" s="226"/>
      <c r="AV142" s="226"/>
      <c r="AW142" s="226"/>
      <c r="AX142" s="226"/>
      <c r="AY142" s="226"/>
      <c r="AZ142" s="226"/>
      <c r="BA142" s="226"/>
      <c r="BB142" s="226"/>
      <c r="BC142" s="226"/>
      <c r="BD142" s="226"/>
      <c r="BE142" s="226"/>
      <c r="BF142" s="226"/>
      <c r="BG142" s="226"/>
      <c r="BH142" s="226"/>
      <c r="BI142" s="226"/>
      <c r="BJ142" s="226"/>
      <c r="BK142" s="226"/>
      <c r="BL142" s="226"/>
      <c r="BM142" s="226"/>
      <c r="BN142" s="226"/>
      <c r="BO142" s="226"/>
      <c r="BP142" s="226"/>
      <c r="BQ142" s="226"/>
      <c r="BR142" s="226"/>
      <c r="BS142" s="226"/>
      <c r="BT142" s="226"/>
      <c r="BU142" s="226"/>
      <c r="BV142" s="226"/>
      <c r="BW142" s="226"/>
      <c r="BX142" s="226"/>
      <c r="BY142" s="226"/>
      <c r="BZ142" s="226"/>
      <c r="CA142" s="226"/>
      <c r="CB142" s="226"/>
      <c r="CC142" s="226"/>
      <c r="CD142" s="226"/>
      <c r="CE142" s="226"/>
      <c r="CF142" s="226"/>
      <c r="CG142" s="226"/>
      <c r="CH142" s="226"/>
      <c r="CI142" s="226"/>
      <c r="CJ142" s="226"/>
      <c r="CK142" s="226"/>
      <c r="CL142" s="226"/>
      <c r="CM142" s="226"/>
      <c r="CN142" s="226"/>
      <c r="CO142" s="226"/>
      <c r="CP142" s="226"/>
      <c r="CQ142" s="226"/>
      <c r="CR142" s="226"/>
      <c r="CS142" s="226"/>
      <c r="CT142" s="226"/>
      <c r="CU142" s="226"/>
      <c r="CV142" s="226"/>
      <c r="CW142" s="226"/>
      <c r="CX142" s="226"/>
      <c r="CY142" s="226"/>
      <c r="CZ142" s="226"/>
      <c r="DA142" s="226"/>
    </row>
    <row r="143" spans="2:105" ht="13.9" customHeight="1" x14ac:dyDescent="0.15">
      <c r="U143" s="395"/>
      <c r="V143" s="395"/>
      <c r="W143" s="395"/>
      <c r="X143" s="395"/>
      <c r="Y143" s="226"/>
      <c r="Z143" s="226"/>
      <c r="AA143" s="226"/>
      <c r="AB143" s="226"/>
      <c r="AC143" s="226"/>
      <c r="AD143" s="226"/>
      <c r="AE143" s="226"/>
      <c r="AF143" s="226"/>
      <c r="AG143" s="226"/>
      <c r="AH143" s="226"/>
      <c r="AI143" s="226"/>
      <c r="AJ143" s="226"/>
      <c r="AK143" s="226"/>
      <c r="AL143" s="226"/>
      <c r="AM143" s="226"/>
      <c r="AN143" s="226"/>
      <c r="AO143" s="226"/>
      <c r="AP143" s="226"/>
      <c r="AQ143" s="226"/>
      <c r="AR143" s="226"/>
      <c r="AS143" s="226"/>
      <c r="AT143" s="226"/>
      <c r="AU143" s="226"/>
      <c r="AV143" s="226"/>
      <c r="AW143" s="226"/>
      <c r="AX143" s="226"/>
      <c r="AY143" s="226"/>
      <c r="AZ143" s="226"/>
      <c r="BA143" s="226"/>
      <c r="BB143" s="226"/>
      <c r="BC143" s="226"/>
      <c r="BD143" s="226"/>
      <c r="BE143" s="226"/>
      <c r="BF143" s="226"/>
      <c r="BG143" s="226"/>
      <c r="BH143" s="226"/>
      <c r="BI143" s="226"/>
      <c r="BJ143" s="226"/>
      <c r="BK143" s="226"/>
      <c r="BL143" s="226"/>
      <c r="BM143" s="226"/>
      <c r="BN143" s="226"/>
      <c r="BO143" s="226"/>
      <c r="BP143" s="226"/>
      <c r="BQ143" s="226"/>
      <c r="BR143" s="226"/>
      <c r="BS143" s="226"/>
      <c r="BT143" s="226"/>
      <c r="BU143" s="226"/>
      <c r="BV143" s="226"/>
      <c r="BW143" s="226"/>
      <c r="BX143" s="226"/>
      <c r="BY143" s="226"/>
      <c r="BZ143" s="226"/>
      <c r="CA143" s="226"/>
      <c r="CB143" s="226"/>
      <c r="CC143" s="226"/>
      <c r="CD143" s="226"/>
      <c r="CE143" s="226"/>
      <c r="CF143" s="226"/>
      <c r="CG143" s="226"/>
      <c r="CH143" s="226"/>
      <c r="CI143" s="226"/>
      <c r="CJ143" s="226"/>
      <c r="CK143" s="226"/>
      <c r="CL143" s="226"/>
      <c r="CM143" s="226"/>
      <c r="CN143" s="226"/>
      <c r="CO143" s="226"/>
      <c r="CP143" s="226"/>
      <c r="CQ143" s="226"/>
      <c r="CR143" s="226"/>
      <c r="CS143" s="226"/>
      <c r="CT143" s="226"/>
      <c r="CU143" s="226"/>
      <c r="CV143" s="226"/>
      <c r="CW143" s="226"/>
      <c r="CX143" s="226"/>
      <c r="CY143" s="226"/>
      <c r="CZ143" s="226"/>
      <c r="DA143" s="226"/>
    </row>
  </sheetData>
  <sheetProtection algorithmName="SHA-512" hashValue="mZHfbQeIxCr6/320qohu6oNc+d4Qon0sga4TdkWbaq42kzAa2mwuaCJg4gG9LNEC1ot2RS5lmUVW0TLClr4fzg==" saltValue="dFgkr4GASXSXBntCf9IVWA==" spinCount="100000" sheet="1" objects="1" scenarios="1" selectLockedCells="1" selectUnlockedCells="1"/>
  <mergeCells count="343">
    <mergeCell ref="AB1:AB3"/>
    <mergeCell ref="E2:N3"/>
    <mergeCell ref="P3:U4"/>
    <mergeCell ref="E4:N5"/>
    <mergeCell ref="T5:T8"/>
    <mergeCell ref="U5:X6"/>
    <mergeCell ref="Y5:AD6"/>
    <mergeCell ref="M6:Q7"/>
    <mergeCell ref="U7:X8"/>
    <mergeCell ref="Y7:AD8"/>
    <mergeCell ref="B13:F17"/>
    <mergeCell ref="G13:I17"/>
    <mergeCell ref="J13:N17"/>
    <mergeCell ref="O13:T17"/>
    <mergeCell ref="U13:Y17"/>
    <mergeCell ref="Z13:AD17"/>
    <mergeCell ref="B9:E10"/>
    <mergeCell ref="F9:L10"/>
    <mergeCell ref="M9:O10"/>
    <mergeCell ref="P9:W10"/>
    <mergeCell ref="X9:AD9"/>
    <mergeCell ref="B11:E12"/>
    <mergeCell ref="F11:L12"/>
    <mergeCell ref="M11:O12"/>
    <mergeCell ref="P11:W12"/>
    <mergeCell ref="X11:AD11"/>
    <mergeCell ref="B18:K18"/>
    <mergeCell ref="L18:P19"/>
    <mergeCell ref="Q18:S18"/>
    <mergeCell ref="T18:U18"/>
    <mergeCell ref="V18:W18"/>
    <mergeCell ref="Y18:Z18"/>
    <mergeCell ref="B19:E19"/>
    <mergeCell ref="F19:K19"/>
    <mergeCell ref="Q19:S19"/>
    <mergeCell ref="T19:AC19"/>
    <mergeCell ref="Y20:Z20"/>
    <mergeCell ref="AB20:AC20"/>
    <mergeCell ref="B21:E21"/>
    <mergeCell ref="F21:K21"/>
    <mergeCell ref="Q21:S21"/>
    <mergeCell ref="T21:AC21"/>
    <mergeCell ref="B20:E20"/>
    <mergeCell ref="F20:K20"/>
    <mergeCell ref="L20:P21"/>
    <mergeCell ref="Q20:S20"/>
    <mergeCell ref="T20:U20"/>
    <mergeCell ref="V20:W20"/>
    <mergeCell ref="B24:E25"/>
    <mergeCell ref="F24:Z24"/>
    <mergeCell ref="AA24:AB24"/>
    <mergeCell ref="AC24:AD24"/>
    <mergeCell ref="F25:Z25"/>
    <mergeCell ref="AA25:AB25"/>
    <mergeCell ref="AC25:AD25"/>
    <mergeCell ref="B22:E23"/>
    <mergeCell ref="F22:Z22"/>
    <mergeCell ref="AA22:AB22"/>
    <mergeCell ref="AC22:AD22"/>
    <mergeCell ref="F23:Z23"/>
    <mergeCell ref="AA23:AB23"/>
    <mergeCell ref="AC23:AD23"/>
    <mergeCell ref="N27:N28"/>
    <mergeCell ref="O27:P28"/>
    <mergeCell ref="Q27:Q28"/>
    <mergeCell ref="R27:S28"/>
    <mergeCell ref="T27:T28"/>
    <mergeCell ref="U27:U28"/>
    <mergeCell ref="V30:W30"/>
    <mergeCell ref="Y30:Z30"/>
    <mergeCell ref="B26:I26"/>
    <mergeCell ref="J26:U26"/>
    <mergeCell ref="V26:AD26"/>
    <mergeCell ref="B27:C28"/>
    <mergeCell ref="D27:E28"/>
    <mergeCell ref="F27:F28"/>
    <mergeCell ref="G27:H28"/>
    <mergeCell ref="I27:I28"/>
    <mergeCell ref="J27:K28"/>
    <mergeCell ref="L27:M28"/>
    <mergeCell ref="V27:AC28"/>
    <mergeCell ref="AD27:AD28"/>
    <mergeCell ref="B29:AD29"/>
    <mergeCell ref="D30:E30"/>
    <mergeCell ref="F30:G30"/>
    <mergeCell ref="I30:J30"/>
    <mergeCell ref="L30:M30"/>
    <mergeCell ref="O30:P30"/>
    <mergeCell ref="Q30:R30"/>
    <mergeCell ref="S30:T30"/>
    <mergeCell ref="N38:O38"/>
    <mergeCell ref="S38:U38"/>
    <mergeCell ref="V32:V33"/>
    <mergeCell ref="W32:W33"/>
    <mergeCell ref="X32:X33"/>
    <mergeCell ref="Y32:Y33"/>
    <mergeCell ref="Z32:Z33"/>
    <mergeCell ref="AA32:AA33"/>
    <mergeCell ref="N32:N33"/>
    <mergeCell ref="O32:O33"/>
    <mergeCell ref="P32:P33"/>
    <mergeCell ref="Q32:S33"/>
    <mergeCell ref="AB32:AC33"/>
    <mergeCell ref="E48:F48"/>
    <mergeCell ref="H48:I48"/>
    <mergeCell ref="K48:L48"/>
    <mergeCell ref="F33:H33"/>
    <mergeCell ref="F34:H36"/>
    <mergeCell ref="F38:G38"/>
    <mergeCell ref="H38:I38"/>
    <mergeCell ref="K38:L38"/>
    <mergeCell ref="S49:U49"/>
    <mergeCell ref="V49:AD49"/>
    <mergeCell ref="S40:U40"/>
    <mergeCell ref="H42:J42"/>
    <mergeCell ref="S42:U42"/>
    <mergeCell ref="B44:E45"/>
    <mergeCell ref="F44:F45"/>
    <mergeCell ref="G44:AD45"/>
    <mergeCell ref="B31:E43"/>
    <mergeCell ref="F31:H31"/>
    <mergeCell ref="I31:P31"/>
    <mergeCell ref="Q31:S31"/>
    <mergeCell ref="T31:U31"/>
    <mergeCell ref="V31:W31"/>
    <mergeCell ref="Y31:Z31"/>
    <mergeCell ref="AB31:AC31"/>
    <mergeCell ref="F32:H32"/>
    <mergeCell ref="I32:J33"/>
    <mergeCell ref="K32:K33"/>
    <mergeCell ref="L32:L33"/>
    <mergeCell ref="M32:M33"/>
    <mergeCell ref="S47:U47"/>
    <mergeCell ref="V47:AD47"/>
    <mergeCell ref="T32:U33"/>
    <mergeCell ref="A59:D60"/>
    <mergeCell ref="E59:K60"/>
    <mergeCell ref="L59:N60"/>
    <mergeCell ref="O59:V60"/>
    <mergeCell ref="W59:Y60"/>
    <mergeCell ref="Z59:AE60"/>
    <mergeCell ref="S50:U50"/>
    <mergeCell ref="B52:AD54"/>
    <mergeCell ref="I56:S56"/>
    <mergeCell ref="U56:Z57"/>
    <mergeCell ref="I57:S57"/>
    <mergeCell ref="A58:AE58"/>
    <mergeCell ref="C61:D61"/>
    <mergeCell ref="K61:L61"/>
    <mergeCell ref="M61:N61"/>
    <mergeCell ref="U61:AB61"/>
    <mergeCell ref="A63:B63"/>
    <mergeCell ref="C63:D63"/>
    <mergeCell ref="F63:G63"/>
    <mergeCell ref="I63:J63"/>
    <mergeCell ref="L63:N63"/>
    <mergeCell ref="U64:V64"/>
    <mergeCell ref="X64:AC64"/>
    <mergeCell ref="A65:B65"/>
    <mergeCell ref="C65:D65"/>
    <mergeCell ref="F65:G65"/>
    <mergeCell ref="I65:J65"/>
    <mergeCell ref="L65:N65"/>
    <mergeCell ref="A64:B64"/>
    <mergeCell ref="C64:D64"/>
    <mergeCell ref="F64:G64"/>
    <mergeCell ref="I64:J64"/>
    <mergeCell ref="L64:N64"/>
    <mergeCell ref="O64:R64"/>
    <mergeCell ref="U66:V66"/>
    <mergeCell ref="X66:AC66"/>
    <mergeCell ref="A67:B67"/>
    <mergeCell ref="C67:D67"/>
    <mergeCell ref="F67:G67"/>
    <mergeCell ref="I67:J67"/>
    <mergeCell ref="L67:N67"/>
    <mergeCell ref="A66:B66"/>
    <mergeCell ref="C66:D66"/>
    <mergeCell ref="F66:G66"/>
    <mergeCell ref="I66:J66"/>
    <mergeCell ref="L66:N66"/>
    <mergeCell ref="O66:R66"/>
    <mergeCell ref="A71:L73"/>
    <mergeCell ref="M71:O71"/>
    <mergeCell ref="P71:X71"/>
    <mergeCell ref="M73:O73"/>
    <mergeCell ref="P73:X73"/>
    <mergeCell ref="Y73:AE73"/>
    <mergeCell ref="U68:V68"/>
    <mergeCell ref="X68:AC68"/>
    <mergeCell ref="C69:D69"/>
    <mergeCell ref="E69:F69"/>
    <mergeCell ref="H69:I69"/>
    <mergeCell ref="K69:L69"/>
    <mergeCell ref="A68:B68"/>
    <mergeCell ref="C68:D68"/>
    <mergeCell ref="F68:G68"/>
    <mergeCell ref="I68:J68"/>
    <mergeCell ref="L68:N68"/>
    <mergeCell ref="O68:R68"/>
    <mergeCell ref="A75:J75"/>
    <mergeCell ref="K75:T75"/>
    <mergeCell ref="U75:AE75"/>
    <mergeCell ref="A76:B76"/>
    <mergeCell ref="I76:J76"/>
    <mergeCell ref="K76:L76"/>
    <mergeCell ref="S76:T76"/>
    <mergeCell ref="U76:V76"/>
    <mergeCell ref="AC76:AD76"/>
    <mergeCell ref="B85:E85"/>
    <mergeCell ref="F85:H85"/>
    <mergeCell ref="K85:M85"/>
    <mergeCell ref="P85:S85"/>
    <mergeCell ref="V85:X85"/>
    <mergeCell ref="AA85:AD85"/>
    <mergeCell ref="K83:M83"/>
    <mergeCell ref="P83:S83"/>
    <mergeCell ref="V83:X83"/>
    <mergeCell ref="AA83:AD83"/>
    <mergeCell ref="B84:E84"/>
    <mergeCell ref="F84:H84"/>
    <mergeCell ref="K84:M84"/>
    <mergeCell ref="P84:S84"/>
    <mergeCell ref="V84:X84"/>
    <mergeCell ref="AA84:AD84"/>
    <mergeCell ref="F83:H83"/>
    <mergeCell ref="Y92:AB92"/>
    <mergeCell ref="B93:E93"/>
    <mergeCell ref="F93:G93"/>
    <mergeCell ref="I93:J93"/>
    <mergeCell ref="P93:R93"/>
    <mergeCell ref="X86:Z86"/>
    <mergeCell ref="AA86:AD86"/>
    <mergeCell ref="A88:A114"/>
    <mergeCell ref="T88:AE89"/>
    <mergeCell ref="L90:N90"/>
    <mergeCell ref="X90:Y90"/>
    <mergeCell ref="Z90:AA90"/>
    <mergeCell ref="C91:F91"/>
    <mergeCell ref="L91:N91"/>
    <mergeCell ref="Y91:AB91"/>
    <mergeCell ref="A77:A87"/>
    <mergeCell ref="C78:F78"/>
    <mergeCell ref="C79:E79"/>
    <mergeCell ref="H79:K79"/>
    <mergeCell ref="M79:P79"/>
    <mergeCell ref="C80:F80"/>
    <mergeCell ref="C81:E81"/>
    <mergeCell ref="H81:K81"/>
    <mergeCell ref="M81:P81"/>
    <mergeCell ref="B94:E94"/>
    <mergeCell ref="F94:G94"/>
    <mergeCell ref="I94:J94"/>
    <mergeCell ref="P94:R94"/>
    <mergeCell ref="T94:U96"/>
    <mergeCell ref="V94:W96"/>
    <mergeCell ref="I92:J92"/>
    <mergeCell ref="P92:S92"/>
    <mergeCell ref="T92:U93"/>
    <mergeCell ref="X97:Y99"/>
    <mergeCell ref="Z97:AA99"/>
    <mergeCell ref="AB97:AC99"/>
    <mergeCell ref="AD97:AE99"/>
    <mergeCell ref="X94:Y96"/>
    <mergeCell ref="Z94:AA96"/>
    <mergeCell ref="AB94:AC96"/>
    <mergeCell ref="AD94:AE96"/>
    <mergeCell ref="N95:O95"/>
    <mergeCell ref="P95:R95"/>
    <mergeCell ref="C105:F105"/>
    <mergeCell ref="C98:F99"/>
    <mergeCell ref="O99:Q99"/>
    <mergeCell ref="B100:E100"/>
    <mergeCell ref="H100:I100"/>
    <mergeCell ref="K100:M100"/>
    <mergeCell ref="O100:Q100"/>
    <mergeCell ref="T97:U99"/>
    <mergeCell ref="V97:W99"/>
    <mergeCell ref="C102:G102"/>
    <mergeCell ref="I102:L102"/>
    <mergeCell ref="C103:F103"/>
    <mergeCell ref="I103:L103"/>
    <mergeCell ref="O103:Q103"/>
    <mergeCell ref="T100:U102"/>
    <mergeCell ref="V100:W102"/>
    <mergeCell ref="X100:Y102"/>
    <mergeCell ref="Z100:AA102"/>
    <mergeCell ref="T103:U105"/>
    <mergeCell ref="V103:W105"/>
    <mergeCell ref="X103:Y105"/>
    <mergeCell ref="Z109:AA111"/>
    <mergeCell ref="AB109:AC111"/>
    <mergeCell ref="Z103:AA105"/>
    <mergeCell ref="AB103:AC105"/>
    <mergeCell ref="AD103:AE105"/>
    <mergeCell ref="O101:P102"/>
    <mergeCell ref="AB100:AC102"/>
    <mergeCell ref="AD100:AE102"/>
    <mergeCell ref="O104:P105"/>
    <mergeCell ref="AD109:AE111"/>
    <mergeCell ref="V106:W108"/>
    <mergeCell ref="X106:Y108"/>
    <mergeCell ref="Z106:AA108"/>
    <mergeCell ref="AB106:AC108"/>
    <mergeCell ref="AD106:AE108"/>
    <mergeCell ref="B107:S107"/>
    <mergeCell ref="C108:G108"/>
    <mergeCell ref="H108:I108"/>
    <mergeCell ref="K110:M110"/>
    <mergeCell ref="P110:R110"/>
    <mergeCell ref="B111:E111"/>
    <mergeCell ref="F111:G111"/>
    <mergeCell ref="K111:M111"/>
    <mergeCell ref="P111:R111"/>
    <mergeCell ref="T109:U111"/>
    <mergeCell ref="V109:W111"/>
    <mergeCell ref="X109:Y111"/>
    <mergeCell ref="D106:F106"/>
    <mergeCell ref="EJ118:EL118"/>
    <mergeCell ref="J106:L106"/>
    <mergeCell ref="O106:R106"/>
    <mergeCell ref="T106:U108"/>
    <mergeCell ref="X112:Y114"/>
    <mergeCell ref="Z112:AA114"/>
    <mergeCell ref="AB112:AC114"/>
    <mergeCell ref="AD112:AE114"/>
    <mergeCell ref="N113:O113"/>
    <mergeCell ref="P113:R113"/>
    <mergeCell ref="EG119:EI119"/>
    <mergeCell ref="A115:A120"/>
    <mergeCell ref="DY116:EA117"/>
    <mergeCell ref="EB117:EC117"/>
    <mergeCell ref="DW118:DX118"/>
    <mergeCell ref="DY118:EA118"/>
    <mergeCell ref="EB118:EC118"/>
    <mergeCell ref="B112:E112"/>
    <mergeCell ref="F112:G112"/>
    <mergeCell ref="K112:M112"/>
    <mergeCell ref="P112:R112"/>
    <mergeCell ref="T112:U114"/>
    <mergeCell ref="V112:W114"/>
    <mergeCell ref="ED118:EF118"/>
    <mergeCell ref="EG118:EI118"/>
  </mergeCells>
  <phoneticPr fontId="45"/>
  <conditionalFormatting sqref="H56:H57">
    <cfRule type="cellIs" dxfId="12" priority="19" stopIfTrue="1" operator="equal">
      <formula>#REF!</formula>
    </cfRule>
  </conditionalFormatting>
  <conditionalFormatting sqref="V94:V114">
    <cfRule type="cellIs" dxfId="11" priority="1" stopIfTrue="1" operator="equal">
      <formula>#REF!</formula>
    </cfRule>
    <cfRule type="cellIs" dxfId="10" priority="2" stopIfTrue="1" operator="equal">
      <formula>#REF!</formula>
    </cfRule>
  </conditionalFormatting>
  <conditionalFormatting sqref="W94:W114">
    <cfRule type="cellIs" dxfId="9" priority="17" stopIfTrue="1" operator="equal">
      <formula>#REF!</formula>
    </cfRule>
    <cfRule type="cellIs" dxfId="8" priority="18" stopIfTrue="1" operator="equal">
      <formula>#REF!</formula>
    </cfRule>
  </conditionalFormatting>
  <conditionalFormatting sqref="X94:X112">
    <cfRule type="cellIs" dxfId="7" priority="3" stopIfTrue="1" operator="equal">
      <formula>#REF!</formula>
    </cfRule>
    <cfRule type="cellIs" dxfId="6" priority="4" stopIfTrue="1" operator="equal">
      <formula>#REF!</formula>
    </cfRule>
  </conditionalFormatting>
  <conditionalFormatting sqref="Y94:Y111">
    <cfRule type="cellIs" dxfId="5" priority="15" stopIfTrue="1" operator="equal">
      <formula>#REF!</formula>
    </cfRule>
    <cfRule type="cellIs" dxfId="4" priority="16" stopIfTrue="1" operator="equal">
      <formula>#REF!</formula>
    </cfRule>
  </conditionalFormatting>
  <conditionalFormatting sqref="Z94:AC114">
    <cfRule type="cellIs" dxfId="3" priority="5" stopIfTrue="1" operator="equal">
      <formula>#REF!</formula>
    </cfRule>
    <cfRule type="cellIs" dxfId="2" priority="6" stopIfTrue="1" operator="equal">
      <formula>#REF!</formula>
    </cfRule>
  </conditionalFormatting>
  <conditionalFormatting sqref="AD94:AE102">
    <cfRule type="cellIs" dxfId="1" priority="9" stopIfTrue="1" operator="equal">
      <formula>#REF!</formula>
    </cfRule>
    <cfRule type="cellIs" dxfId="0" priority="10" stopIfTrue="1" operator="equal">
      <formula>#REF!</formula>
    </cfRule>
  </conditionalFormatting>
  <dataValidations count="1">
    <dataValidation imeMode="halfAlpha" allowBlank="1" showInputMessage="1" showErrorMessage="1" sqref="E48:F49 H48:I49 K48:L49" xr:uid="{00000000-0002-0000-0500-000000000000}"/>
  </dataValidations>
  <printOptions horizontalCentered="1" verticalCentered="1"/>
  <pageMargins left="0.39370078740157483" right="0.39370078740157483" top="0.39370078740157483" bottom="0.19685039370078741" header="0.51181102362204722" footer="0.51181102362204722"/>
  <pageSetup paperSize="9" scale="84" orientation="portrait" r:id="rId1"/>
  <headerFooter alignWithMargins="0"/>
  <rowBreaks count="1" manualBreakCount="1">
    <brk id="54"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134145" r:id="rId4" name="Check Box 1">
              <controlPr defaultSize="0" autoFill="0" autoLine="0" autoPict="0">
                <anchor moveWithCells="1">
                  <from>
                    <xdr:col>5</xdr:col>
                    <xdr:colOff>133350</xdr:colOff>
                    <xdr:row>43</xdr:row>
                    <xdr:rowOff>38100</xdr:rowOff>
                  </from>
                  <to>
                    <xdr:col>6</xdr:col>
                    <xdr:colOff>219075</xdr:colOff>
                    <xdr:row>44</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入力票</vt:lpstr>
      <vt:lpstr>入力票 (入力例)</vt:lpstr>
      <vt:lpstr>入力票 (入力例）会計年度等 </vt:lpstr>
      <vt:lpstr>傷病手当金請求書</vt:lpstr>
      <vt:lpstr>傷病手当金請求書 (記載例)</vt:lpstr>
      <vt:lpstr>傷病手当金請求書 (記載例）会計年度等</vt:lpstr>
      <vt:lpstr>傷病手当金請求書!Print_Area</vt:lpstr>
      <vt:lpstr>'傷病手当金請求書 (記載例)'!Print_Area</vt:lpstr>
      <vt:lpstr>'傷病手当金請求書 (記載例）会計年度等'!Print_Area</vt:lpstr>
      <vt:lpstr>入力票!Print_Area</vt:lpstr>
      <vt:lpstr>'入力票 (入力例)'!Print_Area</vt:lpstr>
      <vt:lpstr>'入力票 (入力例）会計年度等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佑弥</dc:creator>
  <cp:lastModifiedBy>新田　郁</cp:lastModifiedBy>
  <cp:lastPrinted>2026-02-05T04:28:24Z</cp:lastPrinted>
  <dcterms:created xsi:type="dcterms:W3CDTF">2023-03-10T02:22:00Z</dcterms:created>
  <dcterms:modified xsi:type="dcterms:W3CDTF">2026-02-16T05:27:07Z</dcterms:modified>
  <cp:contentStatus/>
</cp:coreProperties>
</file>