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5708001\Desktop\"/>
    </mc:Choice>
  </mc:AlternateContent>
  <bookViews>
    <workbookView xWindow="0" yWindow="0" windowWidth="20490" windowHeight="7560" tabRatio="852" activeTab="3"/>
  </bookViews>
  <sheets>
    <sheet name="育休入力画面" sheetId="12" r:id="rId1"/>
    <sheet name="育休入力画面 (入力例)" sheetId="17" r:id="rId2"/>
    <sheet name="育児休業手当金計算書" sheetId="13" r:id="rId3"/>
    <sheet name="育休支援入力画面" sheetId="18" r:id="rId4"/>
    <sheet name="育休支援入力画面 (入力例)" sheetId="19" r:id="rId5"/>
    <sheet name="備考" sheetId="11" r:id="rId6"/>
  </sheets>
  <definedNames>
    <definedName name="_xlnm.Print_Area" localSheetId="0">育休入力画面!$A$1:$AD$26</definedName>
    <definedName name="_xlnm.Print_Area" localSheetId="1">'育休入力画面 (入力例)'!$A$1:$AD$26</definedName>
    <definedName name="_xlnm.Print_Area" localSheetId="2">育児休業手当金計算書!$B$1:$AE$76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9" l="1"/>
  <c r="G8" i="19"/>
  <c r="H8" i="19" s="1"/>
  <c r="G6" i="19"/>
  <c r="D13" i="19" s="1"/>
  <c r="E13" i="19" s="1"/>
  <c r="F6" i="19"/>
  <c r="E6" i="19"/>
  <c r="G5" i="19"/>
  <c r="F5" i="19"/>
  <c r="E5" i="19"/>
  <c r="C14" i="19" l="1"/>
  <c r="G9" i="19"/>
  <c r="H9" i="19" s="1"/>
  <c r="J13" i="19"/>
  <c r="I13" i="19" l="1"/>
  <c r="F13" i="19" s="1"/>
  <c r="G13" i="19" s="1"/>
  <c r="J14" i="19"/>
  <c r="I14" i="19"/>
  <c r="D14" i="19"/>
  <c r="E14" i="19" s="1"/>
  <c r="F5" i="18"/>
  <c r="F14" i="19" l="1"/>
  <c r="G14" i="19" s="1"/>
  <c r="G7" i="13"/>
  <c r="G8" i="18"/>
  <c r="H8" i="18" s="1"/>
  <c r="C13" i="18"/>
  <c r="F6" i="18"/>
  <c r="E6" i="18"/>
  <c r="G6" i="18"/>
  <c r="D13" i="18" s="1"/>
  <c r="G5" i="18"/>
  <c r="E5" i="18"/>
  <c r="G9" i="18" l="1"/>
  <c r="I13" i="18" s="1"/>
  <c r="E13" i="18"/>
  <c r="J13" i="18"/>
  <c r="C14" i="18"/>
  <c r="J14" i="18" s="1"/>
  <c r="E7" i="13"/>
  <c r="H9" i="18" l="1"/>
  <c r="F13" i="18"/>
  <c r="G13" i="18" s="1"/>
  <c r="I14" i="18"/>
  <c r="D14" i="18"/>
  <c r="E14" i="18" s="1"/>
  <c r="T21" i="17"/>
  <c r="T9" i="17"/>
  <c r="F50" i="13"/>
  <c r="M50" i="13" s="1"/>
  <c r="F52" i="13" s="1"/>
  <c r="R48" i="13"/>
  <c r="O48" i="13"/>
  <c r="M48" i="13"/>
  <c r="I48" i="13"/>
  <c r="G48" i="13"/>
  <c r="E48" i="13"/>
  <c r="F37" i="13"/>
  <c r="M37" i="13" s="1"/>
  <c r="F39" i="13" s="1"/>
  <c r="R35" i="13"/>
  <c r="O35" i="13"/>
  <c r="M35" i="13"/>
  <c r="I35" i="13"/>
  <c r="G35" i="13"/>
  <c r="E35" i="13"/>
  <c r="F24" i="13"/>
  <c r="M24" i="13" s="1"/>
  <c r="F26" i="13" s="1"/>
  <c r="R22" i="13"/>
  <c r="O22" i="13"/>
  <c r="M22" i="13"/>
  <c r="I22" i="13"/>
  <c r="G22" i="13"/>
  <c r="E22" i="13"/>
  <c r="F11" i="13"/>
  <c r="M11" i="13" s="1"/>
  <c r="F13" i="13" s="1"/>
  <c r="BM10" i="13"/>
  <c r="BM9" i="13"/>
  <c r="R9" i="13"/>
  <c r="O9" i="13"/>
  <c r="M9" i="13"/>
  <c r="I9" i="13"/>
  <c r="G9" i="13"/>
  <c r="E9" i="13"/>
  <c r="BM8" i="13"/>
  <c r="BM7" i="13"/>
  <c r="R7" i="13"/>
  <c r="O7" i="13"/>
  <c r="M7" i="13"/>
  <c r="I7" i="13"/>
  <c r="R4" i="13"/>
  <c r="G4" i="13"/>
  <c r="M20" i="12"/>
  <c r="L20" i="12" s="1"/>
  <c r="BC10" i="13" s="1"/>
  <c r="H20" i="12"/>
  <c r="G20" i="12" s="1"/>
  <c r="BB10" i="13" s="1"/>
  <c r="M16" i="12"/>
  <c r="L16" i="12" s="1"/>
  <c r="BC9" i="13" s="1"/>
  <c r="H16" i="12"/>
  <c r="G16" i="12" s="1"/>
  <c r="BB9" i="13" s="1"/>
  <c r="M12" i="12"/>
  <c r="L12" i="12" s="1"/>
  <c r="BC8" i="13" s="1"/>
  <c r="H12" i="12"/>
  <c r="G12" i="12" s="1"/>
  <c r="BB8" i="13" s="1"/>
  <c r="M8" i="12"/>
  <c r="L8" i="12" s="1"/>
  <c r="BC7" i="13" s="1"/>
  <c r="H8" i="12"/>
  <c r="G8" i="12" s="1"/>
  <c r="BB7" i="13" s="1"/>
  <c r="M6" i="12"/>
  <c r="L6" i="12" s="1"/>
  <c r="BC6" i="13" s="1"/>
  <c r="BL6" i="13" s="1"/>
  <c r="H6" i="12"/>
  <c r="G6" i="12" s="1"/>
  <c r="BB6" i="13" s="1"/>
  <c r="F14" i="18" l="1"/>
  <c r="G14" i="18" s="1"/>
  <c r="BJ7" i="13"/>
  <c r="BD7" i="13"/>
  <c r="BK7" i="13"/>
  <c r="BI7" i="13"/>
  <c r="BL7" i="13"/>
  <c r="BE7" i="13"/>
  <c r="BL8" i="13"/>
  <c r="BE8" i="13"/>
  <c r="BJ9" i="13"/>
  <c r="BD9" i="13"/>
  <c r="BK9" i="13"/>
  <c r="BI9" i="13"/>
  <c r="BL9" i="13"/>
  <c r="BE9" i="13"/>
  <c r="BL10" i="13"/>
  <c r="BE10" i="13"/>
  <c r="CA62" i="13"/>
  <c r="BK6" i="13"/>
  <c r="BJ8" i="13"/>
  <c r="BD8" i="13"/>
  <c r="BK8" i="13"/>
  <c r="BI8" i="13"/>
  <c r="BJ10" i="13"/>
  <c r="BD10" i="13"/>
  <c r="BK10" i="13"/>
  <c r="BI10" i="13"/>
  <c r="AP7" i="12"/>
  <c r="T9" i="12" s="1"/>
  <c r="BO7" i="13" s="1"/>
  <c r="BF7" i="13" s="1"/>
  <c r="T17" i="12" l="1"/>
  <c r="BO9" i="13" s="1"/>
  <c r="BG9" i="13" s="1"/>
  <c r="J39" i="13" s="1"/>
  <c r="BF9" i="13"/>
  <c r="U39" i="13" s="1"/>
  <c r="U13" i="13"/>
  <c r="T13" i="12"/>
  <c r="BO8" i="13" s="1"/>
  <c r="T21" i="12"/>
  <c r="BO10" i="13" s="1"/>
  <c r="BF10" i="13" s="1"/>
  <c r="BG7" i="13"/>
  <c r="J13" i="13" s="1"/>
  <c r="BH7" i="13"/>
  <c r="O13" i="13" s="1"/>
  <c r="AP9" i="12"/>
  <c r="AP8" i="12"/>
  <c r="AR8" i="12" s="1"/>
  <c r="Y7" i="12" s="1"/>
  <c r="BC4" i="13" s="1"/>
  <c r="AP10" i="12"/>
  <c r="CF62" i="13"/>
  <c r="CH62" i="13"/>
  <c r="CE62" i="13"/>
  <c r="E62" i="13" s="1"/>
  <c r="BH9" i="13" l="1"/>
  <c r="O39" i="13" s="1"/>
  <c r="F42" i="13" s="1"/>
  <c r="BH8" i="13"/>
  <c r="O26" i="13" s="1"/>
  <c r="BF8" i="13"/>
  <c r="U26" i="13" s="1"/>
  <c r="U52" i="13"/>
  <c r="BH10" i="13"/>
  <c r="O52" i="13" s="1"/>
  <c r="BG10" i="13"/>
  <c r="J52" i="13" s="1"/>
  <c r="BG8" i="13"/>
  <c r="J26" i="13" s="1"/>
  <c r="F16" i="13"/>
  <c r="F19" i="13"/>
  <c r="G62" i="13"/>
  <c r="CK62" i="13"/>
  <c r="CB62" i="13" s="1"/>
  <c r="F45" i="13" l="1"/>
  <c r="BN9" i="13" s="1"/>
  <c r="F32" i="13"/>
  <c r="F29" i="13"/>
  <c r="F58" i="13"/>
  <c r="F55" i="13"/>
  <c r="BN7" i="13"/>
  <c r="CA63" i="13"/>
  <c r="DO62" i="13"/>
  <c r="DA62" i="13"/>
  <c r="DC62" i="13"/>
  <c r="DE62" i="13"/>
  <c r="DD62" i="13"/>
  <c r="DT62" i="13"/>
  <c r="DB62" i="13"/>
  <c r="DV62" i="13"/>
  <c r="DQ62" i="13"/>
  <c r="DL62" i="13"/>
  <c r="DZ62" i="13"/>
  <c r="DW62" i="13"/>
  <c r="DI62" i="13"/>
  <c r="DK62" i="13"/>
  <c r="DM62" i="13"/>
  <c r="DH62" i="13"/>
  <c r="DX62" i="13"/>
  <c r="DF62" i="13"/>
  <c r="EE62" i="13"/>
  <c r="DS62" i="13"/>
  <c r="EB62" i="13"/>
  <c r="DG62" i="13"/>
  <c r="DY62" i="13"/>
  <c r="EA62" i="13"/>
  <c r="EC62" i="13"/>
  <c r="DP62" i="13"/>
  <c r="DN62" i="13"/>
  <c r="DR62" i="13"/>
  <c r="ED62" i="13"/>
  <c r="DU62" i="13"/>
  <c r="DJ62" i="13"/>
  <c r="BN8" i="13" l="1"/>
  <c r="BN10" i="13"/>
  <c r="CC62" i="13"/>
  <c r="Q62" i="13" s="1"/>
  <c r="CF63" i="13"/>
  <c r="CE63" i="13"/>
  <c r="E63" i="13" s="1"/>
  <c r="CH63" i="13"/>
  <c r="BV63" i="13"/>
  <c r="BV62" i="13" l="1"/>
  <c r="K62" i="13" s="1"/>
  <c r="X62" i="13" s="1"/>
  <c r="G63" i="13"/>
  <c r="K63" i="13" s="1"/>
  <c r="CK63" i="13"/>
  <c r="CB63" i="13" s="1"/>
  <c r="DV63" i="13" s="1"/>
  <c r="DL63" i="13" l="1"/>
  <c r="EE63" i="13"/>
  <c r="DO63" i="13"/>
  <c r="DJ63" i="13"/>
  <c r="DC63" i="13"/>
  <c r="DN63" i="13"/>
  <c r="EA63" i="13"/>
  <c r="DG63" i="13"/>
  <c r="DA63" i="13"/>
  <c r="DT63" i="13"/>
  <c r="DH63" i="13"/>
  <c r="DI63" i="13"/>
  <c r="DP63" i="13"/>
  <c r="DE63" i="13"/>
  <c r="DX63" i="13"/>
  <c r="ED63" i="13"/>
  <c r="DK63" i="13"/>
  <c r="DU63" i="13"/>
  <c r="DZ63" i="13"/>
  <c r="DM63" i="13"/>
  <c r="EB63" i="13"/>
  <c r="DB63" i="13"/>
  <c r="DF63" i="13"/>
  <c r="DQ63" i="13"/>
  <c r="CA64" i="13"/>
  <c r="DW63" i="13"/>
  <c r="DR63" i="13"/>
  <c r="DY63" i="13"/>
  <c r="DS63" i="13"/>
  <c r="DD63" i="13"/>
  <c r="EC63" i="13"/>
  <c r="CC63" i="13" l="1"/>
  <c r="Q63" i="13" s="1"/>
  <c r="X63" i="13" s="1"/>
  <c r="CF64" i="13"/>
  <c r="BV64" i="13"/>
  <c r="CE64" i="13"/>
  <c r="E64" i="13" s="1"/>
  <c r="CH64" i="13"/>
  <c r="CK64" i="13" l="1"/>
  <c r="CB64" i="13" s="1"/>
  <c r="G64" i="13"/>
  <c r="K64" i="13" s="1"/>
  <c r="CA65" i="13" l="1"/>
  <c r="DY64" i="13"/>
  <c r="DM64" i="13"/>
  <c r="DH64" i="13"/>
  <c r="EC64" i="13"/>
  <c r="DE64" i="13"/>
  <c r="EA64" i="13"/>
  <c r="EB64" i="13"/>
  <c r="DS64" i="13"/>
  <c r="DP64" i="13"/>
  <c r="DU64" i="13"/>
  <c r="DV64" i="13"/>
  <c r="DC64" i="13"/>
  <c r="DW64" i="13"/>
  <c r="ED64" i="13"/>
  <c r="DK64" i="13"/>
  <c r="DL64" i="13"/>
  <c r="DR64" i="13"/>
  <c r="DD64" i="13"/>
  <c r="DB64" i="13"/>
  <c r="DX64" i="13"/>
  <c r="DA64" i="13"/>
  <c r="DN64" i="13"/>
  <c r="DI64" i="13"/>
  <c r="DT64" i="13"/>
  <c r="DO64" i="13"/>
  <c r="DJ64" i="13"/>
  <c r="DQ64" i="13"/>
  <c r="DG64" i="13"/>
  <c r="EE64" i="13"/>
  <c r="DZ64" i="13"/>
  <c r="DF64" i="13"/>
  <c r="CC64" i="13" l="1"/>
  <c r="Q64" i="13" s="1"/>
  <c r="X64" i="13" s="1"/>
  <c r="CH65" i="13"/>
  <c r="CE65" i="13"/>
  <c r="E65" i="13" s="1"/>
  <c r="CF65" i="13"/>
  <c r="G65" i="13" s="1"/>
  <c r="BV65" i="13"/>
  <c r="CK65" i="13" l="1"/>
  <c r="CB65" i="13" s="1"/>
  <c r="DW65" i="13" s="1"/>
  <c r="K65" i="13"/>
  <c r="DD65" i="13" l="1"/>
  <c r="DL65" i="13"/>
  <c r="DT65" i="13"/>
  <c r="DC65" i="13"/>
  <c r="DS65" i="13"/>
  <c r="DB65" i="13"/>
  <c r="DU65" i="13"/>
  <c r="DJ65" i="13"/>
  <c r="DK65" i="13"/>
  <c r="DR65" i="13"/>
  <c r="EA65" i="13"/>
  <c r="DZ65" i="13"/>
  <c r="DF65" i="13"/>
  <c r="EC65" i="13"/>
  <c r="DN65" i="13"/>
  <c r="EE65" i="13"/>
  <c r="DV65" i="13"/>
  <c r="DP65" i="13"/>
  <c r="ED65" i="13"/>
  <c r="CA66" i="13"/>
  <c r="BV66" i="13" s="1"/>
  <c r="DA65" i="13"/>
  <c r="DE65" i="13"/>
  <c r="EB65" i="13"/>
  <c r="DQ65" i="13"/>
  <c r="DY65" i="13"/>
  <c r="DI65" i="13"/>
  <c r="DO65" i="13"/>
  <c r="DM65" i="13"/>
  <c r="DH65" i="13"/>
  <c r="DG65" i="13"/>
  <c r="DX65" i="13"/>
  <c r="CF66" i="13"/>
  <c r="CC65" i="13" l="1"/>
  <c r="Q65" i="13" s="1"/>
  <c r="X65" i="13" s="1"/>
  <c r="CH66" i="13"/>
  <c r="CE66" i="13"/>
  <c r="E66" i="13" s="1"/>
  <c r="G66" i="13"/>
  <c r="K66" i="13" s="1"/>
  <c r="CK66" i="13"/>
  <c r="CB66" i="13" l="1"/>
  <c r="CA67" i="13" s="1"/>
  <c r="DM66" i="13"/>
  <c r="DJ66" i="13" l="1"/>
  <c r="EB66" i="13"/>
  <c r="EE66" i="13"/>
  <c r="DL66" i="13"/>
  <c r="DE66" i="13"/>
  <c r="DK66" i="13"/>
  <c r="DW66" i="13"/>
  <c r="DV66" i="13"/>
  <c r="DN66" i="13"/>
  <c r="DY66" i="13"/>
  <c r="EC66" i="13"/>
  <c r="DR66" i="13"/>
  <c r="DF66" i="13"/>
  <c r="DH66" i="13"/>
  <c r="ED66" i="13"/>
  <c r="DO66" i="13"/>
  <c r="DI66" i="13"/>
  <c r="DD66" i="13"/>
  <c r="DP66" i="13"/>
  <c r="DC66" i="13"/>
  <c r="DU66" i="13"/>
  <c r="DS66" i="13"/>
  <c r="DX66" i="13"/>
  <c r="EA66" i="13"/>
  <c r="DA66" i="13"/>
  <c r="DZ66" i="13"/>
  <c r="DG66" i="13"/>
  <c r="DB66" i="13"/>
  <c r="DT66" i="13"/>
  <c r="DQ66" i="13"/>
  <c r="BV67" i="13"/>
  <c r="CF67" i="13"/>
  <c r="CH67" i="13"/>
  <c r="CE67" i="13"/>
  <c r="E67" i="13" s="1"/>
  <c r="CC66" i="13" l="1"/>
  <c r="Q66" i="13" s="1"/>
  <c r="X66" i="13" s="1"/>
  <c r="CK67" i="13"/>
  <c r="CB67" i="13" s="1"/>
  <c r="G67" i="13"/>
  <c r="CA68" i="13" l="1"/>
  <c r="DY67" i="13"/>
  <c r="DQ67" i="13"/>
  <c r="DF67" i="13"/>
  <c r="DZ67" i="13"/>
  <c r="DJ67" i="13"/>
  <c r="DI67" i="13"/>
  <c r="DR67" i="13"/>
  <c r="DE67" i="13"/>
  <c r="EA67" i="13"/>
  <c r="DM67" i="13"/>
  <c r="DS67" i="13"/>
  <c r="DD67" i="13"/>
  <c r="DA67" i="13"/>
  <c r="DU67" i="13"/>
  <c r="DT67" i="13"/>
  <c r="EE67" i="13"/>
  <c r="DC67" i="13"/>
  <c r="DB67" i="13"/>
  <c r="DL67" i="13"/>
  <c r="EB67" i="13"/>
  <c r="DH67" i="13"/>
  <c r="DO67" i="13"/>
  <c r="EC67" i="13"/>
  <c r="DG67" i="13"/>
  <c r="DX67" i="13"/>
  <c r="DK67" i="13"/>
  <c r="ED67" i="13"/>
  <c r="DP67" i="13"/>
  <c r="DW67" i="13"/>
  <c r="DN67" i="13"/>
  <c r="DV67" i="13"/>
  <c r="K67" i="13"/>
  <c r="CC67" i="13" l="1"/>
  <c r="Q67" i="13" s="1"/>
  <c r="X67" i="13" s="1"/>
  <c r="CH68" i="13"/>
  <c r="BV68" i="13"/>
  <c r="CF68" i="13"/>
  <c r="CE68" i="13"/>
  <c r="E68" i="13" s="1"/>
  <c r="G68" i="13" l="1"/>
  <c r="K68" i="13" s="1"/>
  <c r="CK68" i="13"/>
  <c r="CB68" i="13" s="1"/>
  <c r="ED68" i="13" s="1"/>
  <c r="EE68" i="13" l="1"/>
  <c r="EC68" i="13"/>
  <c r="CA69" i="13"/>
  <c r="DQ68" i="13"/>
  <c r="DB68" i="13"/>
  <c r="DM68" i="13"/>
  <c r="DN68" i="13"/>
  <c r="DF68" i="13"/>
  <c r="DV68" i="13"/>
  <c r="DP68" i="13"/>
  <c r="EA68" i="13"/>
  <c r="DX68" i="13"/>
  <c r="DY68" i="13"/>
  <c r="DE68" i="13"/>
  <c r="DZ68" i="13"/>
  <c r="DW68" i="13"/>
  <c r="DS68" i="13"/>
  <c r="DJ68" i="13"/>
  <c r="DA68" i="13"/>
  <c r="DH68" i="13"/>
  <c r="DG68" i="13"/>
  <c r="DT68" i="13"/>
  <c r="DR68" i="13"/>
  <c r="DC68" i="13"/>
  <c r="DL68" i="13"/>
  <c r="DK68" i="13"/>
  <c r="EB68" i="13"/>
  <c r="DO68" i="13"/>
  <c r="DI68" i="13"/>
  <c r="DU68" i="13"/>
  <c r="DD68" i="13"/>
  <c r="CC68" i="13" l="1"/>
  <c r="Q68" i="13" s="1"/>
  <c r="X68" i="13" s="1"/>
  <c r="CE69" i="13"/>
  <c r="E69" i="13" s="1"/>
  <c r="CH69" i="13"/>
  <c r="BV69" i="13"/>
  <c r="CF69" i="13"/>
  <c r="CK69" i="13" s="1"/>
  <c r="CB69" i="13" l="1"/>
  <c r="EB69" i="13" s="1"/>
  <c r="G69" i="13"/>
  <c r="DF69" i="13" l="1"/>
  <c r="K69" i="13"/>
  <c r="CA70" i="13"/>
  <c r="ED69" i="13"/>
  <c r="DT69" i="13"/>
  <c r="DO69" i="13"/>
  <c r="DZ69" i="13"/>
  <c r="DE69" i="13"/>
  <c r="DA69" i="13"/>
  <c r="DR69" i="13"/>
  <c r="DQ69" i="13"/>
  <c r="DW69" i="13"/>
  <c r="DB69" i="13"/>
  <c r="EA69" i="13"/>
  <c r="EE69" i="13"/>
  <c r="DY69" i="13"/>
  <c r="DU69" i="13"/>
  <c r="DN69" i="13"/>
  <c r="DM69" i="13"/>
  <c r="EC69" i="13"/>
  <c r="DK69" i="13"/>
  <c r="DD69" i="13"/>
  <c r="DX69" i="13"/>
  <c r="DJ69" i="13"/>
  <c r="DG69" i="13"/>
  <c r="DP69" i="13"/>
  <c r="DH69" i="13"/>
  <c r="DS69" i="13"/>
  <c r="DV69" i="13"/>
  <c r="DL69" i="13"/>
  <c r="DI69" i="13"/>
  <c r="DC69" i="13"/>
  <c r="CE70" i="13" l="1"/>
  <c r="E70" i="13" s="1"/>
  <c r="CF70" i="13"/>
  <c r="BV70" i="13"/>
  <c r="CH70" i="13"/>
  <c r="CC69" i="13"/>
  <c r="Q69" i="13" s="1"/>
  <c r="X69" i="13" s="1"/>
  <c r="CK70" i="13" l="1"/>
  <c r="CB70" i="13" s="1"/>
  <c r="EC70" i="13" s="1"/>
  <c r="G70" i="13"/>
  <c r="EE70" i="13" l="1"/>
  <c r="ED70" i="13"/>
  <c r="CA71" i="13"/>
  <c r="DL70" i="13"/>
  <c r="DC70" i="13"/>
  <c r="DH70" i="13"/>
  <c r="DO70" i="13"/>
  <c r="DK70" i="13"/>
  <c r="DM70" i="13"/>
  <c r="DY70" i="13"/>
  <c r="DN70" i="13"/>
  <c r="DQ70" i="13"/>
  <c r="DR70" i="13"/>
  <c r="DU70" i="13"/>
  <c r="DV70" i="13"/>
  <c r="DI70" i="13"/>
  <c r="DG70" i="13"/>
  <c r="DF70" i="13"/>
  <c r="DW70" i="13"/>
  <c r="EB70" i="13"/>
  <c r="DJ70" i="13"/>
  <c r="DA70" i="13"/>
  <c r="DP70" i="13"/>
  <c r="EA70" i="13"/>
  <c r="DX70" i="13"/>
  <c r="DE70" i="13"/>
  <c r="DZ70" i="13"/>
  <c r="DT70" i="13"/>
  <c r="DD70" i="13"/>
  <c r="DB70" i="13"/>
  <c r="DS70" i="13"/>
  <c r="K70" i="13"/>
  <c r="CC70" i="13" l="1"/>
  <c r="Q70" i="13" s="1"/>
  <c r="X70" i="13" s="1"/>
  <c r="BV71" i="13"/>
  <c r="CE71" i="13"/>
  <c r="E71" i="13" s="1"/>
  <c r="CH71" i="13"/>
  <c r="CF71" i="13"/>
  <c r="CK71" i="13" l="1"/>
  <c r="CB71" i="13" s="1"/>
  <c r="G71" i="13"/>
  <c r="CA72" i="13" l="1"/>
  <c r="DJ71" i="13"/>
  <c r="DQ71" i="13"/>
  <c r="DR71" i="13"/>
  <c r="EA71" i="13"/>
  <c r="DN71" i="13"/>
  <c r="EE71" i="13"/>
  <c r="DA71" i="13"/>
  <c r="DB71" i="13"/>
  <c r="DD71" i="13"/>
  <c r="DZ71" i="13"/>
  <c r="DH71" i="13"/>
  <c r="DK71" i="13"/>
  <c r="DO71" i="13"/>
  <c r="EC71" i="13"/>
  <c r="DY71" i="13"/>
  <c r="DW71" i="13"/>
  <c r="DE71" i="13"/>
  <c r="DG71" i="13"/>
  <c r="ED71" i="13"/>
  <c r="BV72" i="13"/>
  <c r="DV71" i="13"/>
  <c r="DI71" i="13"/>
  <c r="DT71" i="13"/>
  <c r="DC71" i="13"/>
  <c r="DM71" i="13"/>
  <c r="CF72" i="13"/>
  <c r="G72" i="13" s="1"/>
  <c r="DP71" i="13"/>
  <c r="DL71" i="13"/>
  <c r="DX71" i="13"/>
  <c r="DS71" i="13"/>
  <c r="DU71" i="13"/>
  <c r="EB71" i="13"/>
  <c r="DF71" i="13"/>
  <c r="K71" i="13"/>
  <c r="K72" i="13" l="1"/>
  <c r="CK72" i="13"/>
  <c r="CC71" i="13"/>
  <c r="Q71" i="13" s="1"/>
  <c r="X71" i="13" s="1"/>
  <c r="CH72" i="13"/>
  <c r="CE72" i="13"/>
  <c r="E72" i="13" s="1"/>
  <c r="CB72" i="13" l="1"/>
  <c r="EE72" i="13" s="1"/>
  <c r="DL72" i="13"/>
  <c r="DJ72" i="13" l="1"/>
  <c r="DC72" i="13"/>
  <c r="DX72" i="13"/>
  <c r="DO72" i="13"/>
  <c r="DD72" i="13"/>
  <c r="DS72" i="13"/>
  <c r="DE72" i="13"/>
  <c r="DG72" i="13"/>
  <c r="DI72" i="13"/>
  <c r="DV72" i="13"/>
  <c r="CA73" i="13"/>
  <c r="DA72" i="13"/>
  <c r="DF72" i="13"/>
  <c r="ED72" i="13"/>
  <c r="DR72" i="13"/>
  <c r="EC72" i="13"/>
  <c r="DH72" i="13"/>
  <c r="DW72" i="13"/>
  <c r="DU72" i="13"/>
  <c r="DN72" i="13"/>
  <c r="DK72" i="13"/>
  <c r="EA72" i="13"/>
  <c r="DY72" i="13"/>
  <c r="DZ72" i="13"/>
  <c r="DQ72" i="13"/>
  <c r="EB72" i="13"/>
  <c r="DP72" i="13"/>
  <c r="DT72" i="13"/>
  <c r="DM72" i="13"/>
  <c r="DB72" i="13"/>
  <c r="CC72" i="13" l="1"/>
  <c r="Q72" i="13" s="1"/>
  <c r="X72" i="13" s="1"/>
  <c r="CH73" i="13"/>
  <c r="CF73" i="13"/>
  <c r="CK73" i="13" s="1"/>
  <c r="CE73" i="13"/>
  <c r="E73" i="13" s="1"/>
  <c r="BV73" i="13"/>
  <c r="CB73" i="13" l="1"/>
  <c r="DD73" i="13" s="1"/>
  <c r="DY73" i="13"/>
  <c r="G73" i="13"/>
  <c r="DS73" i="13" l="1"/>
  <c r="DV73" i="13"/>
  <c r="DG73" i="13"/>
  <c r="EE73" i="13"/>
  <c r="DW73" i="13"/>
  <c r="DQ73" i="13"/>
  <c r="DE73" i="13"/>
  <c r="DK73" i="13"/>
  <c r="DA73" i="13"/>
  <c r="DU73" i="13"/>
  <c r="DF73" i="13"/>
  <c r="DC73" i="13"/>
  <c r="DR73" i="13"/>
  <c r="DO73" i="13"/>
  <c r="DH73" i="13"/>
  <c r="DJ73" i="13"/>
  <c r="EB73" i="13"/>
  <c r="DT73" i="13"/>
  <c r="DB73" i="13"/>
  <c r="DI73" i="13"/>
  <c r="DN73" i="13"/>
  <c r="ED73" i="13"/>
  <c r="DX73" i="13"/>
  <c r="DM73" i="13"/>
  <c r="CA74" i="13"/>
  <c r="EA73" i="13"/>
  <c r="DZ73" i="13"/>
  <c r="DL73" i="13"/>
  <c r="EC73" i="13"/>
  <c r="DP73" i="13"/>
  <c r="K73" i="13"/>
  <c r="CC73" i="13" l="1"/>
  <c r="Q73" i="13" s="1"/>
  <c r="X73" i="13" s="1"/>
  <c r="BV74" i="13"/>
  <c r="CH74" i="13"/>
  <c r="CB74" i="13" s="1"/>
  <c r="CE74" i="13"/>
  <c r="E74" i="13" s="1"/>
  <c r="CF74" i="13"/>
  <c r="DM74" i="13" s="1"/>
  <c r="DW74" i="13" l="1"/>
  <c r="EE74" i="13"/>
  <c r="ED74" i="13"/>
  <c r="DO74" i="13"/>
  <c r="DQ74" i="13"/>
  <c r="DY74" i="13"/>
  <c r="DG74" i="13"/>
  <c r="DI74" i="13"/>
  <c r="DS74" i="13"/>
  <c r="DE74" i="13"/>
  <c r="DV74" i="13"/>
  <c r="DC74" i="13"/>
  <c r="DP74" i="13"/>
  <c r="DD74" i="13"/>
  <c r="CK74" i="13"/>
  <c r="DX74" i="13"/>
  <c r="DZ74" i="13"/>
  <c r="EA74" i="13"/>
  <c r="DB74" i="13"/>
  <c r="DJ74" i="13"/>
  <c r="DL74" i="13"/>
  <c r="EC74" i="13"/>
  <c r="DN74" i="13"/>
  <c r="DT74" i="13"/>
  <c r="G74" i="13"/>
  <c r="K74" i="13" s="1"/>
  <c r="DF74" i="13"/>
  <c r="DA74" i="13"/>
  <c r="EB74" i="13"/>
  <c r="DK74" i="13"/>
  <c r="DR74" i="13"/>
  <c r="DH74" i="13"/>
  <c r="DU74" i="13"/>
  <c r="CC74" i="13" l="1"/>
  <c r="Q74" i="13" s="1"/>
  <c r="Q75" i="13" s="1"/>
  <c r="X74" i="13" l="1"/>
  <c r="X75" i="13" s="1"/>
</calcChain>
</file>

<file path=xl/comments1.xml><?xml version="1.0" encoding="utf-8"?>
<comments xmlns="http://schemas.openxmlformats.org/spreadsheetml/2006/main">
  <authors>
    <author>柴田　直莉</author>
  </authors>
  <commentLis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▼をクリックし、「平成」「令和」を選択してください。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柴田　直莉</author>
  </authors>
  <commentLis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▼をクリックし、「平成」「令和」を選択してください。</t>
        </r>
      </text>
    </comment>
    <comment ref="Q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育児休業に係る子の1歳到達日
（1歳到達日前に育児休業が終了する場合は、育児休業終了日）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標準報酬月額の入力漏れに注意 </t>
        </r>
      </text>
    </comment>
  </commentList>
</comments>
</file>

<file path=xl/comments3.xml><?xml version="1.0" encoding="utf-8"?>
<comments xmlns="http://schemas.openxmlformats.org/spreadsheetml/2006/main">
  <authors>
    <author>NotePCAdmin</author>
  </authors>
  <commentList>
    <comment ref="D6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黄色の塗りつぶし部分を入力</t>
        </r>
        <r>
          <rPr>
            <b/>
            <sz val="9"/>
            <color indexed="81"/>
            <rFont val="MS P ゴシック"/>
            <family val="3"/>
            <charset val="128"/>
          </rPr>
          <t>してください。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○給付日額＜給付上限相当額
　　　　　　・・・給付日額
○給付日額≧給付上限相当額
　　　・・・給付上限相当額</t>
        </r>
      </text>
    </comment>
  </commentList>
</comments>
</file>

<file path=xl/comments4.xml><?xml version="1.0" encoding="utf-8"?>
<comments xmlns="http://schemas.openxmlformats.org/spreadsheetml/2006/main">
  <authors>
    <author>NotePCAdmin</author>
  </authors>
  <commentList>
    <comment ref="D6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黄色の塗りつぶし部分を入力</t>
        </r>
        <r>
          <rPr>
            <b/>
            <sz val="9"/>
            <color indexed="81"/>
            <rFont val="MS P ゴシック"/>
            <family val="3"/>
            <charset val="128"/>
          </rPr>
          <t>してください。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○給付日額＜給付上限相当額
　　　　　　・・・給付日額
○給付日額≧給付上限相当額
　　　・・・給付上限相当額</t>
        </r>
      </text>
    </comment>
  </commentList>
</comments>
</file>

<file path=xl/sharedStrings.xml><?xml version="1.0" encoding="utf-8"?>
<sst xmlns="http://schemas.openxmlformats.org/spreadsheetml/2006/main" count="717" uniqueCount="220">
  <si>
    <t>育児休業手当金計算書</t>
    <rPh sb="0" eb="2">
      <t>イクジ</t>
    </rPh>
    <rPh sb="2" eb="4">
      <t>キュウギョウ</t>
    </rPh>
    <rPh sb="4" eb="6">
      <t>テアテ</t>
    </rPh>
    <rPh sb="6" eb="7">
      <t>キン</t>
    </rPh>
    <rPh sb="7" eb="10">
      <t>ケイサンショ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</si>
  <si>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</si>
  <si>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②と③を比較し、低い額を給付日額とする。</t>
    <rPh sb="4" eb="6">
      <t>ヒカク</t>
    </rPh>
    <rPh sb="8" eb="9">
      <t>ヒク</t>
    </rPh>
    <rPh sb="10" eb="11">
      <t>ガク</t>
    </rPh>
    <rPh sb="12" eb="14">
      <t>キュウフ</t>
    </rPh>
    <rPh sb="14" eb="16">
      <t>ニチガク</t>
    </rPh>
    <phoneticPr fontId="1"/>
  </si>
  <si>
    <t>給料１</t>
    <rPh sb="0" eb="2">
      <t>キュウリョウ</t>
    </rPh>
    <phoneticPr fontId="1"/>
  </si>
  <si>
    <t>所属所の控</t>
    <rPh sb="0" eb="2">
      <t>ショゾク</t>
    </rPh>
    <rPh sb="2" eb="3">
      <t>ショ</t>
    </rPh>
    <rPh sb="4" eb="5">
      <t>ヒカ</t>
    </rPh>
    <phoneticPr fontId="1"/>
  </si>
  <si>
    <t>至</t>
    <rPh sb="0" eb="1">
      <t>イタル</t>
    </rPh>
    <phoneticPr fontId="1"/>
  </si>
  <si>
    <t>提出は不要です。</t>
    <rPh sb="0" eb="2">
      <t>テイシュツ</t>
    </rPh>
    <rPh sb="3" eb="5">
      <t>フヨウ</t>
    </rPh>
    <phoneticPr fontId="1"/>
  </si>
  <si>
    <t>令和36</t>
    <rPh sb="0" eb="1">
      <t>レイ</t>
    </rPh>
    <rPh sb="1" eb="2">
      <t>ワ</t>
    </rPh>
    <phoneticPr fontId="1"/>
  </si>
  <si>
    <t>組合員氏名</t>
    <rPh sb="0" eb="3">
      <t>クミアイイン</t>
    </rPh>
    <rPh sb="3" eb="5">
      <t>シメイ</t>
    </rPh>
    <phoneticPr fontId="1"/>
  </si>
  <si>
    <t>平成30</t>
    <rPh sb="0" eb="2">
      <t>ヘイセイ</t>
    </rPh>
    <phoneticPr fontId="1"/>
  </si>
  <si>
    <t>給付上限額適用日の前日</t>
    <rPh sb="0" eb="2">
      <t>キュウフ</t>
    </rPh>
    <rPh sb="2" eb="5">
      <t>ジョウゲンガク</t>
    </rPh>
    <rPh sb="5" eb="7">
      <t>テキヨウ</t>
    </rPh>
    <rPh sb="7" eb="8">
      <t>ビ</t>
    </rPh>
    <rPh sb="9" eb="11">
      <t>ゼンジツ</t>
    </rPh>
    <phoneticPr fontId="1"/>
  </si>
  <si>
    <t>給　料　２</t>
    <rPh sb="0" eb="1">
      <t>キュウ</t>
    </rPh>
    <rPh sb="2" eb="3">
      <t>リョウ</t>
    </rPh>
    <phoneticPr fontId="1"/>
  </si>
  <si>
    <t>×</t>
  </si>
  <si>
    <t>給付日額</t>
    <rPh sb="0" eb="2">
      <t>キュウフ</t>
    </rPh>
    <rPh sb="2" eb="3">
      <t>ニチ</t>
    </rPh>
    <rPh sb="3" eb="4">
      <t>ガク</t>
    </rPh>
    <phoneticPr fontId="1"/>
  </si>
  <si>
    <t>②が低い額の場合</t>
    <rPh sb="2" eb="3">
      <t>ヒク</t>
    </rPh>
    <rPh sb="4" eb="5">
      <t>ガク</t>
    </rPh>
    <rPh sb="6" eb="8">
      <t>バアイ</t>
    </rPh>
    <phoneticPr fontId="1"/>
  </si>
  <si>
    <t>給付上限相当額</t>
    <rPh sb="0" eb="2">
      <t>キュウフ</t>
    </rPh>
    <rPh sb="2" eb="4">
      <t>ジョウゲン</t>
    </rPh>
    <rPh sb="4" eb="6">
      <t>ソウトウ</t>
    </rPh>
    <rPh sb="6" eb="7">
      <t>ガク</t>
    </rPh>
    <phoneticPr fontId="1"/>
  </si>
  <si>
    <t>給付金額の計算</t>
    <rPh sb="0" eb="2">
      <t>キュウフ</t>
    </rPh>
    <rPh sb="2" eb="4">
      <t>キンガク</t>
    </rPh>
    <rPh sb="5" eb="7">
      <t>ケイサン</t>
    </rPh>
    <phoneticPr fontId="1"/>
  </si>
  <si>
    <t>育児休業手当金請求額</t>
    <rPh sb="7" eb="9">
      <t>セイキュウ</t>
    </rPh>
    <rPh sb="9" eb="10">
      <t>ガク</t>
    </rPh>
    <phoneticPr fontId="1"/>
  </si>
  <si>
    <t>行政職</t>
    <rPh sb="0" eb="2">
      <t>ギョウセイ</t>
    </rPh>
    <rPh sb="2" eb="3">
      <t>ショク</t>
    </rPh>
    <phoneticPr fontId="1"/>
  </si>
  <si>
    <t>令和32</t>
    <rPh sb="0" eb="1">
      <t>レイ</t>
    </rPh>
    <rPh sb="1" eb="2">
      <t>ワ</t>
    </rPh>
    <phoneticPr fontId="1"/>
  </si>
  <si>
    <t>③が低い額の場合</t>
    <rPh sb="2" eb="3">
      <t>ヒク</t>
    </rPh>
    <rPh sb="4" eb="5">
      <t>ガク</t>
    </rPh>
    <rPh sb="6" eb="8">
      <t>バアイ</t>
    </rPh>
    <phoneticPr fontId="1"/>
  </si>
  <si>
    <t>令和33</t>
    <rPh sb="0" eb="1">
      <t>レイ</t>
    </rPh>
    <rPh sb="1" eb="2">
      <t>ワ</t>
    </rPh>
    <phoneticPr fontId="1"/>
  </si>
  <si>
    <t>～</t>
  </si>
  <si>
    <t>　　　　２　給付日数は、該当月の育児休業日数（祝日は日数に含まれ、土・日は除く。）</t>
    <rPh sb="6" eb="8">
      <t>キュウフ</t>
    </rPh>
    <rPh sb="8" eb="10">
      <t>ニッスウ</t>
    </rPh>
    <rPh sb="12" eb="14">
      <t>ガイトウ</t>
    </rPh>
    <rPh sb="14" eb="15">
      <t>ツキ</t>
    </rPh>
    <rPh sb="16" eb="18">
      <t>イクジ</t>
    </rPh>
    <rPh sb="18" eb="20">
      <t>キュウギョウ</t>
    </rPh>
    <rPh sb="20" eb="22">
      <t>ニッスウ</t>
    </rPh>
    <rPh sb="23" eb="25">
      <t>シュクジツ</t>
    </rPh>
    <rPh sb="26" eb="28">
      <t>ニッスウ</t>
    </rPh>
    <rPh sb="29" eb="30">
      <t>フク</t>
    </rPh>
    <rPh sb="33" eb="34">
      <t>ツチ</t>
    </rPh>
    <rPh sb="35" eb="36">
      <t>ヒ</t>
    </rPh>
    <rPh sb="37" eb="38">
      <t>ノゾ</t>
    </rPh>
    <phoneticPr fontId="1"/>
  </si>
  <si>
    <t>（注）　１　育児休業手当金支給期間中に、標準報酬の日額に変更が生じた場合は、</t>
    <rPh sb="1" eb="2">
      <t>チュウ</t>
    </rPh>
    <rPh sb="6" eb="8">
      <t>イクジ</t>
    </rPh>
    <rPh sb="8" eb="10">
      <t>キュウギョウ</t>
    </rPh>
    <rPh sb="10" eb="12">
      <t>テアテ</t>
    </rPh>
    <rPh sb="12" eb="13">
      <t>キン</t>
    </rPh>
    <rPh sb="13" eb="15">
      <t>シキュウ</t>
    </rPh>
    <rPh sb="15" eb="17">
      <t>キカン</t>
    </rPh>
    <rPh sb="17" eb="18">
      <t>チュウ</t>
    </rPh>
    <rPh sb="20" eb="22">
      <t>ヒョウジュン</t>
    </rPh>
    <rPh sb="22" eb="24">
      <t>ホウシュウ</t>
    </rPh>
    <rPh sb="25" eb="27">
      <t>ニチガク</t>
    </rPh>
    <rPh sb="28" eb="30">
      <t>ヘンコウ</t>
    </rPh>
    <rPh sb="31" eb="32">
      <t>ショウ</t>
    </rPh>
    <rPh sb="34" eb="36">
      <t>バアイ</t>
    </rPh>
    <phoneticPr fontId="1"/>
  </si>
  <si>
    <t>180日以内</t>
    <rPh sb="3" eb="4">
      <t>ニチ</t>
    </rPh>
    <rPh sb="4" eb="6">
      <t>イナイ</t>
    </rPh>
    <phoneticPr fontId="1"/>
  </si>
  <si>
    <t>円</t>
    <rPh sb="0" eb="1">
      <t>エン</t>
    </rPh>
    <phoneticPr fontId="1"/>
  </si>
  <si>
    <t>円①</t>
    <rPh sb="0" eb="1">
      <t>エン</t>
    </rPh>
    <phoneticPr fontId="1"/>
  </si>
  <si>
    <r>
      <t>育児休業手当金請求期間を入力後、</t>
    </r>
    <r>
      <rPr>
        <u/>
        <sz val="10"/>
        <rFont val="ＭＳ Ｐゴシック"/>
        <family val="3"/>
        <charset val="128"/>
      </rPr>
      <t>上に「育児休業開始日から180日目」が表示されます。</t>
    </r>
    <r>
      <rPr>
        <sz val="10"/>
        <rFont val="ＭＳ Ｐゴシック"/>
        <family val="3"/>
        <charset val="128"/>
      </rPr>
      <t>「育児休業開始日から180日目」と「180日を超える日」は、期間を分けて入力してください。</t>
    </r>
    <rPh sb="25" eb="26">
      <t>ヒ</t>
    </rPh>
    <rPh sb="49" eb="50">
      <t>ヒ</t>
    </rPh>
    <phoneticPr fontId="1"/>
  </si>
  <si>
    <t>円②</t>
    <rPh sb="0" eb="1">
      <t>エン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</si>
  <si>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</si>
  <si>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</si>
  <si>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令和42</t>
    <rPh sb="0" eb="1">
      <t>レイ</t>
    </rPh>
    <rPh sb="1" eb="2">
      <t>ワ</t>
    </rPh>
    <phoneticPr fontId="1"/>
  </si>
  <si>
    <t>給付日額
④又は⑤</t>
    <rPh sb="0" eb="2">
      <t>キュウフ</t>
    </rPh>
    <rPh sb="2" eb="4">
      <t>ニチガク</t>
    </rPh>
    <phoneticPr fontId="1"/>
  </si>
  <si>
    <t>平成11</t>
    <rPh sb="0" eb="2">
      <t>ヘイセイ</t>
    </rPh>
    <phoneticPr fontId="1"/>
  </si>
  <si>
    <t>月</t>
    <rPh sb="0" eb="1">
      <t>ツキ</t>
    </rPh>
    <phoneticPr fontId="1"/>
  </si>
  <si>
    <t>高教</t>
    <rPh sb="0" eb="2">
      <t>コウキョウ</t>
    </rPh>
    <phoneticPr fontId="1"/>
  </si>
  <si>
    <t>＝</t>
  </si>
  <si>
    <t>入力時の注意事項</t>
    <rPh sb="0" eb="3">
      <t>ニュウリョクジ</t>
    </rPh>
    <rPh sb="4" eb="6">
      <t>チュウイ</t>
    </rPh>
    <rPh sb="6" eb="8">
      <t>ジコウ</t>
    </rPh>
    <phoneticPr fontId="1"/>
  </si>
  <si>
    <t>合　　　　　計</t>
    <rPh sb="0" eb="1">
      <t>ゴウ</t>
    </rPh>
    <rPh sb="6" eb="7">
      <t>ケイ</t>
    </rPh>
    <phoneticPr fontId="1"/>
  </si>
  <si>
    <t>自(開始日）</t>
    <rPh sb="0" eb="1">
      <t>ジ</t>
    </rPh>
    <rPh sb="2" eb="5">
      <t>カイシビ</t>
    </rPh>
    <phoneticPr fontId="1"/>
  </si>
  <si>
    <t>日</t>
    <rPh sb="0" eb="1">
      <t>ヒ</t>
    </rPh>
    <phoneticPr fontId="1"/>
  </si>
  <si>
    <t>給付日数
（注 ２）</t>
    <rPh sb="0" eb="2">
      <t>キュウフ</t>
    </rPh>
    <rPh sb="2" eb="4">
      <t>ニッスウ</t>
    </rPh>
    <rPh sb="6" eb="7">
      <t>チュウ</t>
    </rPh>
    <phoneticPr fontId="1"/>
  </si>
  <si>
    <t>給　料　１</t>
    <rPh sb="0" eb="1">
      <t>キュウ</t>
    </rPh>
    <rPh sb="2" eb="3">
      <t>リョウ</t>
    </rPh>
    <phoneticPr fontId="1"/>
  </si>
  <si>
    <t>日</t>
    <rPh sb="0" eb="1">
      <t>ニチ</t>
    </rPh>
    <phoneticPr fontId="1"/>
  </si>
  <si>
    <t>から</t>
  </si>
  <si>
    <t>自</t>
    <rPh sb="0" eb="1">
      <t>ジ</t>
    </rPh>
    <phoneticPr fontId="1"/>
  </si>
  <si>
    <t>180日超</t>
    <rPh sb="3" eb="4">
      <t>ニチ</t>
    </rPh>
    <rPh sb="4" eb="5">
      <t>チョウ</t>
    </rPh>
    <phoneticPr fontId="1"/>
  </si>
  <si>
    <t>日数</t>
    <rPh sb="0" eb="1">
      <t>ニチ</t>
    </rPh>
    <rPh sb="1" eb="2">
      <t>スウ</t>
    </rPh>
    <phoneticPr fontId="1"/>
  </si>
  <si>
    <t>期　　間</t>
    <rPh sb="0" eb="1">
      <t>キ</t>
    </rPh>
    <rPh sb="3" eb="4">
      <t>アイダ</t>
    </rPh>
    <phoneticPr fontId="1"/>
  </si>
  <si>
    <t>給料表</t>
    <rPh sb="0" eb="2">
      <t>キュウリョウ</t>
    </rPh>
    <rPh sb="2" eb="3">
      <t>ヒョウ</t>
    </rPh>
    <phoneticPr fontId="1"/>
  </si>
  <si>
    <t>育児休業手当金計算書入力</t>
    <rPh sb="0" eb="2">
      <t>イクジ</t>
    </rPh>
    <rPh sb="2" eb="4">
      <t>キュウギョウ</t>
    </rPh>
    <rPh sb="4" eb="6">
      <t>テアテ</t>
    </rPh>
    <rPh sb="6" eb="7">
      <t>キン</t>
    </rPh>
    <rPh sb="7" eb="10">
      <t>ケイサンショ</t>
    </rPh>
    <rPh sb="10" eb="12">
      <t>ニュウリョク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</si>
  <si>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</si>
  <si>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</si>
  <si>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中小教</t>
    <rPh sb="0" eb="1">
      <t>チュウ</t>
    </rPh>
    <rPh sb="1" eb="2">
      <t>ショウ</t>
    </rPh>
    <rPh sb="2" eb="3">
      <t>キョウ</t>
    </rPh>
    <phoneticPr fontId="1"/>
  </si>
  <si>
    <t>平成20</t>
    <rPh sb="0" eb="2">
      <t>ヘイセイ</t>
    </rPh>
    <phoneticPr fontId="1"/>
  </si>
  <si>
    <t>その他</t>
    <rPh sb="2" eb="3">
      <t>タ</t>
    </rPh>
    <phoneticPr fontId="1"/>
  </si>
  <si>
    <t>幼稚園</t>
    <rPh sb="0" eb="3">
      <t>ヨウチエン</t>
    </rPh>
    <phoneticPr fontId="1"/>
  </si>
  <si>
    <t>令和41</t>
    <rPh sb="0" eb="1">
      <t>レイ</t>
    </rPh>
    <rPh sb="1" eb="2">
      <t>ワ</t>
    </rPh>
    <phoneticPr fontId="1"/>
  </si>
  <si>
    <t>給付上限相当額が高い場合</t>
    <rPh sb="0" eb="2">
      <t>キュウフ</t>
    </rPh>
    <rPh sb="2" eb="4">
      <t>ジョウゲン</t>
    </rPh>
    <rPh sb="4" eb="6">
      <t>ソウトウ</t>
    </rPh>
    <rPh sb="6" eb="7">
      <t>ガク</t>
    </rPh>
    <rPh sb="8" eb="9">
      <t>タカ</t>
    </rPh>
    <rPh sb="10" eb="12">
      <t>バアイ</t>
    </rPh>
    <phoneticPr fontId="1"/>
  </si>
  <si>
    <t>の部分に入力してください。</t>
    <rPh sb="1" eb="3">
      <t>ブブン</t>
    </rPh>
    <rPh sb="4" eb="6">
      <t>ニュウリョク</t>
    </rPh>
    <phoneticPr fontId="1"/>
  </si>
  <si>
    <t>令和8</t>
    <rPh sb="0" eb="1">
      <t>レイ</t>
    </rPh>
    <rPh sb="1" eb="2">
      <t>ワ</t>
    </rPh>
    <phoneticPr fontId="1"/>
  </si>
  <si>
    <t>育児休業手当金支給期間</t>
    <rPh sb="0" eb="2">
      <t>イクジ</t>
    </rPh>
    <rPh sb="2" eb="4">
      <t>キュウギョウ</t>
    </rPh>
    <rPh sb="4" eb="6">
      <t>テアテ</t>
    </rPh>
    <rPh sb="6" eb="7">
      <t>キン</t>
    </rPh>
    <rPh sb="7" eb="9">
      <t>シキュウ</t>
    </rPh>
    <rPh sb="9" eb="11">
      <t>キカン</t>
    </rPh>
    <phoneticPr fontId="1"/>
  </si>
  <si>
    <t>給　料　3</t>
    <rPh sb="0" eb="1">
      <t>キュウ</t>
    </rPh>
    <rPh sb="2" eb="3">
      <t>リョウ</t>
    </rPh>
    <phoneticPr fontId="1"/>
  </si>
  <si>
    <t>給　料　4</t>
    <rPh sb="0" eb="1">
      <t>キュウ</t>
    </rPh>
    <rPh sb="2" eb="3">
      <t>リョウ</t>
    </rPh>
    <phoneticPr fontId="1"/>
  </si>
  <si>
    <t>令和31</t>
    <rPh sb="0" eb="1">
      <t>レイ</t>
    </rPh>
    <rPh sb="1" eb="2">
      <t>ワ</t>
    </rPh>
    <phoneticPr fontId="1"/>
  </si>
  <si>
    <t>給料４</t>
    <rPh sb="0" eb="1">
      <t>キュウ</t>
    </rPh>
    <rPh sb="1" eb="2">
      <t>リョウ</t>
    </rPh>
    <phoneticPr fontId="1"/>
  </si>
  <si>
    <t>給料３</t>
    <rPh sb="0" eb="1">
      <t>キュウ</t>
    </rPh>
    <rPh sb="1" eb="2">
      <t>リョウ</t>
    </rPh>
    <phoneticPr fontId="1"/>
  </si>
  <si>
    <t>給料額</t>
    <rPh sb="0" eb="2">
      <t>キュウリョウ</t>
    </rPh>
    <rPh sb="2" eb="3">
      <t>ガク</t>
    </rPh>
    <phoneticPr fontId="1"/>
  </si>
  <si>
    <t>入力区分</t>
    <rPh sb="0" eb="2">
      <t>ニュウリョク</t>
    </rPh>
    <rPh sb="2" eb="4">
      <t>クブン</t>
    </rPh>
    <phoneticPr fontId="1"/>
  </si>
  <si>
    <t>給料２</t>
    <rPh sb="0" eb="1">
      <t>キュウ</t>
    </rPh>
    <rPh sb="1" eb="2">
      <t>リョウ</t>
    </rPh>
    <phoneticPr fontId="1"/>
  </si>
  <si>
    <t>支給率</t>
    <rPh sb="0" eb="3">
      <t>シキュウリツ</t>
    </rPh>
    <phoneticPr fontId="1"/>
  </si>
  <si>
    <t>給料１</t>
    <rPh sb="0" eb="1">
      <t>キュウ</t>
    </rPh>
    <rPh sb="1" eb="2">
      <t>リョウ</t>
    </rPh>
    <phoneticPr fontId="1"/>
  </si>
  <si>
    <t>平成15</t>
    <rPh sb="0" eb="2">
      <t>ヘイセイ</t>
    </rPh>
    <phoneticPr fontId="1"/>
  </si>
  <si>
    <t>給料２</t>
    <rPh sb="0" eb="2">
      <t>キュウリョウ</t>
    </rPh>
    <phoneticPr fontId="1"/>
  </si>
  <si>
    <t>給料３</t>
    <rPh sb="0" eb="2">
      <t>キュウリョウ</t>
    </rPh>
    <phoneticPr fontId="1"/>
  </si>
  <si>
    <t>給料４</t>
    <rPh sb="0" eb="2">
      <t>キュウリョウ</t>
    </rPh>
    <phoneticPr fontId="1"/>
  </si>
  <si>
    <t>育児休業請求期間</t>
    <rPh sb="0" eb="2">
      <t>イクジ</t>
    </rPh>
    <rPh sb="2" eb="4">
      <t>キュウギョウ</t>
    </rPh>
    <rPh sb="4" eb="6">
      <t>セイキュウ</t>
    </rPh>
    <rPh sb="6" eb="8">
      <t>キカン</t>
    </rPh>
    <phoneticPr fontId="1"/>
  </si>
  <si>
    <t>（毎月支給分の計算書）</t>
    <rPh sb="1" eb="3">
      <t>マイツキ</t>
    </rPh>
    <rPh sb="3" eb="5">
      <t>シキュウ</t>
    </rPh>
    <rPh sb="5" eb="6">
      <t>ブン</t>
    </rPh>
    <rPh sb="7" eb="10">
      <t>ケイサンショ</t>
    </rPh>
    <phoneticPr fontId="1"/>
  </si>
  <si>
    <t>至(最終日）</t>
    <rPh sb="0" eb="1">
      <t>イタル</t>
    </rPh>
    <rPh sb="2" eb="5">
      <t>サイシュウビ</t>
    </rPh>
    <phoneticPr fontId="1"/>
  </si>
  <si>
    <t>給付率</t>
    <rPh sb="0" eb="2">
      <t>キュウフ</t>
    </rPh>
    <rPh sb="2" eb="3">
      <t>リツ</t>
    </rPh>
    <phoneticPr fontId="1"/>
  </si>
  <si>
    <t>3/4</t>
  </si>
  <si>
    <t>3/5</t>
  </si>
  <si>
    <t>平成26</t>
    <rPh sb="0" eb="2">
      <t>ヘイセイ</t>
    </rPh>
    <phoneticPr fontId="1"/>
  </si>
  <si>
    <t>給付上限相当額が低い場合</t>
    <rPh sb="0" eb="2">
      <t>キュウフ</t>
    </rPh>
    <rPh sb="2" eb="4">
      <t>ジョウゲン</t>
    </rPh>
    <rPh sb="4" eb="6">
      <t>ソウトウ</t>
    </rPh>
    <rPh sb="6" eb="7">
      <t>ガク</t>
    </rPh>
    <rPh sb="8" eb="9">
      <t>ヒク</t>
    </rPh>
    <rPh sb="10" eb="12">
      <t>バアイ</t>
    </rPh>
    <phoneticPr fontId="1"/>
  </si>
  <si>
    <t>40/100</t>
  </si>
  <si>
    <t>50/100</t>
  </si>
  <si>
    <t>②×給付日数＝○月分の請求額</t>
    <rPh sb="2" eb="4">
      <t>キュウフ</t>
    </rPh>
    <rPh sb="4" eb="5">
      <t>ヒ</t>
    </rPh>
    <rPh sb="5" eb="6">
      <t>スウ</t>
    </rPh>
    <rPh sb="8" eb="9">
      <t>ツキ</t>
    </rPh>
    <rPh sb="9" eb="10">
      <t>ブン</t>
    </rPh>
    <rPh sb="11" eb="13">
      <t>セイキュウ</t>
    </rPh>
    <rPh sb="13" eb="14">
      <t>ガク</t>
    </rPh>
    <phoneticPr fontId="1"/>
  </si>
  <si>
    <t>③×給付日数＝○月分の請求額</t>
    <rPh sb="2" eb="4">
      <t>キュウフ</t>
    </rPh>
    <rPh sb="4" eb="5">
      <t>ヒ</t>
    </rPh>
    <rPh sb="5" eb="6">
      <t>スウ</t>
    </rPh>
    <rPh sb="8" eb="9">
      <t>ツキ</t>
    </rPh>
    <rPh sb="9" eb="10">
      <t>ブン</t>
    </rPh>
    <rPh sb="11" eb="13">
      <t>セイキュウ</t>
    </rPh>
    <rPh sb="13" eb="14">
      <t>ガク</t>
    </rPh>
    <phoneticPr fontId="1"/>
  </si>
  <si>
    <t>育児休業手当金請求期間</t>
  </si>
  <si>
    <t>令和24</t>
    <rPh sb="0" eb="1">
      <t>レイ</t>
    </rPh>
    <rPh sb="1" eb="2">
      <t>ワ</t>
    </rPh>
    <phoneticPr fontId="1"/>
  </si>
  <si>
    <t>まで</t>
  </si>
  <si>
    <t>組合員氏名</t>
  </si>
  <si>
    <t>○</t>
  </si>
  <si>
    <r>
      <t>67/10</t>
    </r>
    <r>
      <rPr>
        <sz val="11"/>
        <rFont val="ＭＳ Ｐゴシック"/>
        <family val="3"/>
        <charset val="128"/>
      </rPr>
      <t>0</t>
    </r>
  </si>
  <si>
    <t>Ｐ「tanki」</t>
  </si>
  <si>
    <t>令和22</t>
    <rPh sb="0" eb="1">
      <t>レイ</t>
    </rPh>
    <rPh sb="1" eb="2">
      <t>ワ</t>
    </rPh>
    <phoneticPr fontId="1"/>
  </si>
  <si>
    <t>期間</t>
    <rPh sb="0" eb="2">
      <t>キカン</t>
    </rPh>
    <phoneticPr fontId="1"/>
  </si>
  <si>
    <t>育児休業開始日から</t>
    <rPh sb="0" eb="2">
      <t>イクジ</t>
    </rPh>
    <rPh sb="2" eb="4">
      <t>キュウギョウ</t>
    </rPh>
    <rPh sb="4" eb="6">
      <t>カイシ</t>
    </rPh>
    <rPh sb="6" eb="7">
      <t>ビ</t>
    </rPh>
    <phoneticPr fontId="1"/>
  </si>
  <si>
    <t>180日超</t>
    <rPh sb="3" eb="4">
      <t>ニチ</t>
    </rPh>
    <rPh sb="4" eb="5">
      <t>コ</t>
    </rPh>
    <phoneticPr fontId="1"/>
  </si>
  <si>
    <t>平成16</t>
    <rPh sb="0" eb="2">
      <t>ヘイセイ</t>
    </rPh>
    <phoneticPr fontId="1"/>
  </si>
  <si>
    <t>平成29</t>
    <rPh sb="0" eb="2">
      <t>ヘイセイ</t>
    </rPh>
    <phoneticPr fontId="1"/>
  </si>
  <si>
    <t>180日目は</t>
    <rPh sb="3" eb="4">
      <t>ニチ</t>
    </rPh>
    <rPh sb="4" eb="5">
      <t>メ</t>
    </rPh>
    <phoneticPr fontId="1"/>
  </si>
  <si>
    <t>標準報酬月額</t>
    <rPh sb="0" eb="2">
      <t>ヒョウジュン</t>
    </rPh>
    <rPh sb="2" eb="4">
      <t>ホウシュウ</t>
    </rPh>
    <rPh sb="4" eb="5">
      <t>ツキ</t>
    </rPh>
    <rPh sb="5" eb="6">
      <t>ガク</t>
    </rPh>
    <phoneticPr fontId="1"/>
  </si>
  <si>
    <t>です。</t>
  </si>
  <si>
    <t>育児休業開始日から</t>
    <rPh sb="6" eb="7">
      <t>ヒ</t>
    </rPh>
    <phoneticPr fontId="1"/>
  </si>
  <si>
    <t>180日以内・超</t>
    <rPh sb="3" eb="4">
      <t>ニチ</t>
    </rPh>
    <rPh sb="4" eb="6">
      <t>イナイ</t>
    </rPh>
    <rPh sb="7" eb="8">
      <t>チョウ</t>
    </rPh>
    <phoneticPr fontId="1"/>
  </si>
  <si>
    <t>育児休業開始日から180日目</t>
    <rPh sb="0" eb="2">
      <t>イクジ</t>
    </rPh>
    <rPh sb="2" eb="4">
      <t>キュウギョウ</t>
    </rPh>
    <rPh sb="4" eb="7">
      <t>カイシビ</t>
    </rPh>
    <rPh sb="12" eb="13">
      <t>ニチ</t>
    </rPh>
    <rPh sb="13" eb="14">
      <t>メ</t>
    </rPh>
    <phoneticPr fontId="1"/>
  </si>
  <si>
    <t>平成26年3月まで</t>
    <rPh sb="0" eb="2">
      <t>ヘイセイ</t>
    </rPh>
    <rPh sb="4" eb="5">
      <t>ネン</t>
    </rPh>
    <rPh sb="6" eb="7">
      <t>ガツ</t>
    </rPh>
    <phoneticPr fontId="1"/>
  </si>
  <si>
    <t>平成26年4月以降</t>
    <rPh sb="0" eb="2">
      <t>ヘイセイ</t>
    </rPh>
    <rPh sb="4" eb="5">
      <t>ネン</t>
    </rPh>
    <rPh sb="6" eb="9">
      <t>ガツイコウ</t>
    </rPh>
    <phoneticPr fontId="1"/>
  </si>
  <si>
    <t>標準報酬日額</t>
    <rPh sb="0" eb="2">
      <t>ヒョウジュン</t>
    </rPh>
    <rPh sb="2" eb="4">
      <t>ホウシュウ</t>
    </rPh>
    <rPh sb="4" eb="5">
      <t>ヒ</t>
    </rPh>
    <rPh sb="5" eb="6">
      <t>ガク</t>
    </rPh>
    <phoneticPr fontId="1"/>
  </si>
  <si>
    <t>①と②を比較し
低い方の額</t>
    <rPh sb="4" eb="6">
      <t>ヒカク</t>
    </rPh>
    <rPh sb="8" eb="9">
      <t>ヒク</t>
    </rPh>
    <rPh sb="10" eb="11">
      <t>ホウ</t>
    </rPh>
    <rPh sb="12" eb="13">
      <t>ガク</t>
    </rPh>
    <phoneticPr fontId="1"/>
  </si>
  <si>
    <t>平成8</t>
    <rPh sb="0" eb="2">
      <t>ヘイセイ</t>
    </rPh>
    <phoneticPr fontId="1"/>
  </si>
  <si>
    <t>①が低い額の場合</t>
    <rPh sb="2" eb="3">
      <t>ヒク</t>
    </rPh>
    <rPh sb="4" eb="5">
      <t>ガク</t>
    </rPh>
    <rPh sb="6" eb="8">
      <t>バアイ</t>
    </rPh>
    <phoneticPr fontId="1"/>
  </si>
  <si>
    <t xml:space="preserve">         変更後の期間は、変更後の額を適用してください。</t>
    <rPh sb="9" eb="11">
      <t>ヘンコウ</t>
    </rPh>
    <phoneticPr fontId="1"/>
  </si>
  <si>
    <t>標準報酬の日額･･･・・①</t>
    <rPh sb="0" eb="2">
      <t>ヒョウジュン</t>
    </rPh>
    <rPh sb="2" eb="4">
      <t>ホウシュウ</t>
    </rPh>
    <rPh sb="5" eb="6">
      <t>ヒ</t>
    </rPh>
    <rPh sb="6" eb="7">
      <t>ガク</t>
    </rPh>
    <phoneticPr fontId="1"/>
  </si>
  <si>
    <t>平成25</t>
    <rPh sb="0" eb="2">
      <t>ヘイセイ</t>
    </rPh>
    <phoneticPr fontId="1"/>
  </si>
  <si>
    <t>①×50/100(67/100)＝給付日額（円未満切捨て）・・･･･②</t>
    <rPh sb="17" eb="19">
      <t>キュウフ</t>
    </rPh>
    <rPh sb="19" eb="21">
      <t>ニチガク</t>
    </rPh>
    <rPh sb="22" eb="23">
      <t>エン</t>
    </rPh>
    <phoneticPr fontId="1"/>
  </si>
  <si>
    <t>給付上限相当額･･・・･③</t>
    <rPh sb="0" eb="2">
      <t>キュウフ</t>
    </rPh>
    <rPh sb="2" eb="4">
      <t>ジョウゲン</t>
    </rPh>
    <rPh sb="4" eb="6">
      <t>ソウトウ</t>
    </rPh>
    <rPh sb="6" eb="7">
      <t>ガク</t>
    </rPh>
    <phoneticPr fontId="1"/>
  </si>
  <si>
    <t>×1/22＝</t>
  </si>
  <si>
    <t>令和15</t>
    <rPh sb="0" eb="1">
      <t>レイ</t>
    </rPh>
    <rPh sb="1" eb="2">
      <t>ワ</t>
    </rPh>
    <phoneticPr fontId="1"/>
  </si>
  <si>
    <t>67/100</t>
  </si>
  <si>
    <t>令和</t>
    <rPh sb="0" eb="1">
      <t>レイ</t>
    </rPh>
    <rPh sb="1" eb="2">
      <t>ワ</t>
    </rPh>
    <phoneticPr fontId="1"/>
  </si>
  <si>
    <t>区分</t>
    <rPh sb="0" eb="2">
      <t>クブン</t>
    </rPh>
    <phoneticPr fontId="1"/>
  </si>
  <si>
    <t>山川　春子</t>
    <rPh sb="0" eb="2">
      <t>ヤマカワ</t>
    </rPh>
    <rPh sb="3" eb="4">
      <t>ハル</t>
    </rPh>
    <rPh sb="4" eb="5">
      <t>コ</t>
    </rPh>
    <phoneticPr fontId="1"/>
  </si>
  <si>
    <t>静岡市立共済小学校</t>
    <rPh sb="0" eb="4">
      <t>シズオカシリツ</t>
    </rPh>
    <rPh sb="4" eb="6">
      <t>キョウサイ</t>
    </rPh>
    <rPh sb="6" eb="9">
      <t>ショウガッコウ</t>
    </rPh>
    <phoneticPr fontId="1"/>
  </si>
  <si>
    <t>令和2年4月11日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</si>
  <si>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</si>
  <si>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</si>
  <si>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</si>
  <si>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令和1</t>
    <rPh sb="0" eb="1">
      <t>レイ</t>
    </rPh>
    <rPh sb="1" eb="2">
      <t>ワ</t>
    </rPh>
    <phoneticPr fontId="1"/>
  </si>
  <si>
    <t>令和2</t>
    <rPh sb="0" eb="1">
      <t>レイ</t>
    </rPh>
    <rPh sb="1" eb="2">
      <t>ワ</t>
    </rPh>
    <phoneticPr fontId="1"/>
  </si>
  <si>
    <t>令和3</t>
    <rPh sb="0" eb="1">
      <t>レイ</t>
    </rPh>
    <rPh sb="1" eb="2">
      <t>ワ</t>
    </rPh>
    <phoneticPr fontId="1"/>
  </si>
  <si>
    <t>令和4</t>
    <rPh sb="0" eb="1">
      <t>レイ</t>
    </rPh>
    <rPh sb="1" eb="2">
      <t>ワ</t>
    </rPh>
    <phoneticPr fontId="1"/>
  </si>
  <si>
    <t>令和5</t>
    <rPh sb="0" eb="1">
      <t>レイ</t>
    </rPh>
    <rPh sb="1" eb="2">
      <t>ワ</t>
    </rPh>
    <phoneticPr fontId="1"/>
  </si>
  <si>
    <t>令和6</t>
    <rPh sb="0" eb="1">
      <t>レイ</t>
    </rPh>
    <rPh sb="1" eb="2">
      <t>ワ</t>
    </rPh>
    <phoneticPr fontId="1"/>
  </si>
  <si>
    <t>令和7</t>
    <rPh sb="0" eb="1">
      <t>レイ</t>
    </rPh>
    <rPh sb="1" eb="2">
      <t>ワ</t>
    </rPh>
    <phoneticPr fontId="1"/>
  </si>
  <si>
    <t>令和9</t>
    <rPh sb="0" eb="1">
      <t>レイ</t>
    </rPh>
    <rPh sb="1" eb="2">
      <t>ワ</t>
    </rPh>
    <phoneticPr fontId="1"/>
  </si>
  <si>
    <t>令和10</t>
    <rPh sb="0" eb="1">
      <t>レイ</t>
    </rPh>
    <rPh sb="1" eb="2">
      <t>ワ</t>
    </rPh>
    <phoneticPr fontId="1"/>
  </si>
  <si>
    <t>令和21</t>
    <rPh sb="0" eb="1">
      <t>レイ</t>
    </rPh>
    <rPh sb="1" eb="2">
      <t>ワ</t>
    </rPh>
    <phoneticPr fontId="1"/>
  </si>
  <si>
    <t>令和11</t>
    <rPh sb="0" eb="1">
      <t>レイ</t>
    </rPh>
    <rPh sb="1" eb="2">
      <t>ワ</t>
    </rPh>
    <phoneticPr fontId="1"/>
  </si>
  <si>
    <t>令和16</t>
    <rPh sb="0" eb="1">
      <t>レイ</t>
    </rPh>
    <rPh sb="1" eb="2">
      <t>ワ</t>
    </rPh>
    <phoneticPr fontId="1"/>
  </si>
  <si>
    <t>令和12</t>
    <rPh sb="0" eb="1">
      <t>レイ</t>
    </rPh>
    <rPh sb="1" eb="2">
      <t>ワ</t>
    </rPh>
    <phoneticPr fontId="1"/>
  </si>
  <si>
    <t>令和13</t>
    <rPh sb="0" eb="1">
      <t>レイ</t>
    </rPh>
    <rPh sb="1" eb="2">
      <t>ワ</t>
    </rPh>
    <phoneticPr fontId="1"/>
  </si>
  <si>
    <t>令和14</t>
    <rPh sb="0" eb="1">
      <t>レイ</t>
    </rPh>
    <rPh sb="1" eb="2">
      <t>ワ</t>
    </rPh>
    <phoneticPr fontId="1"/>
  </si>
  <si>
    <t>令和17</t>
    <rPh sb="0" eb="1">
      <t>レイ</t>
    </rPh>
    <rPh sb="1" eb="2">
      <t>ワ</t>
    </rPh>
    <phoneticPr fontId="1"/>
  </si>
  <si>
    <t>平成24</t>
    <rPh sb="0" eb="2">
      <t>ヘイセイ</t>
    </rPh>
    <phoneticPr fontId="1"/>
  </si>
  <si>
    <t>令和18</t>
    <rPh sb="0" eb="1">
      <t>レイ</t>
    </rPh>
    <rPh sb="1" eb="2">
      <t>ワ</t>
    </rPh>
    <phoneticPr fontId="1"/>
  </si>
  <si>
    <t>令和19</t>
    <rPh sb="0" eb="1">
      <t>レイ</t>
    </rPh>
    <rPh sb="1" eb="2">
      <t>ワ</t>
    </rPh>
    <phoneticPr fontId="1"/>
  </si>
  <si>
    <t>0.67</t>
  </si>
  <si>
    <t>令和20</t>
    <rPh sb="0" eb="1">
      <t>レイ</t>
    </rPh>
    <rPh sb="1" eb="2">
      <t>ワ</t>
    </rPh>
    <phoneticPr fontId="1"/>
  </si>
  <si>
    <t>令和23</t>
    <rPh sb="0" eb="1">
      <t>レイ</t>
    </rPh>
    <rPh sb="1" eb="2">
      <t>ワ</t>
    </rPh>
    <phoneticPr fontId="1"/>
  </si>
  <si>
    <t>令和25</t>
    <rPh sb="0" eb="1">
      <t>レイ</t>
    </rPh>
    <rPh sb="1" eb="2">
      <t>ワ</t>
    </rPh>
    <phoneticPr fontId="1"/>
  </si>
  <si>
    <t>令和26</t>
    <rPh sb="0" eb="1">
      <t>レイ</t>
    </rPh>
    <rPh sb="1" eb="2">
      <t>ワ</t>
    </rPh>
    <phoneticPr fontId="1"/>
  </si>
  <si>
    <t>令和27</t>
    <rPh sb="0" eb="1">
      <t>レイ</t>
    </rPh>
    <rPh sb="1" eb="2">
      <t>ワ</t>
    </rPh>
    <phoneticPr fontId="1"/>
  </si>
  <si>
    <t>令和28</t>
    <rPh sb="0" eb="1">
      <t>レイ</t>
    </rPh>
    <rPh sb="1" eb="2">
      <t>ワ</t>
    </rPh>
    <phoneticPr fontId="1"/>
  </si>
  <si>
    <t>令和49</t>
    <rPh sb="0" eb="1">
      <t>レイ</t>
    </rPh>
    <rPh sb="1" eb="2">
      <t>ワ</t>
    </rPh>
    <phoneticPr fontId="1"/>
  </si>
  <si>
    <t>令和29</t>
    <rPh sb="0" eb="1">
      <t>レイ</t>
    </rPh>
    <rPh sb="1" eb="2">
      <t>ワ</t>
    </rPh>
    <phoneticPr fontId="1"/>
  </si>
  <si>
    <t>令和30</t>
    <rPh sb="0" eb="1">
      <t>レイ</t>
    </rPh>
    <rPh sb="1" eb="2">
      <t>ワ</t>
    </rPh>
    <phoneticPr fontId="1"/>
  </si>
  <si>
    <t>令和34</t>
    <rPh sb="0" eb="1">
      <t>レイ</t>
    </rPh>
    <rPh sb="1" eb="2">
      <t>ワ</t>
    </rPh>
    <phoneticPr fontId="1"/>
  </si>
  <si>
    <t>令和35</t>
    <rPh sb="0" eb="1">
      <t>レイ</t>
    </rPh>
    <rPh sb="1" eb="2">
      <t>ワ</t>
    </rPh>
    <phoneticPr fontId="1"/>
  </si>
  <si>
    <t>令和37</t>
    <rPh sb="0" eb="1">
      <t>レイ</t>
    </rPh>
    <rPh sb="1" eb="2">
      <t>ワ</t>
    </rPh>
    <phoneticPr fontId="1"/>
  </si>
  <si>
    <t>令和38</t>
    <rPh sb="0" eb="1">
      <t>レイ</t>
    </rPh>
    <rPh sb="1" eb="2">
      <t>ワ</t>
    </rPh>
    <phoneticPr fontId="1"/>
  </si>
  <si>
    <t>令和39</t>
    <rPh sb="0" eb="1">
      <t>レイ</t>
    </rPh>
    <rPh sb="1" eb="2">
      <t>ワ</t>
    </rPh>
    <phoneticPr fontId="1"/>
  </si>
  <si>
    <t>令和40</t>
    <rPh sb="0" eb="1">
      <t>レイ</t>
    </rPh>
    <rPh sb="1" eb="2">
      <t>ワ</t>
    </rPh>
    <phoneticPr fontId="1"/>
  </si>
  <si>
    <t>令和43</t>
    <rPh sb="0" eb="1">
      <t>レイ</t>
    </rPh>
    <rPh sb="1" eb="2">
      <t>ワ</t>
    </rPh>
    <phoneticPr fontId="1"/>
  </si>
  <si>
    <t>令和44</t>
    <rPh sb="0" eb="1">
      <t>レイ</t>
    </rPh>
    <rPh sb="1" eb="2">
      <t>ワ</t>
    </rPh>
    <phoneticPr fontId="1"/>
  </si>
  <si>
    <t>令和45</t>
    <rPh sb="0" eb="1">
      <t>レイ</t>
    </rPh>
    <rPh sb="1" eb="2">
      <t>ワ</t>
    </rPh>
    <phoneticPr fontId="1"/>
  </si>
  <si>
    <t>令和46</t>
    <rPh sb="0" eb="1">
      <t>レイ</t>
    </rPh>
    <rPh sb="1" eb="2">
      <t>ワ</t>
    </rPh>
    <phoneticPr fontId="1"/>
  </si>
  <si>
    <t>令和47</t>
    <rPh sb="0" eb="1">
      <t>レイ</t>
    </rPh>
    <rPh sb="1" eb="2">
      <t>ワ</t>
    </rPh>
    <phoneticPr fontId="1"/>
  </si>
  <si>
    <t>平成19</t>
    <rPh sb="0" eb="2">
      <t>ヘイセイ</t>
    </rPh>
    <phoneticPr fontId="1"/>
  </si>
  <si>
    <t>令和48</t>
    <rPh sb="0" eb="1">
      <t>レイ</t>
    </rPh>
    <rPh sb="1" eb="2">
      <t>ワ</t>
    </rPh>
    <phoneticPr fontId="1"/>
  </si>
  <si>
    <t>令和50</t>
    <rPh sb="0" eb="1">
      <t>レイ</t>
    </rPh>
    <rPh sb="1" eb="2">
      <t>ワ</t>
    </rPh>
    <phoneticPr fontId="1"/>
  </si>
  <si>
    <t>平成1</t>
    <rPh sb="0" eb="2">
      <t>ヘイセイ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</si>
  <si>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</si>
  <si>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</si>
  <si>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給料期間至</t>
    <rPh sb="0" eb="2">
      <t>キュウリョウ</t>
    </rPh>
    <rPh sb="2" eb="4">
      <t>キカン</t>
    </rPh>
    <rPh sb="4" eb="5">
      <t>イタル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</si>
  <si>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</si>
  <si>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</si>
  <si>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</si>
  <si>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</si>
  <si>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</si>
  <si>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</si>
  <si>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平成23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</si>
  <si>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</si>
  <si>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</si>
  <si>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</si>
  <si>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</si>
  <si>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</si>
  <si>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</si>
  <si>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</si>
  <si>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</si>
  <si>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</si>
  <si>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平成31</t>
    <rPh sb="0" eb="2">
      <t>ヘイセイ</t>
    </rPh>
    <phoneticPr fontId="1"/>
  </si>
  <si>
    <t>改元日</t>
    <rPh sb="0" eb="2">
      <t>カイゲン</t>
    </rPh>
    <rPh sb="2" eb="3">
      <t>ビ</t>
    </rPh>
    <phoneticPr fontId="1"/>
  </si>
  <si>
    <t>和暦1</t>
    <rPh sb="0" eb="2">
      <t>ワレキ</t>
    </rPh>
    <phoneticPr fontId="1"/>
  </si>
  <si>
    <t>和暦2</t>
    <rPh sb="0" eb="2">
      <t>ワレキ</t>
    </rPh>
    <phoneticPr fontId="1"/>
  </si>
  <si>
    <t>月末</t>
    <rPh sb="0" eb="2">
      <t>ゲツマツ</t>
    </rPh>
    <phoneticPr fontId="1"/>
  </si>
  <si>
    <r>
      <rPr>
        <u/>
        <sz val="10"/>
        <rFont val="ＭＳ Ｐゴシック"/>
        <family val="3"/>
        <charset val="128"/>
      </rPr>
      <t>標準報酬月額は、育児休業初日の属する月の給与支給明細書で確認し、入力してください。</t>
    </r>
    <r>
      <rPr>
        <sz val="10"/>
        <rFont val="ＭＳ Ｐゴシック"/>
        <family val="3"/>
        <charset val="128"/>
      </rPr>
      <t xml:space="preserve">
育児休業初日が月の初日の場合は、教育厚生課共済業務班給付担当までご連絡ください。（電話：054-221-3136）</t>
    </r>
    <rPh sb="58" eb="60">
      <t>キョウイク</t>
    </rPh>
    <rPh sb="60" eb="62">
      <t>コウセイ</t>
    </rPh>
    <rPh sb="62" eb="63">
      <t>カ</t>
    </rPh>
    <rPh sb="63" eb="65">
      <t>キョウサイ</t>
    </rPh>
    <rPh sb="65" eb="67">
      <t>ギョウム</t>
    </rPh>
    <rPh sb="68" eb="70">
      <t>キュウフ</t>
    </rPh>
    <rPh sb="70" eb="72">
      <t>タントウ</t>
    </rPh>
    <phoneticPr fontId="1"/>
  </si>
  <si>
    <t>標準報酬月額が47万円以上の方が、給付上限相当額での計算対象です。給付上限相当額で計算する場合は、平成31年2月28日及び平成31年3月1日以降は期間を分けて入力してください。
また、給付上限相当額は、毎年8月1日に変更があります。7月31日及び8月1日以降は、期間を分けて入力してください。</t>
    <rPh sb="49" eb="51">
      <t>ヘイセイ</t>
    </rPh>
    <rPh sb="53" eb="54">
      <t>ネン</t>
    </rPh>
    <rPh sb="55" eb="56">
      <t>ガツ</t>
    </rPh>
    <rPh sb="58" eb="59">
      <t>ニチ</t>
    </rPh>
    <rPh sb="59" eb="60">
      <t>オヨ</t>
    </rPh>
    <rPh sb="61" eb="63">
      <t>ヘイセイ</t>
    </rPh>
    <rPh sb="65" eb="66">
      <t>ネン</t>
    </rPh>
    <rPh sb="67" eb="68">
      <t>ガツ</t>
    </rPh>
    <rPh sb="69" eb="70">
      <t>ニチ</t>
    </rPh>
    <rPh sb="70" eb="72">
      <t>イコウ</t>
    </rPh>
    <rPh sb="73" eb="75">
      <t>キカン</t>
    </rPh>
    <rPh sb="76" eb="77">
      <t>ワ</t>
    </rPh>
    <rPh sb="79" eb="81">
      <t>ニュウリョク</t>
    </rPh>
    <rPh sb="92" eb="94">
      <t>キュウフ</t>
    </rPh>
    <rPh sb="94" eb="96">
      <t>ジョウゲン</t>
    </rPh>
    <rPh sb="96" eb="98">
      <t>ソウトウ</t>
    </rPh>
    <rPh sb="98" eb="99">
      <t>ガク</t>
    </rPh>
    <rPh sb="101" eb="103">
      <t>マイトシ</t>
    </rPh>
    <rPh sb="104" eb="105">
      <t>ガツ</t>
    </rPh>
    <rPh sb="106" eb="107">
      <t>ニチ</t>
    </rPh>
    <rPh sb="108" eb="110">
      <t>ヘンコウ</t>
    </rPh>
    <rPh sb="117" eb="118">
      <t>ガツ</t>
    </rPh>
    <rPh sb="120" eb="121">
      <t>ニチ</t>
    </rPh>
    <rPh sb="121" eb="122">
      <t>オヨ</t>
    </rPh>
    <rPh sb="124" eb="125">
      <t>ガツ</t>
    </rPh>
    <rPh sb="126" eb="127">
      <t>ニチ</t>
    </rPh>
    <rPh sb="127" eb="129">
      <t>イコウ</t>
    </rPh>
    <rPh sb="131" eb="133">
      <t>キカン</t>
    </rPh>
    <rPh sb="134" eb="135">
      <t>ワ</t>
    </rPh>
    <rPh sb="137" eb="139">
      <t>ニュウリョク</t>
    </rPh>
    <phoneticPr fontId="1"/>
  </si>
  <si>
    <t>標準報酬月額が47万円以上の方が、給付上限相当額での計算対象です。給付上限相当額で計算する場合は、平成31年2月28日及び平成31年3月1日以降は期間を分けて入力してください。
また、給付上限相当額は、毎年8月1日に変更があります。7月31日及び8月1日以降は、期間を分けて入力してください。</t>
    <rPh sb="45" eb="47">
      <t>バアイ</t>
    </rPh>
    <rPh sb="49" eb="51">
      <t>ヘイセイ</t>
    </rPh>
    <rPh sb="53" eb="54">
      <t>ネン</t>
    </rPh>
    <rPh sb="55" eb="56">
      <t>ガツ</t>
    </rPh>
    <rPh sb="58" eb="59">
      <t>ニチ</t>
    </rPh>
    <rPh sb="59" eb="60">
      <t>オヨ</t>
    </rPh>
    <rPh sb="61" eb="63">
      <t>ヘイセイ</t>
    </rPh>
    <rPh sb="65" eb="66">
      <t>ネン</t>
    </rPh>
    <rPh sb="67" eb="68">
      <t>ガツ</t>
    </rPh>
    <rPh sb="69" eb="72">
      <t>ニチイコウ</t>
    </rPh>
    <rPh sb="73" eb="75">
      <t>キカン</t>
    </rPh>
    <rPh sb="76" eb="77">
      <t>ワ</t>
    </rPh>
    <rPh sb="79" eb="81">
      <t>ニュウリョク</t>
    </rPh>
    <phoneticPr fontId="1"/>
  </si>
  <si>
    <r>
      <t>育児休業手当金請求期間に変更があった(育児休業に係る子が1歳に達するまでの期間)場合及び総務省令による支給期間延長の場合⇒</t>
    </r>
    <r>
      <rPr>
        <u/>
        <sz val="10"/>
        <rFont val="ＭＳ Ｐゴシック"/>
        <family val="3"/>
        <charset val="128"/>
      </rPr>
      <t xml:space="preserve">育児休業期間中に、標準報酬月額が定時決定、随時改定等により変動している場合がありますので、教育厚生課共済業務班給付担当までご連絡ください。
</t>
    </r>
    <r>
      <rPr>
        <sz val="10"/>
        <rFont val="ＭＳ Ｐゴシック"/>
        <family val="3"/>
        <charset val="128"/>
      </rPr>
      <t>（電話：054-221-3136）</t>
    </r>
    <rPh sb="19" eb="21">
      <t>イクジ</t>
    </rPh>
    <rPh sb="21" eb="23">
      <t>キュウギョウ</t>
    </rPh>
    <rPh sb="24" eb="25">
      <t>カカ</t>
    </rPh>
    <rPh sb="42" eb="43">
      <t>オヨ</t>
    </rPh>
    <rPh sb="74" eb="76">
      <t>ゲツガク</t>
    </rPh>
    <rPh sb="106" eb="108">
      <t>キョウイク</t>
    </rPh>
    <rPh sb="108" eb="110">
      <t>コウセイ</t>
    </rPh>
    <rPh sb="110" eb="111">
      <t>カ</t>
    </rPh>
    <rPh sb="111" eb="113">
      <t>キョウサイ</t>
    </rPh>
    <rPh sb="113" eb="115">
      <t>ギョウム</t>
    </rPh>
    <rPh sb="115" eb="116">
      <t>ハン</t>
    </rPh>
    <rPh sb="116" eb="118">
      <t>キュウフ</t>
    </rPh>
    <rPh sb="118" eb="120">
      <t>タントウ</t>
    </rPh>
    <phoneticPr fontId="1"/>
  </si>
  <si>
    <t>育児休業支援手当金請求期間</t>
    <rPh sb="0" eb="2">
      <t>イクジ</t>
    </rPh>
    <rPh sb="2" eb="4">
      <t>キュウギョウ</t>
    </rPh>
    <rPh sb="4" eb="6">
      <t>シエン</t>
    </rPh>
    <rPh sb="6" eb="8">
      <t>テアテ</t>
    </rPh>
    <rPh sb="8" eb="9">
      <t>キン</t>
    </rPh>
    <rPh sb="9" eb="11">
      <t>セイキュウ</t>
    </rPh>
    <rPh sb="11" eb="13">
      <t>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</si>
  <si>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</si>
  <si>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</si>
  <si>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⇒</t>
    <phoneticPr fontId="1"/>
  </si>
  <si>
    <t>標準報酬月額</t>
    <rPh sb="0" eb="6">
      <t>ヒョウジュンホウシュウゲツガク</t>
    </rPh>
    <phoneticPr fontId="1"/>
  </si>
  <si>
    <t>標準報酬日額</t>
    <rPh sb="0" eb="4">
      <t>ヒョウジュンホウシュウ</t>
    </rPh>
    <rPh sb="4" eb="6">
      <t>ニチガク</t>
    </rPh>
    <phoneticPr fontId="1"/>
  </si>
  <si>
    <t>給付日額</t>
    <rPh sb="0" eb="4">
      <t>キュウフニチガク</t>
    </rPh>
    <phoneticPr fontId="1"/>
  </si>
  <si>
    <t>日数</t>
    <rPh sb="0" eb="2">
      <t>ニッスウ</t>
    </rPh>
    <phoneticPr fontId="1"/>
  </si>
  <si>
    <t>支給額</t>
    <rPh sb="0" eb="3">
      <t>シキュウガク</t>
    </rPh>
    <phoneticPr fontId="1"/>
  </si>
  <si>
    <t>対象期間初日</t>
    <rPh sb="0" eb="4">
      <t>タイショウキカン</t>
    </rPh>
    <rPh sb="4" eb="6">
      <t>ショニチ</t>
    </rPh>
    <phoneticPr fontId="1"/>
  </si>
  <si>
    <t>対象期間末日</t>
    <rPh sb="0" eb="4">
      <t>タイショウキカン</t>
    </rPh>
    <rPh sb="4" eb="6">
      <t>マツジツ</t>
    </rPh>
    <phoneticPr fontId="1"/>
  </si>
  <si>
    <t>給付日額</t>
    <rPh sb="0" eb="2">
      <t>キュウフ</t>
    </rPh>
    <rPh sb="2" eb="4">
      <t>ニチガク</t>
    </rPh>
    <phoneticPr fontId="1"/>
  </si>
  <si>
    <t>給付上限相当額</t>
    <rPh sb="0" eb="2">
      <t>キュウフ</t>
    </rPh>
    <rPh sb="2" eb="7">
      <t>ジョウゲンソウトウガク</t>
    </rPh>
    <phoneticPr fontId="1"/>
  </si>
  <si>
    <r>
      <rPr>
        <b/>
        <sz val="18"/>
        <rFont val="ＭＳ Ｐゴシック"/>
        <family val="3"/>
        <charset val="128"/>
      </rPr>
      <t>　</t>
    </r>
    <r>
      <rPr>
        <b/>
        <u/>
        <sz val="18"/>
        <rFont val="ＭＳ Ｐゴシック"/>
        <family val="3"/>
        <charset val="128"/>
      </rPr>
      <t>育児休業支援手当金計算書</t>
    </r>
    <rPh sb="1" eb="3">
      <t>イクジ</t>
    </rPh>
    <rPh sb="3" eb="5">
      <t>キュウギョウ</t>
    </rPh>
    <rPh sb="5" eb="7">
      <t>シエン</t>
    </rPh>
    <rPh sb="7" eb="9">
      <t>テアテ</t>
    </rPh>
    <rPh sb="9" eb="10">
      <t>キン</t>
    </rPh>
    <rPh sb="10" eb="13">
      <t>ケイサンショ</t>
    </rPh>
    <phoneticPr fontId="1"/>
  </si>
  <si>
    <t>所属所控え
（提出不要）</t>
    <rPh sb="7" eb="9">
      <t>テイシュツ</t>
    </rPh>
    <rPh sb="9" eb="11">
      <t>フヨウ</t>
    </rPh>
    <phoneticPr fontId="1"/>
  </si>
  <si>
    <t>給付額</t>
    <rPh sb="0" eb="3">
      <t>キュウフガク</t>
    </rPh>
    <phoneticPr fontId="1"/>
  </si>
  <si>
    <t>給付日額</t>
  </si>
  <si>
    <t>育児休業手当金</t>
    <rPh sb="0" eb="2">
      <t>イクジ</t>
    </rPh>
    <rPh sb="2" eb="4">
      <t>キュウギョウ</t>
    </rPh>
    <rPh sb="4" eb="6">
      <t>テアテ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</si>
</sst>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e\.m\.d;@"/>
    <numFmt numFmtId="177" formatCode="[$-411]ggge&quot;年&quot;m&quot;月&quot;d&quot;日&quot;;@"/>
    <numFmt numFmtId="178" formatCode="[$-F800]dddd\,\ mmmm\ dd\,\ yyyy"/>
    <numFmt numFmtId="179" formatCode="[&gt;=43586]&quot;令和元年&quot;m&quot;月&quot;d&quot;日&quot;;ggge&quot;年&quot;m&quot;月&quot;d&quot;日&quot;"/>
    <numFmt numFmtId="180" formatCode="yyyy&quot;年&quot;m&quot;月&quot;d&quot;日&quot;;@"/>
    <numFmt numFmtId="181" formatCode="[&gt;=43586]&quot;令和2年&quot;m&quot;月&quot;d&quot;日&quot;;ggge&quot;年&quot;m&quot;月&quot;d&quot;日&quot;"/>
    <numFmt numFmtId="182" formatCode="[&gt;=43586]&quot;令和3年&quot;m&quot;月&quot;d&quot;日&quot;;ggge&quot;年&quot;m&quot;月&quot;d&quot;日&quot;"/>
    <numFmt numFmtId="183" formatCode="[&gt;=43586]&quot;令和4年&quot;m&quot;月&quot;d&quot;日&quot;;ggge&quot;年&quot;m&quot;月&quot;d&quot;日&quot;"/>
    <numFmt numFmtId="184" formatCode="[&gt;=43586]&quot;令和5年&quot;m&quot;月&quot;d&quot;日&quot;;ggge&quot;年&quot;m&quot;月&quot;d&quot;日&quot;"/>
    <numFmt numFmtId="185" formatCode="[&gt;=43586]&quot;令和6年&quot;m&quot;月&quot;d&quot;日&quot;;ggge&quot;年&quot;m&quot;月&quot;d&quot;日&quot;"/>
    <numFmt numFmtId="186" formatCode="[&gt;=43586]&quot;令和7年&quot;m&quot;月&quot;d&quot;日&quot;;ggge&quot;年&quot;m&quot;月&quot;d&quot;日&quot;"/>
  </numFmts>
  <fonts count="26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4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b/>
      <u/>
      <sz val="12"/>
      <color rgb="FFFF0000"/>
      <name val="ＭＳ Ｐ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1" xfId="0" applyBorder="1">
      <alignment vertical="center"/>
    </xf>
    <xf numFmtId="0" fontId="10" fillId="0" borderId="0" xfId="0" applyFont="1">
      <alignment vertical="center"/>
    </xf>
    <xf numFmtId="0" fontId="0" fillId="0" borderId="21" xfId="0" applyBorder="1">
      <alignment vertical="center"/>
    </xf>
    <xf numFmtId="0" fontId="10" fillId="0" borderId="33" xfId="0" applyFont="1" applyBorder="1">
      <alignment vertical="center"/>
    </xf>
    <xf numFmtId="0" fontId="0" fillId="0" borderId="18" xfId="0" applyBorder="1">
      <alignment vertical="center"/>
    </xf>
    <xf numFmtId="3" fontId="0" fillId="0" borderId="0" xfId="0" applyNumberFormat="1" applyAlignment="1">
      <alignment horizontal="center" vertical="center"/>
    </xf>
    <xf numFmtId="0" fontId="11" fillId="0" borderId="0" xfId="0" applyFo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0" fontId="12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24" xfId="0" applyBorder="1" applyAlignment="1">
      <alignment vertical="center" shrinkToFit="1"/>
    </xf>
    <xf numFmtId="0" fontId="0" fillId="0" borderId="24" xfId="0" applyBorder="1" applyAlignment="1">
      <alignment horizontal="center" vertical="center" wrapText="1"/>
    </xf>
    <xf numFmtId="178" fontId="0" fillId="0" borderId="24" xfId="0" applyNumberFormat="1" applyBorder="1">
      <alignment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4" xfId="0" applyNumberFormat="1" applyBorder="1">
      <alignment vertical="center"/>
    </xf>
    <xf numFmtId="38" fontId="0" fillId="0" borderId="24" xfId="1" applyFont="1" applyBorder="1">
      <alignment vertical="center"/>
    </xf>
    <xf numFmtId="38" fontId="0" fillId="0" borderId="24" xfId="1" applyFont="1" applyBorder="1" applyAlignment="1">
      <alignment horizontal="center" vertical="center"/>
    </xf>
    <xf numFmtId="40" fontId="0" fillId="0" borderId="24" xfId="1" applyNumberFormat="1" applyFont="1" applyBorder="1">
      <alignment vertical="center"/>
    </xf>
    <xf numFmtId="38" fontId="0" fillId="0" borderId="21" xfId="0" applyNumberFormat="1" applyBorder="1">
      <alignment vertical="center"/>
    </xf>
    <xf numFmtId="178" fontId="0" fillId="0" borderId="37" xfId="0" applyNumberFormat="1" applyBorder="1">
      <alignment vertical="center"/>
    </xf>
    <xf numFmtId="180" fontId="0" fillId="0" borderId="24" xfId="0" applyNumberFormat="1" applyBorder="1">
      <alignment vertical="center"/>
    </xf>
    <xf numFmtId="0" fontId="12" fillId="3" borderId="0" xfId="0" applyFont="1" applyFill="1">
      <alignment vertical="center"/>
    </xf>
    <xf numFmtId="179" fontId="0" fillId="0" borderId="24" xfId="0" applyNumberFormat="1" applyBorder="1" applyAlignment="1">
      <alignment horizontal="right" vertical="center"/>
    </xf>
    <xf numFmtId="9" fontId="0" fillId="0" borderId="24" xfId="0" applyNumberFormat="1" applyBorder="1" applyAlignment="1">
      <alignment horizontal="center" vertical="center"/>
    </xf>
    <xf numFmtId="49" fontId="0" fillId="0" borderId="24" xfId="1" applyNumberFormat="1" applyFont="1" applyBorder="1" applyAlignment="1">
      <alignment horizontal="center" vertical="center"/>
    </xf>
    <xf numFmtId="49" fontId="0" fillId="0" borderId="24" xfId="1" applyNumberFormat="1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49" fontId="0" fillId="0" borderId="47" xfId="1" applyNumberFormat="1" applyFont="1" applyBorder="1" applyAlignment="1">
      <alignment horizontal="center" vertical="center"/>
    </xf>
    <xf numFmtId="40" fontId="0" fillId="0" borderId="0" xfId="1" applyNumberFormat="1" applyFont="1" applyBorder="1">
      <alignment vertical="center"/>
    </xf>
    <xf numFmtId="38" fontId="0" fillId="0" borderId="0" xfId="1" applyFont="1" applyBorder="1">
      <alignment vertical="center"/>
    </xf>
    <xf numFmtId="181" fontId="0" fillId="0" borderId="24" xfId="0" applyNumberFormat="1" applyBorder="1" applyAlignment="1">
      <alignment horizontal="right" vertical="center"/>
    </xf>
    <xf numFmtId="182" fontId="0" fillId="0" borderId="24" xfId="0" applyNumberFormat="1" applyBorder="1" applyAlignment="1">
      <alignment horizontal="right" vertical="center"/>
    </xf>
    <xf numFmtId="183" fontId="0" fillId="0" borderId="24" xfId="0" applyNumberFormat="1" applyBorder="1" applyAlignment="1">
      <alignment horizontal="right" vertical="center"/>
    </xf>
    <xf numFmtId="184" fontId="0" fillId="0" borderId="24" xfId="0" applyNumberFormat="1" applyBorder="1">
      <alignment vertical="center"/>
    </xf>
    <xf numFmtId="185" fontId="0" fillId="0" borderId="24" xfId="0" applyNumberFormat="1" applyBorder="1">
      <alignment vertical="center"/>
    </xf>
    <xf numFmtId="185" fontId="5" fillId="0" borderId="24" xfId="0" applyNumberFormat="1" applyFont="1" applyBorder="1">
      <alignment vertical="center"/>
    </xf>
    <xf numFmtId="38" fontId="0" fillId="0" borderId="24" xfId="0" applyNumberFormat="1" applyBorder="1">
      <alignment vertical="center"/>
    </xf>
    <xf numFmtId="0" fontId="16" fillId="0" borderId="0" xfId="0" applyFont="1">
      <alignment vertical="center"/>
    </xf>
    <xf numFmtId="177" fontId="16" fillId="0" borderId="0" xfId="0" applyNumberFormat="1" applyFont="1">
      <alignment vertical="center"/>
    </xf>
    <xf numFmtId="0" fontId="2" fillId="10" borderId="24" xfId="0" applyFont="1" applyFill="1" applyBorder="1" applyAlignment="1">
      <alignment horizontal="centerContinuous" vertical="center"/>
    </xf>
    <xf numFmtId="0" fontId="2" fillId="10" borderId="29" xfId="0" applyFont="1" applyFill="1" applyBorder="1" applyAlignment="1">
      <alignment horizontal="centerContinuous" vertical="center"/>
    </xf>
    <xf numFmtId="0" fontId="2" fillId="10" borderId="37" xfId="0" applyFont="1" applyFill="1" applyBorder="1" applyAlignment="1">
      <alignment horizontal="center" vertical="center"/>
    </xf>
    <xf numFmtId="177" fontId="2" fillId="9" borderId="49" xfId="0" applyNumberFormat="1" applyFont="1" applyFill="1" applyBorder="1">
      <alignment vertical="center"/>
    </xf>
    <xf numFmtId="177" fontId="2" fillId="9" borderId="50" xfId="0" applyNumberFormat="1" applyFont="1" applyFill="1" applyBorder="1">
      <alignment vertical="center"/>
    </xf>
    <xf numFmtId="3" fontId="2" fillId="9" borderId="51" xfId="0" applyNumberFormat="1" applyFont="1" applyFill="1" applyBorder="1">
      <alignment vertical="center"/>
    </xf>
    <xf numFmtId="0" fontId="2" fillId="10" borderId="52" xfId="0" applyFont="1" applyFill="1" applyBorder="1" applyAlignment="1">
      <alignment horizontal="center" vertical="center"/>
    </xf>
    <xf numFmtId="0" fontId="2" fillId="10" borderId="55" xfId="0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Continuous" vertical="center"/>
    </xf>
    <xf numFmtId="0" fontId="2" fillId="10" borderId="53" xfId="0" applyFont="1" applyFill="1" applyBorder="1" applyAlignment="1">
      <alignment horizontal="centerContinuous" vertical="center"/>
    </xf>
    <xf numFmtId="0" fontId="2" fillId="10" borderId="54" xfId="0" applyFont="1" applyFill="1" applyBorder="1" applyAlignment="1">
      <alignment horizontal="centerContinuous" vertical="center"/>
    </xf>
    <xf numFmtId="0" fontId="2" fillId="10" borderId="57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58" xfId="0" applyFont="1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10" xfId="0" applyFont="1" applyBorder="1">
      <alignment vertical="center"/>
    </xf>
    <xf numFmtId="38" fontId="2" fillId="0" borderId="60" xfId="1" applyFont="1" applyBorder="1">
      <alignment vertical="center"/>
    </xf>
    <xf numFmtId="177" fontId="2" fillId="0" borderId="59" xfId="0" applyNumberFormat="1" applyFont="1" applyBorder="1">
      <alignment vertical="center"/>
    </xf>
    <xf numFmtId="38" fontId="2" fillId="0" borderId="61" xfId="1" applyFont="1" applyBorder="1">
      <alignment vertical="center"/>
    </xf>
    <xf numFmtId="177" fontId="2" fillId="0" borderId="65" xfId="0" applyNumberFormat="1" applyFont="1" applyBorder="1">
      <alignment vertical="center"/>
    </xf>
    <xf numFmtId="38" fontId="2" fillId="0" borderId="66" xfId="1" applyFont="1" applyBorder="1">
      <alignment vertical="center"/>
    </xf>
    <xf numFmtId="0" fontId="16" fillId="0" borderId="65" xfId="0" applyFont="1" applyBorder="1">
      <alignment vertical="center"/>
    </xf>
    <xf numFmtId="0" fontId="16" fillId="0" borderId="66" xfId="0" applyFont="1" applyBorder="1">
      <alignment vertical="center"/>
    </xf>
    <xf numFmtId="0" fontId="16" fillId="0" borderId="62" xfId="0" applyFont="1" applyBorder="1">
      <alignment vertical="center"/>
    </xf>
    <xf numFmtId="0" fontId="16" fillId="0" borderId="64" xfId="0" applyFont="1" applyBorder="1">
      <alignment vertical="center"/>
    </xf>
    <xf numFmtId="0" fontId="2" fillId="0" borderId="60" xfId="0" applyFont="1" applyBorder="1">
      <alignment vertical="center"/>
    </xf>
    <xf numFmtId="38" fontId="2" fillId="0" borderId="54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0" fontId="2" fillId="10" borderId="48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/>
    </xf>
    <xf numFmtId="38" fontId="2" fillId="0" borderId="59" xfId="1" applyFont="1" applyBorder="1">
      <alignment vertical="center"/>
    </xf>
    <xf numFmtId="38" fontId="2" fillId="0" borderId="62" xfId="0" applyNumberFormat="1" applyFont="1" applyBorder="1">
      <alignment vertical="center"/>
    </xf>
    <xf numFmtId="38" fontId="2" fillId="0" borderId="64" xfId="1" applyFont="1" applyBorder="1">
      <alignment vertical="center"/>
    </xf>
    <xf numFmtId="0" fontId="16" fillId="0" borderId="2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8" xfId="0" applyFont="1" applyBorder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177" fontId="24" fillId="0" borderId="0" xfId="0" applyNumberFormat="1" applyFont="1" applyAlignment="1">
      <alignment horizontal="center" vertical="center"/>
    </xf>
    <xf numFmtId="177" fontId="18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177" fontId="2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38" fontId="16" fillId="0" borderId="0" xfId="0" applyNumberFormat="1" applyFont="1">
      <alignment vertical="center"/>
    </xf>
    <xf numFmtId="177" fontId="16" fillId="0" borderId="7" xfId="0" applyNumberFormat="1" applyFont="1" applyBorder="1">
      <alignment vertical="center"/>
    </xf>
    <xf numFmtId="0" fontId="16" fillId="0" borderId="7" xfId="0" applyFont="1" applyBorder="1">
      <alignment vertical="center"/>
    </xf>
    <xf numFmtId="0" fontId="2" fillId="0" borderId="63" xfId="0" applyFont="1" applyBorder="1">
      <alignment vertical="center"/>
    </xf>
    <xf numFmtId="38" fontId="2" fillId="0" borderId="63" xfId="1" applyFont="1" applyBorder="1">
      <alignment vertical="center"/>
    </xf>
    <xf numFmtId="186" fontId="0" fillId="0" borderId="24" xfId="0" applyNumberFormat="1" applyBorder="1">
      <alignment vertical="center"/>
    </xf>
    <xf numFmtId="186" fontId="5" fillId="0" borderId="29" xfId="0" applyNumberFormat="1" applyFont="1" applyBorder="1">
      <alignment vertical="center"/>
    </xf>
    <xf numFmtId="38" fontId="0" fillId="0" borderId="29" xfId="0" applyNumberFormat="1" applyBorder="1">
      <alignment vertical="center"/>
    </xf>
    <xf numFmtId="40" fontId="0" fillId="0" borderId="24" xfId="1" applyNumberFormat="1" applyFont="1" applyBorder="1" applyAlignment="1">
      <alignment horizontal="right" vertical="center"/>
    </xf>
    <xf numFmtId="177" fontId="2" fillId="0" borderId="59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7" fontId="2" fillId="0" borderId="63" xfId="0" applyNumberFormat="1" applyFont="1" applyBorder="1" applyAlignment="1">
      <alignment horizontal="right" vertical="center"/>
    </xf>
    <xf numFmtId="3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0" fillId="0" borderId="0" xfId="0" applyNumberFormat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4" fontId="4" fillId="2" borderId="6" xfId="0" applyNumberFormat="1" applyFont="1" applyFill="1" applyBorder="1" applyProtection="1">
      <alignment vertical="center"/>
    </xf>
    <xf numFmtId="0" fontId="4" fillId="2" borderId="19" xfId="0" applyFont="1" applyFill="1" applyBorder="1" applyProtection="1">
      <alignment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4" fillId="2" borderId="6" xfId="0" applyFont="1" applyFill="1" applyBorder="1" applyProtection="1">
      <alignment vertical="center"/>
    </xf>
    <xf numFmtId="176" fontId="4" fillId="2" borderId="19" xfId="0" applyNumberFormat="1" applyFont="1" applyFill="1" applyBorder="1" applyProtection="1">
      <alignment vertical="center"/>
    </xf>
    <xf numFmtId="0" fontId="0" fillId="2" borderId="6" xfId="0" applyFill="1" applyBorder="1" applyAlignment="1" applyProtection="1">
      <alignment horizontal="distributed" vertical="center"/>
    </xf>
    <xf numFmtId="0" fontId="0" fillId="2" borderId="6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0" fontId="0" fillId="0" borderId="4" xfId="0" applyBorder="1" applyProtection="1">
      <alignment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7" xfId="0" applyFill="1" applyBorder="1" applyProtection="1">
      <alignment vertical="center"/>
    </xf>
    <xf numFmtId="0" fontId="0" fillId="2" borderId="10" xfId="0" applyFill="1" applyBorder="1" applyProtection="1">
      <alignment vertical="center"/>
    </xf>
    <xf numFmtId="0" fontId="0" fillId="0" borderId="24" xfId="0" applyBorder="1" applyProtection="1">
      <alignment vertical="center"/>
    </xf>
    <xf numFmtId="14" fontId="0" fillId="0" borderId="24" xfId="0" applyNumberFormat="1" applyBorder="1" applyProtection="1">
      <alignment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8" fillId="0" borderId="6" xfId="0" applyFont="1" applyBorder="1" applyAlignment="1" applyProtection="1">
      <alignment horizontal="right" wrapText="1"/>
    </xf>
    <xf numFmtId="0" fontId="8" fillId="0" borderId="0" xfId="0" applyFont="1" applyAlignment="1" applyProtection="1"/>
    <xf numFmtId="0" fontId="8" fillId="0" borderId="0" xfId="0" applyFont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2" borderId="5" xfId="0" applyFill="1" applyBorder="1" applyProtection="1">
      <alignment vertical="center"/>
    </xf>
    <xf numFmtId="0" fontId="0" fillId="2" borderId="0" xfId="0" applyFill="1" applyProtection="1">
      <alignment vertical="center"/>
    </xf>
    <xf numFmtId="0" fontId="0" fillId="2" borderId="6" xfId="0" applyFill="1" applyBorder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6" fillId="2" borderId="7" xfId="0" applyFont="1" applyFill="1" applyBorder="1" applyProtection="1">
      <alignment vertical="center"/>
    </xf>
    <xf numFmtId="0" fontId="6" fillId="2" borderId="10" xfId="0" applyFont="1" applyFill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Alignment="1" applyProtection="1">
      <alignment vertical="top"/>
    </xf>
    <xf numFmtId="0" fontId="0" fillId="2" borderId="3" xfId="0" applyFill="1" applyBorder="1" applyProtection="1">
      <alignment vertical="center"/>
    </xf>
    <xf numFmtId="0" fontId="0" fillId="2" borderId="15" xfId="0" applyFill="1" applyBorder="1" applyProtection="1">
      <alignment vertical="center"/>
    </xf>
    <xf numFmtId="0" fontId="0" fillId="2" borderId="18" xfId="0" applyFill="1" applyBorder="1" applyProtection="1">
      <alignment vertical="center"/>
    </xf>
    <xf numFmtId="0" fontId="0" fillId="2" borderId="21" xfId="0" applyFill="1" applyBorder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2" borderId="23" xfId="0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0" fontId="0" fillId="6" borderId="24" xfId="0" applyFill="1" applyBorder="1" applyProtection="1">
      <alignment vertical="center"/>
    </xf>
    <xf numFmtId="0" fontId="0" fillId="6" borderId="24" xfId="0" applyFill="1" applyBorder="1" applyAlignment="1" applyProtection="1">
      <alignment horizontal="center" vertical="center"/>
    </xf>
    <xf numFmtId="0" fontId="0" fillId="7" borderId="24" xfId="0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left" vertical="top"/>
    </xf>
    <xf numFmtId="0" fontId="0" fillId="2" borderId="1" xfId="0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177" fontId="2" fillId="9" borderId="49" xfId="0" applyNumberFormat="1" applyFont="1" applyFill="1" applyBorder="1" applyProtection="1">
      <alignment vertical="center"/>
      <protection locked="0"/>
    </xf>
    <xf numFmtId="177" fontId="2" fillId="9" borderId="50" xfId="0" applyNumberFormat="1" applyFont="1" applyFill="1" applyBorder="1" applyProtection="1">
      <alignment vertical="center"/>
      <protection locked="0"/>
    </xf>
    <xf numFmtId="3" fontId="2" fillId="9" borderId="51" xfId="0" applyNumberFormat="1" applyFon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right" vertical="center"/>
    </xf>
    <xf numFmtId="0" fontId="0" fillId="2" borderId="10" xfId="0" applyFill="1" applyBorder="1" applyAlignment="1" applyProtection="1">
      <alignment horizontal="right" vertical="center"/>
    </xf>
    <xf numFmtId="180" fontId="7" fillId="5" borderId="1" xfId="0" applyNumberFormat="1" applyFont="1" applyFill="1" applyBorder="1" applyAlignment="1" applyProtection="1">
      <alignment horizontal="center" vertical="center"/>
    </xf>
    <xf numFmtId="180" fontId="7" fillId="5" borderId="15" xfId="0" applyNumberFormat="1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38" fontId="0" fillId="3" borderId="5" xfId="1" applyFont="1" applyFill="1" applyBorder="1" applyAlignment="1" applyProtection="1">
      <alignment vertical="center"/>
      <protection locked="0"/>
    </xf>
    <xf numFmtId="38" fontId="0" fillId="3" borderId="15" xfId="1" applyFon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9" fillId="6" borderId="0" xfId="0" applyFont="1" applyFill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0" borderId="3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2" borderId="2" xfId="0" applyFill="1" applyBorder="1" applyAlignment="1" applyProtection="1">
      <alignment horizontal="center" vertical="center" textRotation="255" wrapText="1"/>
    </xf>
    <xf numFmtId="0" fontId="0" fillId="0" borderId="8" xfId="0" applyBorder="1" applyAlignment="1" applyProtection="1">
      <alignment horizontal="center" vertical="center" textRotation="255" wrapText="1"/>
    </xf>
    <xf numFmtId="0" fontId="0" fillId="0" borderId="4" xfId="0" applyBorder="1" applyAlignment="1" applyProtection="1">
      <alignment horizontal="center" vertical="center" textRotation="255" wrapText="1"/>
    </xf>
    <xf numFmtId="0" fontId="0" fillId="0" borderId="9" xfId="0" applyBorder="1" applyAlignment="1" applyProtection="1">
      <alignment horizontal="center" vertical="center" textRotation="255" wrapText="1"/>
    </xf>
    <xf numFmtId="0" fontId="0" fillId="0" borderId="3" xfId="0" applyBorder="1" applyAlignment="1" applyProtection="1">
      <alignment horizontal="center" vertical="center" textRotation="255" wrapText="1"/>
    </xf>
    <xf numFmtId="0" fontId="0" fillId="0" borderId="10" xfId="0" applyBorder="1" applyAlignment="1" applyProtection="1">
      <alignment horizontal="center" vertical="center" textRotation="255" wrapText="1"/>
    </xf>
    <xf numFmtId="0" fontId="0" fillId="2" borderId="3" xfId="0" applyFill="1" applyBorder="1" applyProtection="1">
      <alignment vertical="center"/>
    </xf>
    <xf numFmtId="0" fontId="0" fillId="2" borderId="7" xfId="0" applyFill="1" applyBorder="1" applyProtection="1">
      <alignment vertical="center"/>
    </xf>
    <xf numFmtId="0" fontId="0" fillId="2" borderId="10" xfId="0" applyFill="1" applyBorder="1" applyProtection="1">
      <alignment vertical="center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vertical="top" wrapText="1"/>
    </xf>
    <xf numFmtId="0" fontId="0" fillId="2" borderId="0" xfId="0" applyFill="1" applyProtection="1">
      <alignment vertical="center"/>
    </xf>
    <xf numFmtId="0" fontId="0" fillId="2" borderId="9" xfId="0" applyFill="1" applyBorder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176" fontId="13" fillId="2" borderId="6" xfId="0" applyNumberFormat="1" applyFont="1" applyFill="1" applyBorder="1" applyAlignment="1" applyProtection="1">
      <alignment horizontal="center" vertical="center"/>
    </xf>
    <xf numFmtId="176" fontId="13" fillId="2" borderId="19" xfId="0" applyNumberFormat="1" applyFont="1" applyFill="1" applyBorder="1" applyAlignment="1" applyProtection="1">
      <alignment horizontal="center" vertical="center"/>
    </xf>
    <xf numFmtId="176" fontId="13" fillId="2" borderId="22" xfId="0" applyNumberFormat="1" applyFont="1" applyFill="1" applyBorder="1" applyAlignment="1" applyProtection="1">
      <alignment horizontal="center" vertical="center"/>
    </xf>
    <xf numFmtId="177" fontId="7" fillId="5" borderId="1" xfId="0" applyNumberFormat="1" applyFont="1" applyFill="1" applyBorder="1" applyAlignment="1" applyProtection="1">
      <alignment horizontal="center" vertical="center"/>
    </xf>
    <xf numFmtId="177" fontId="7" fillId="5" borderId="15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 vertical="center"/>
    </xf>
    <xf numFmtId="0" fontId="0" fillId="2" borderId="9" xfId="0" applyFill="1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</xf>
    <xf numFmtId="38" fontId="0" fillId="3" borderId="5" xfId="1" applyFont="1" applyFill="1" applyBorder="1" applyAlignment="1" applyProtection="1">
      <alignment vertical="center"/>
    </xf>
    <xf numFmtId="38" fontId="0" fillId="3" borderId="15" xfId="1" applyFont="1" applyFill="1" applyBorder="1" applyAlignment="1" applyProtection="1">
      <alignment vertical="center"/>
    </xf>
    <xf numFmtId="38" fontId="0" fillId="3" borderId="1" xfId="1" applyFont="1" applyFill="1" applyBorder="1" applyAlignment="1" applyProtection="1">
      <alignment vertical="center"/>
    </xf>
    <xf numFmtId="0" fontId="0" fillId="2" borderId="46" xfId="0" applyFill="1" applyBorder="1" applyAlignment="1" applyProtection="1">
      <alignment horizontal="right" vertical="center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40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2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0" xfId="0" applyNumberFormat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32" xfId="0" applyBorder="1">
      <alignment vertical="center"/>
    </xf>
    <xf numFmtId="38" fontId="0" fillId="0" borderId="18" xfId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38" fontId="0" fillId="0" borderId="36" xfId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8" borderId="29" xfId="0" applyFill="1" applyBorder="1" applyAlignment="1">
      <alignment vertical="center" textRotation="255"/>
    </xf>
    <xf numFmtId="0" fontId="0" fillId="8" borderId="20" xfId="0" applyFill="1" applyBorder="1" applyAlignment="1">
      <alignment vertical="center" textRotation="255"/>
    </xf>
    <xf numFmtId="0" fontId="0" fillId="8" borderId="30" xfId="0" applyFill="1" applyBorder="1" applyAlignment="1">
      <alignment vertical="center" textRotation="255"/>
    </xf>
    <xf numFmtId="0" fontId="12" fillId="0" borderId="0" xfId="0" applyFont="1" applyAlignment="1">
      <alignment vertical="center" wrapText="1"/>
    </xf>
    <xf numFmtId="9" fontId="0" fillId="0" borderId="37" xfId="0" applyNumberForma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  <color rgb="FF99FFCC"/>
      <color rgb="FFFF9966"/>
      <color rgb="FFFFFF99"/>
      <color rgb="FFCC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121525</xdr:colOff>
      <xdr:row>17</xdr:row>
      <xdr:rowOff>3286</xdr:rowOff>
    </xdr:from>
    <xdr:to>
      <xdr:col>4</xdr:col>
      <xdr:colOff>795829</xdr:colOff>
      <xdr:row>21</xdr:row>
      <xdr:rowOff>82441</xdr:rowOff>
    </xdr:to>
    <xdr:sp macro="" textlink="">
      <xdr:nvSpPr>
        <xdr:cNvPr id="2" name="正方形/長方形 1"/>
        <xdr:cNvSpPr/>
      </xdr:nvSpPr>
      <xdr:spPr>
        <a:xfrm>
          <a:off x="541939" y="3872407"/>
          <a:ext cx="4602545" cy="821448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使用するパソコンによっては、元号が平成表示になる場合がありますので、ご留意ください。（計算はできます）</a:t>
          </a:r>
          <a:endParaRPr kumimoji="1" lang="en-US" altLang="ja-JP" sz="1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（例）令和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7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　➡　平成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37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121525</xdr:colOff>
      <xdr:row>17</xdr:row>
      <xdr:rowOff>3286</xdr:rowOff>
    </xdr:from>
    <xdr:to>
      <xdr:col>4</xdr:col>
      <xdr:colOff>795829</xdr:colOff>
      <xdr:row>21</xdr:row>
      <xdr:rowOff>82441</xdr:rowOff>
    </xdr:to>
    <xdr:sp macro="" textlink="">
      <xdr:nvSpPr>
        <xdr:cNvPr id="2" name="正方形/長方形 1"/>
        <xdr:cNvSpPr/>
      </xdr:nvSpPr>
      <xdr:spPr>
        <a:xfrm>
          <a:off x="540625" y="3860911"/>
          <a:ext cx="4598604" cy="812580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使用するパソコンによっては、元号が平成表示になる場合がありますので、ご留意ください。（計算はできます）</a:t>
          </a:r>
          <a:endParaRPr kumimoji="1" lang="en-US" altLang="ja-JP" sz="1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（例）令和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7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　➡　平成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37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66"/>
    <pageSetUpPr fitToPage="1"/>
  </sheetPr>
  <dimension ref="B2:AZ100"/>
  <sheetViews>
    <sheetView zoomScaleNormal="100" workbookViewId="0">
      <selection activeCell="G5" sqref="G5:J5"/>
    </sheetView>
  </sheetViews>
  <sheetFormatPr defaultColWidth="3.25" defaultRowHeight="13.5"/>
  <cols>
    <col min="1" max="5" width="3.25" style="126"/>
    <col min="6" max="6" width="3.125" style="126" customWidth="1"/>
    <col min="7" max="8" width="5.375" style="126" customWidth="1"/>
    <col min="9" max="18" width="4.5" style="126" customWidth="1"/>
    <col min="19" max="19" width="2.625" style="126" customWidth="1"/>
    <col min="20" max="20" width="3.75" style="126" customWidth="1"/>
    <col min="21" max="21" width="6.375" style="126" customWidth="1"/>
    <col min="22" max="22" width="5.625" style="126" customWidth="1"/>
    <col min="23" max="24" width="2.5" style="126" customWidth="1"/>
    <col min="25" max="25" width="3.75" style="126" customWidth="1"/>
    <col min="26" max="26" width="24.875" style="126" customWidth="1"/>
    <col min="27" max="27" width="5.125" style="126" bestFit="1" customWidth="1"/>
    <col min="28" max="38" width="3.25" style="126"/>
    <col min="39" max="41" width="3.875" style="126" customWidth="1"/>
    <col min="42" max="42" width="12.75" style="126" customWidth="1"/>
    <col min="43" max="43" width="3.25" style="126"/>
    <col min="44" max="44" width="13.625" style="126" customWidth="1"/>
    <col min="45" max="45" width="8.875" style="126" customWidth="1"/>
    <col min="46" max="46" width="4.75" style="126" customWidth="1"/>
    <col min="47" max="49" width="8.875" style="126" customWidth="1"/>
    <col min="50" max="50" width="9.5" style="126" customWidth="1"/>
    <col min="51" max="51" width="8.875" style="126" customWidth="1"/>
    <col min="52" max="52" width="7.875" style="126" customWidth="1"/>
    <col min="53" max="16384" width="3.25" style="126"/>
  </cols>
  <sheetData>
    <row r="2" spans="2:44" ht="17.25">
      <c r="D2" s="127" t="s">
        <v>51</v>
      </c>
      <c r="R2" s="180"/>
      <c r="S2" s="181"/>
      <c r="T2" s="126" t="s">
        <v>60</v>
      </c>
      <c r="AA2" s="128"/>
      <c r="AB2" s="128"/>
    </row>
    <row r="3" spans="2:44" ht="15" customHeight="1">
      <c r="D3" s="126" t="s">
        <v>78</v>
      </c>
    </row>
    <row r="4" spans="2:44" ht="16.149999999999999" customHeight="1">
      <c r="AR4" s="126" t="s">
        <v>194</v>
      </c>
    </row>
    <row r="5" spans="2:44" ht="22.9" customHeight="1">
      <c r="B5" s="182" t="s">
        <v>8</v>
      </c>
      <c r="C5" s="183"/>
      <c r="D5" s="183"/>
      <c r="E5" s="183"/>
      <c r="F5" s="184"/>
      <c r="G5" s="185"/>
      <c r="H5" s="186"/>
      <c r="I5" s="186"/>
      <c r="J5" s="187"/>
      <c r="K5" s="188" t="s">
        <v>1</v>
      </c>
      <c r="L5" s="189"/>
      <c r="M5" s="189"/>
      <c r="N5" s="190"/>
      <c r="O5" s="191"/>
      <c r="P5" s="192"/>
      <c r="Q5" s="192"/>
      <c r="R5" s="192"/>
      <c r="S5" s="192"/>
      <c r="T5" s="192"/>
      <c r="U5" s="192"/>
      <c r="V5" s="193"/>
      <c r="W5" s="129"/>
      <c r="X5" s="128"/>
      <c r="Y5" s="194" t="s">
        <v>98</v>
      </c>
      <c r="Z5" s="195"/>
      <c r="AA5" s="128"/>
      <c r="AR5" s="126">
        <v>43586</v>
      </c>
    </row>
    <row r="6" spans="2:44" ht="22.9" customHeight="1">
      <c r="B6" s="222" t="s">
        <v>89</v>
      </c>
      <c r="C6" s="223"/>
      <c r="D6" s="223"/>
      <c r="E6" s="223"/>
      <c r="F6" s="224"/>
      <c r="G6" s="130" t="str">
        <f>IF(ISERROR(VALUE(H6&amp;"/"&amp;J7&amp;"/"&amp;K7)),"",VALUE(H6&amp;"/"&amp;J7&amp;"/"&amp;K7))</f>
        <v/>
      </c>
      <c r="H6" s="131" t="str">
        <f>IF(ISERROR(VLOOKUP(G7&amp;I7,$AW$20:$AX$100,2,FALSE)),"",VLOOKUP(G7&amp;I7,$AW$20:$AX$100,2,FALSE))</f>
        <v/>
      </c>
      <c r="I6" s="132" t="s">
        <v>30</v>
      </c>
      <c r="J6" s="133" t="s">
        <v>35</v>
      </c>
      <c r="K6" s="132" t="s">
        <v>44</v>
      </c>
      <c r="L6" s="130" t="str">
        <f>IF(ISERROR(VALUE(M6&amp;"/"&amp;P7&amp;"/"&amp;Q7)),"",VALUE(M6&amp;"/"&amp;P7&amp;"/"&amp;Q7))</f>
        <v/>
      </c>
      <c r="M6" s="134" t="str">
        <f>IF(ISERROR(VLOOKUP(M7&amp;O7,$AW$20:$AX$100,2,FALSE)),"",VLOOKUP(M7&amp;O7,$AW$20:$AX$100,2,FALSE))</f>
        <v/>
      </c>
      <c r="N6" s="135"/>
      <c r="O6" s="132" t="s">
        <v>30</v>
      </c>
      <c r="P6" s="133" t="s">
        <v>35</v>
      </c>
      <c r="Q6" s="132" t="s">
        <v>44</v>
      </c>
      <c r="R6" s="136"/>
      <c r="S6" s="136"/>
      <c r="T6" s="136"/>
      <c r="U6" s="137"/>
      <c r="V6" s="138"/>
      <c r="W6" s="139"/>
      <c r="Y6" s="196" t="s">
        <v>102</v>
      </c>
      <c r="Z6" s="197"/>
    </row>
    <row r="7" spans="2:44" ht="22.9" customHeight="1">
      <c r="B7" s="225"/>
      <c r="C7" s="226"/>
      <c r="D7" s="226"/>
      <c r="E7" s="226"/>
      <c r="F7" s="227"/>
      <c r="G7" s="198" t="s">
        <v>122</v>
      </c>
      <c r="H7" s="199"/>
      <c r="I7" s="2"/>
      <c r="J7" s="3"/>
      <c r="K7" s="4"/>
      <c r="L7" s="143" t="s">
        <v>45</v>
      </c>
      <c r="M7" s="198" t="s">
        <v>122</v>
      </c>
      <c r="N7" s="199"/>
      <c r="O7" s="2"/>
      <c r="P7" s="3"/>
      <c r="Q7" s="4"/>
      <c r="R7" s="143" t="s">
        <v>91</v>
      </c>
      <c r="S7" s="143"/>
      <c r="T7" s="143"/>
      <c r="U7" s="144"/>
      <c r="V7" s="145"/>
      <c r="W7" s="139"/>
      <c r="Y7" s="200" t="str">
        <f>IF(K7="","",AR8&amp;"年"&amp;AP9&amp;"月"&amp;AP10&amp;"日")</f>
        <v/>
      </c>
      <c r="Z7" s="201"/>
      <c r="AA7" s="126" t="s">
        <v>104</v>
      </c>
      <c r="AO7" s="146"/>
      <c r="AP7" s="147" t="e">
        <f>G6+179</f>
        <v>#VALUE!</v>
      </c>
    </row>
    <row r="8" spans="2:44" ht="22.9" customHeight="1">
      <c r="B8" s="228" t="s">
        <v>72</v>
      </c>
      <c r="C8" s="229"/>
      <c r="D8" s="222" t="s">
        <v>49</v>
      </c>
      <c r="E8" s="223"/>
      <c r="F8" s="224"/>
      <c r="G8" s="130" t="str">
        <f>IF(ISERROR(VALUE(H8&amp;"/"&amp;J9&amp;"/"&amp;K9)),"",VALUE(H8&amp;"/"&amp;J9&amp;"/"&amp;K9))</f>
        <v/>
      </c>
      <c r="H8" s="131" t="str">
        <f>IF(ISERROR(VLOOKUP(G9&amp;I9,$AW$20:$AX$100,2,FALSE)),"",VLOOKUP(G9&amp;I9,$AW$20:$AX$100,2,FALSE))</f>
        <v/>
      </c>
      <c r="I8" s="132" t="s">
        <v>30</v>
      </c>
      <c r="J8" s="133" t="s">
        <v>35</v>
      </c>
      <c r="K8" s="132" t="s">
        <v>44</v>
      </c>
      <c r="L8" s="130" t="str">
        <f>IF(ISERROR(VALUE(M8&amp;"/"&amp;P9&amp;"/"&amp;Q9)),"",VALUE(M8&amp;"/"&amp;P9&amp;"/"&amp;Q9))</f>
        <v/>
      </c>
      <c r="M8" s="134" t="str">
        <f>IF(ISERROR(VLOOKUP(M9&amp;O9,$AW$20:$AX$100,2,FALSE)),"",VLOOKUP(M9&amp;O9,$AW$20:$AX$100,2,FALSE))</f>
        <v/>
      </c>
      <c r="N8" s="135"/>
      <c r="O8" s="148"/>
      <c r="P8" s="149" t="s">
        <v>35</v>
      </c>
      <c r="Q8" s="132" t="s">
        <v>44</v>
      </c>
      <c r="R8" s="202" t="s">
        <v>105</v>
      </c>
      <c r="S8" s="203"/>
      <c r="T8" s="203"/>
      <c r="U8" s="203"/>
      <c r="V8" s="204"/>
      <c r="W8" s="139"/>
      <c r="Y8" s="150"/>
      <c r="Z8" s="151"/>
      <c r="AA8" s="152"/>
      <c r="AB8" s="152"/>
      <c r="AC8" s="152"/>
      <c r="AD8" s="152"/>
      <c r="AO8" s="153" t="s">
        <v>30</v>
      </c>
      <c r="AP8" s="146" t="e">
        <f>YEAR(AP7)</f>
        <v>#VALUE!</v>
      </c>
      <c r="AR8" s="146" t="e">
        <f>IF(AP7&gt;=AR5,VLOOKUP(AP8,$AX$51:$AY$100,2,FALSE),VLOOKUP(AP8,$AX$20:$AY$50,2,FALSE))</f>
        <v>#VALUE!</v>
      </c>
    </row>
    <row r="9" spans="2:44" ht="22.9" customHeight="1">
      <c r="B9" s="230"/>
      <c r="C9" s="231"/>
      <c r="D9" s="234"/>
      <c r="E9" s="235"/>
      <c r="F9" s="236"/>
      <c r="G9" s="198" t="s">
        <v>122</v>
      </c>
      <c r="H9" s="199"/>
      <c r="I9" s="2"/>
      <c r="J9" s="3"/>
      <c r="K9" s="4"/>
      <c r="L9" s="143" t="s">
        <v>45</v>
      </c>
      <c r="M9" s="198" t="s">
        <v>122</v>
      </c>
      <c r="N9" s="199"/>
      <c r="O9" s="2"/>
      <c r="P9" s="3"/>
      <c r="Q9" s="4"/>
      <c r="R9" s="149" t="s">
        <v>91</v>
      </c>
      <c r="S9" s="149"/>
      <c r="T9" s="188" t="str">
        <f>IF(Q9="","",IF(L8&lt;=$AP$7,"180日以内","180日超"))</f>
        <v/>
      </c>
      <c r="U9" s="189"/>
      <c r="V9" s="190"/>
      <c r="W9" s="139"/>
      <c r="Y9" s="205" t="s">
        <v>38</v>
      </c>
      <c r="Z9" s="206"/>
      <c r="AA9" s="206"/>
      <c r="AB9" s="206"/>
      <c r="AC9" s="206"/>
      <c r="AD9" s="207"/>
      <c r="AO9" s="153" t="s">
        <v>35</v>
      </c>
      <c r="AP9" s="146" t="e">
        <f>MONTH(AP7)</f>
        <v>#VALUE!</v>
      </c>
    </row>
    <row r="10" spans="2:44" ht="22.9" customHeight="1">
      <c r="B10" s="230"/>
      <c r="C10" s="231"/>
      <c r="D10" s="208"/>
      <c r="E10" s="209"/>
      <c r="F10" s="210"/>
      <c r="G10" s="154"/>
      <c r="H10" s="154"/>
      <c r="I10" s="154"/>
      <c r="J10" s="154"/>
      <c r="K10" s="155"/>
      <c r="L10" s="137"/>
      <c r="M10" s="137"/>
      <c r="N10" s="137"/>
      <c r="O10" s="155"/>
      <c r="P10" s="156"/>
      <c r="Q10" s="149"/>
      <c r="R10" s="133"/>
      <c r="S10" s="133"/>
      <c r="T10" s="149"/>
      <c r="U10" s="137"/>
      <c r="V10" s="138"/>
      <c r="W10" s="139"/>
      <c r="Y10" s="157"/>
      <c r="Z10" s="157"/>
      <c r="AA10" s="157"/>
      <c r="AB10" s="157"/>
      <c r="AC10" s="157"/>
      <c r="AD10" s="157"/>
      <c r="AO10" s="153" t="s">
        <v>44</v>
      </c>
      <c r="AP10" s="146" t="e">
        <f>DAY(AP7)</f>
        <v>#VALUE!</v>
      </c>
    </row>
    <row r="11" spans="2:44" ht="22.9" customHeight="1">
      <c r="B11" s="232"/>
      <c r="C11" s="233"/>
      <c r="D11" s="211" t="s">
        <v>103</v>
      </c>
      <c r="E11" s="211"/>
      <c r="F11" s="212"/>
      <c r="G11" s="213"/>
      <c r="H11" s="213"/>
      <c r="I11" s="213"/>
      <c r="J11" s="214"/>
      <c r="K11" s="144" t="s">
        <v>26</v>
      </c>
      <c r="L11" s="158"/>
      <c r="M11" s="158"/>
      <c r="N11" s="158"/>
      <c r="O11" s="158"/>
      <c r="P11" s="158"/>
      <c r="Q11" s="158"/>
      <c r="R11" s="158"/>
      <c r="S11" s="158"/>
      <c r="T11" s="158"/>
      <c r="U11" s="144"/>
      <c r="V11" s="159"/>
      <c r="W11" s="160"/>
      <c r="X11" s="161"/>
      <c r="Y11" s="162">
        <v>1</v>
      </c>
      <c r="Z11" s="237" t="s">
        <v>28</v>
      </c>
      <c r="AA11" s="237"/>
      <c r="AB11" s="237"/>
      <c r="AC11" s="237"/>
      <c r="AD11" s="237"/>
      <c r="AE11" s="161"/>
      <c r="AF11" s="161"/>
      <c r="AG11" s="161"/>
    </row>
    <row r="12" spans="2:44" ht="22.9" customHeight="1">
      <c r="B12" s="228" t="s">
        <v>70</v>
      </c>
      <c r="C12" s="229"/>
      <c r="D12" s="222" t="s">
        <v>49</v>
      </c>
      <c r="E12" s="223"/>
      <c r="F12" s="224"/>
      <c r="G12" s="130" t="str">
        <f>IF(ISERROR(VALUE(H12&amp;"/"&amp;J13&amp;"/"&amp;K13)),"",VALUE(H12&amp;"/"&amp;J13&amp;"/"&amp;K13))</f>
        <v/>
      </c>
      <c r="H12" s="131" t="str">
        <f>IF(ISERROR(VLOOKUP(G13&amp;I13,$AW$20:$AX$100,2,FALSE)),"",VLOOKUP(G13&amp;I13,$AW$20:$AX$100,2,FALSE))</f>
        <v/>
      </c>
      <c r="I12" s="132" t="s">
        <v>30</v>
      </c>
      <c r="J12" s="133" t="s">
        <v>35</v>
      </c>
      <c r="K12" s="132" t="s">
        <v>44</v>
      </c>
      <c r="L12" s="130" t="str">
        <f>IF(ISERROR(VALUE(M12&amp;"/"&amp;P13&amp;"/"&amp;Q13)),"",VALUE(M12&amp;"/"&amp;P13&amp;"/"&amp;Q13))</f>
        <v/>
      </c>
      <c r="M12" s="134" t="str">
        <f>IF(ISERROR(VLOOKUP(M13&amp;O13,$AW$20:$AX$100,2,FALSE)),"",VLOOKUP(M13&amp;O13,$AW$20:$AX$100,2,FALSE))</f>
        <v/>
      </c>
      <c r="N12" s="135"/>
      <c r="O12" s="148" t="s">
        <v>30</v>
      </c>
      <c r="P12" s="149" t="s">
        <v>35</v>
      </c>
      <c r="Q12" s="132" t="s">
        <v>44</v>
      </c>
      <c r="R12" s="202" t="s">
        <v>105</v>
      </c>
      <c r="S12" s="203"/>
      <c r="T12" s="203"/>
      <c r="U12" s="203"/>
      <c r="V12" s="204"/>
      <c r="W12" s="139"/>
      <c r="Y12" s="162"/>
      <c r="Z12" s="237"/>
      <c r="AA12" s="237"/>
      <c r="AB12" s="237"/>
      <c r="AC12" s="237"/>
      <c r="AD12" s="237"/>
    </row>
    <row r="13" spans="2:44" ht="22.9" customHeight="1">
      <c r="B13" s="230"/>
      <c r="C13" s="231"/>
      <c r="D13" s="234"/>
      <c r="E13" s="235"/>
      <c r="F13" s="236"/>
      <c r="G13" s="198" t="s">
        <v>122</v>
      </c>
      <c r="H13" s="199"/>
      <c r="I13" s="2"/>
      <c r="J13" s="3"/>
      <c r="K13" s="4"/>
      <c r="L13" s="143" t="s">
        <v>45</v>
      </c>
      <c r="M13" s="198" t="s">
        <v>122</v>
      </c>
      <c r="N13" s="199"/>
      <c r="O13" s="2"/>
      <c r="P13" s="3"/>
      <c r="Q13" s="4"/>
      <c r="R13" s="149" t="s">
        <v>91</v>
      </c>
      <c r="S13" s="149"/>
      <c r="T13" s="188" t="str">
        <f>IF(Q13="","",IF(L12&lt;=$AP$7,"180日以内","180日超"))</f>
        <v/>
      </c>
      <c r="U13" s="189"/>
      <c r="V13" s="190"/>
      <c r="W13" s="139"/>
      <c r="Y13" s="162"/>
      <c r="Z13" s="237"/>
      <c r="AA13" s="237"/>
      <c r="AB13" s="237"/>
      <c r="AC13" s="237"/>
      <c r="AD13" s="237"/>
    </row>
    <row r="14" spans="2:44" ht="22.9" customHeight="1">
      <c r="B14" s="230"/>
      <c r="C14" s="231"/>
      <c r="D14" s="163"/>
      <c r="E14" s="154"/>
      <c r="F14" s="164"/>
      <c r="G14" s="165"/>
      <c r="H14" s="165"/>
      <c r="I14" s="165"/>
      <c r="J14" s="165"/>
      <c r="K14" s="137"/>
      <c r="L14" s="137"/>
      <c r="M14" s="137"/>
      <c r="N14" s="137"/>
      <c r="O14" s="166"/>
      <c r="P14" s="167"/>
      <c r="Q14" s="149"/>
      <c r="R14" s="137"/>
      <c r="S14" s="137"/>
      <c r="T14" s="166"/>
      <c r="U14" s="137"/>
      <c r="V14" s="168"/>
      <c r="W14" s="139"/>
      <c r="Y14" s="162">
        <v>2</v>
      </c>
      <c r="Z14" s="238" t="s">
        <v>200</v>
      </c>
      <c r="AA14" s="238"/>
      <c r="AB14" s="238"/>
      <c r="AC14" s="238"/>
      <c r="AD14" s="238"/>
    </row>
    <row r="15" spans="2:44" ht="22.9" customHeight="1">
      <c r="B15" s="232"/>
      <c r="C15" s="233"/>
      <c r="D15" s="211" t="s">
        <v>103</v>
      </c>
      <c r="E15" s="211"/>
      <c r="F15" s="212"/>
      <c r="G15" s="213"/>
      <c r="H15" s="213"/>
      <c r="I15" s="213"/>
      <c r="J15" s="214"/>
      <c r="K15" s="144" t="s">
        <v>26</v>
      </c>
      <c r="L15" s="158"/>
      <c r="M15" s="158"/>
      <c r="N15" s="158"/>
      <c r="O15" s="158"/>
      <c r="P15" s="158"/>
      <c r="Q15" s="158"/>
      <c r="R15" s="158"/>
      <c r="S15" s="158"/>
      <c r="T15" s="158"/>
      <c r="U15" s="144"/>
      <c r="V15" s="159"/>
      <c r="W15" s="160"/>
      <c r="X15" s="161"/>
      <c r="Y15" s="162"/>
      <c r="Z15" s="238"/>
      <c r="AA15" s="238"/>
      <c r="AB15" s="238"/>
      <c r="AC15" s="238"/>
      <c r="AD15" s="238"/>
      <c r="AE15" s="161"/>
      <c r="AF15" s="161"/>
      <c r="AG15" s="161"/>
    </row>
    <row r="16" spans="2:44" ht="22.9" customHeight="1">
      <c r="B16" s="228" t="s">
        <v>67</v>
      </c>
      <c r="C16" s="229"/>
      <c r="D16" s="223" t="s">
        <v>49</v>
      </c>
      <c r="E16" s="223"/>
      <c r="F16" s="224"/>
      <c r="G16" s="130" t="str">
        <f>IF(ISERROR(VALUE(H16&amp;"/"&amp;J17&amp;"/"&amp;K17)),"",VALUE(H16&amp;"/"&amp;J17&amp;"/"&amp;K17))</f>
        <v/>
      </c>
      <c r="H16" s="131" t="str">
        <f>IF(ISERROR(VLOOKUP(G17&amp;I17,$AW$20:$AX$100,2,FALSE)),"",VLOOKUP(G17&amp;I17,$AW$20:$AX$100,2,FALSE))</f>
        <v/>
      </c>
      <c r="I16" s="132" t="s">
        <v>30</v>
      </c>
      <c r="J16" s="133" t="s">
        <v>35</v>
      </c>
      <c r="K16" s="132" t="s">
        <v>44</v>
      </c>
      <c r="L16" s="130" t="str">
        <f>IF(ISERROR(VALUE(M16&amp;"/"&amp;P17&amp;"/"&amp;Q17)),"",VALUE(M16&amp;"/"&amp;P17&amp;"/"&amp;Q17))</f>
        <v/>
      </c>
      <c r="M16" s="134" t="str">
        <f>IF(ISERROR(VLOOKUP(M17&amp;O17,$AW$20:$AX$100,2,FALSE)),"",VLOOKUP(M17&amp;O17,$AW$20:$AX$100,2,FALSE))</f>
        <v/>
      </c>
      <c r="N16" s="135"/>
      <c r="O16" s="148" t="s">
        <v>30</v>
      </c>
      <c r="P16" s="149" t="s">
        <v>35</v>
      </c>
      <c r="Q16" s="132" t="s">
        <v>44</v>
      </c>
      <c r="R16" s="202" t="s">
        <v>105</v>
      </c>
      <c r="S16" s="203"/>
      <c r="T16" s="203"/>
      <c r="U16" s="203"/>
      <c r="V16" s="204"/>
      <c r="X16" s="161"/>
      <c r="Y16" s="162"/>
      <c r="Z16" s="238"/>
      <c r="AA16" s="238"/>
      <c r="AB16" s="238"/>
      <c r="AC16" s="238"/>
      <c r="AD16" s="238"/>
    </row>
    <row r="17" spans="2:52" ht="22.9" customHeight="1">
      <c r="B17" s="230"/>
      <c r="C17" s="231"/>
      <c r="D17" s="239"/>
      <c r="E17" s="239"/>
      <c r="F17" s="240"/>
      <c r="G17" s="198" t="s">
        <v>122</v>
      </c>
      <c r="H17" s="199"/>
      <c r="I17" s="2"/>
      <c r="J17" s="3"/>
      <c r="K17" s="4"/>
      <c r="L17" s="143" t="s">
        <v>45</v>
      </c>
      <c r="M17" s="198" t="s">
        <v>122</v>
      </c>
      <c r="N17" s="199"/>
      <c r="O17" s="2"/>
      <c r="P17" s="3"/>
      <c r="Q17" s="4"/>
      <c r="R17" s="149" t="s">
        <v>91</v>
      </c>
      <c r="S17" s="149"/>
      <c r="T17" s="188" t="str">
        <f>IF(Q17="","",IF(L16&lt;=$AP$7,"180日以内","180日超"))</f>
        <v/>
      </c>
      <c r="U17" s="189"/>
      <c r="V17" s="190"/>
      <c r="Y17" s="162"/>
      <c r="Z17" s="238"/>
      <c r="AA17" s="238"/>
      <c r="AB17" s="238"/>
      <c r="AC17" s="238"/>
      <c r="AD17" s="238"/>
    </row>
    <row r="18" spans="2:52" ht="22.9" customHeight="1">
      <c r="B18" s="230"/>
      <c r="C18" s="231"/>
      <c r="D18" s="208"/>
      <c r="E18" s="209"/>
      <c r="F18" s="210"/>
      <c r="G18" s="155"/>
      <c r="H18" s="155"/>
      <c r="I18" s="155"/>
      <c r="J18" s="155"/>
      <c r="K18" s="155"/>
      <c r="L18" s="137"/>
      <c r="M18" s="137"/>
      <c r="N18" s="137"/>
      <c r="O18" s="155"/>
      <c r="P18" s="155"/>
      <c r="Q18" s="155"/>
      <c r="R18" s="137"/>
      <c r="S18" s="137"/>
      <c r="T18" s="155"/>
      <c r="U18" s="155"/>
      <c r="V18" s="169"/>
      <c r="Y18" s="162"/>
      <c r="Z18" s="238"/>
      <c r="AA18" s="238"/>
      <c r="AB18" s="238"/>
      <c r="AC18" s="238"/>
      <c r="AD18" s="238"/>
      <c r="AS18" s="221" t="s">
        <v>95</v>
      </c>
      <c r="AT18" s="221"/>
      <c r="AU18" s="221"/>
      <c r="AV18" s="221"/>
      <c r="AW18" s="221"/>
    </row>
    <row r="19" spans="2:52" ht="22.9" customHeight="1">
      <c r="B19" s="232"/>
      <c r="C19" s="233"/>
      <c r="D19" s="211" t="s">
        <v>103</v>
      </c>
      <c r="E19" s="211"/>
      <c r="F19" s="212"/>
      <c r="G19" s="213"/>
      <c r="H19" s="213"/>
      <c r="I19" s="213"/>
      <c r="J19" s="214"/>
      <c r="K19" s="144" t="s">
        <v>26</v>
      </c>
      <c r="L19" s="158"/>
      <c r="M19" s="158"/>
      <c r="N19" s="158"/>
      <c r="O19" s="158"/>
      <c r="P19" s="158"/>
      <c r="Q19" s="158"/>
      <c r="R19" s="158"/>
      <c r="S19" s="158"/>
      <c r="T19" s="158"/>
      <c r="U19" s="144"/>
      <c r="V19" s="159"/>
      <c r="Y19" s="162">
        <v>3</v>
      </c>
      <c r="Z19" s="238" t="s">
        <v>198</v>
      </c>
      <c r="AA19" s="238"/>
      <c r="AB19" s="238"/>
      <c r="AC19" s="238"/>
      <c r="AD19" s="238"/>
      <c r="AP19" s="170" t="s">
        <v>50</v>
      </c>
      <c r="AR19" s="171" t="s">
        <v>97</v>
      </c>
      <c r="AT19" s="172" t="s">
        <v>123</v>
      </c>
      <c r="AU19" s="172" t="s">
        <v>128</v>
      </c>
      <c r="AW19" s="153" t="s">
        <v>128</v>
      </c>
      <c r="AX19" s="153" t="s">
        <v>129</v>
      </c>
      <c r="AY19" s="153" t="s">
        <v>195</v>
      </c>
      <c r="AZ19" s="153" t="s">
        <v>196</v>
      </c>
    </row>
    <row r="20" spans="2:52" ht="23.25" customHeight="1">
      <c r="B20" s="228" t="s">
        <v>66</v>
      </c>
      <c r="C20" s="229"/>
      <c r="D20" s="223" t="s">
        <v>49</v>
      </c>
      <c r="E20" s="223"/>
      <c r="F20" s="224"/>
      <c r="G20" s="130" t="str">
        <f>IF(ISERROR(VALUE(H20&amp;"/"&amp;J21&amp;"/"&amp;K21)),"",VALUE(H20&amp;"/"&amp;J21&amp;"/"&amp;K21))</f>
        <v/>
      </c>
      <c r="H20" s="131" t="str">
        <f>IF(ISERROR(VLOOKUP(G21&amp;I21,$AW$20:$AX$100,2,FALSE)),"",VLOOKUP(G21&amp;I21,$AW$20:$AX$100,2,FALSE))</f>
        <v/>
      </c>
      <c r="I20" s="132" t="s">
        <v>30</v>
      </c>
      <c r="J20" s="133" t="s">
        <v>35</v>
      </c>
      <c r="K20" s="132" t="s">
        <v>44</v>
      </c>
      <c r="L20" s="130" t="str">
        <f>IF(ISERROR(VALUE(M20&amp;"/"&amp;P21&amp;"/"&amp;Q21)),"",VALUE(M20&amp;"/"&amp;P21&amp;"/"&amp;Q21))</f>
        <v/>
      </c>
      <c r="M20" s="134" t="str">
        <f>IF(ISERROR(VLOOKUP(M21&amp;O21,$AW$20:$AX$100,2,FALSE)),"",VLOOKUP(M21&amp;O21,$AW$20:$AX$100,2,FALSE))</f>
        <v/>
      </c>
      <c r="N20" s="135"/>
      <c r="O20" s="148" t="s">
        <v>30</v>
      </c>
      <c r="P20" s="149" t="s">
        <v>35</v>
      </c>
      <c r="Q20" s="132" t="s">
        <v>44</v>
      </c>
      <c r="R20" s="202" t="s">
        <v>105</v>
      </c>
      <c r="S20" s="203"/>
      <c r="T20" s="203"/>
      <c r="U20" s="203"/>
      <c r="V20" s="204"/>
      <c r="Y20" s="162"/>
      <c r="Z20" s="238"/>
      <c r="AA20" s="238"/>
      <c r="AB20" s="238"/>
      <c r="AC20" s="238"/>
      <c r="AD20" s="238"/>
      <c r="AP20" s="146" t="s">
        <v>18</v>
      </c>
      <c r="AR20" s="146" t="s">
        <v>25</v>
      </c>
      <c r="AT20" s="146">
        <v>1</v>
      </c>
      <c r="AU20" s="146" t="s">
        <v>127</v>
      </c>
      <c r="AW20" s="146" t="s">
        <v>173</v>
      </c>
      <c r="AX20" s="146">
        <v>1989</v>
      </c>
      <c r="AY20" s="146" t="s">
        <v>173</v>
      </c>
      <c r="AZ20" s="146">
        <v>1</v>
      </c>
    </row>
    <row r="21" spans="2:52" ht="23.25" customHeight="1">
      <c r="B21" s="230"/>
      <c r="C21" s="231"/>
      <c r="D21" s="239"/>
      <c r="E21" s="239"/>
      <c r="F21" s="240"/>
      <c r="G21" s="198" t="s">
        <v>122</v>
      </c>
      <c r="H21" s="199"/>
      <c r="I21" s="2"/>
      <c r="J21" s="3"/>
      <c r="K21" s="4"/>
      <c r="L21" s="143" t="s">
        <v>45</v>
      </c>
      <c r="M21" s="198" t="s">
        <v>122</v>
      </c>
      <c r="N21" s="199"/>
      <c r="O21" s="2"/>
      <c r="P21" s="3"/>
      <c r="Q21" s="4"/>
      <c r="R21" s="149" t="s">
        <v>91</v>
      </c>
      <c r="S21" s="149"/>
      <c r="T21" s="188" t="str">
        <f>IF(Q21="","",IF(L20&lt;=$AP$7,"180日以内","180日超"))</f>
        <v/>
      </c>
      <c r="U21" s="189"/>
      <c r="V21" s="190"/>
      <c r="Y21" s="162"/>
      <c r="Z21" s="238"/>
      <c r="AA21" s="238"/>
      <c r="AB21" s="238"/>
      <c r="AC21" s="238"/>
      <c r="AD21" s="238"/>
      <c r="AP21" s="146" t="s">
        <v>54</v>
      </c>
      <c r="AR21" s="146" t="s">
        <v>47</v>
      </c>
      <c r="AT21" s="146">
        <v>2</v>
      </c>
      <c r="AU21" s="146" t="s">
        <v>122</v>
      </c>
      <c r="AW21" s="146" t="s">
        <v>174</v>
      </c>
      <c r="AX21" s="146">
        <v>1990</v>
      </c>
      <c r="AY21" s="146" t="s">
        <v>174</v>
      </c>
      <c r="AZ21" s="146">
        <v>2</v>
      </c>
    </row>
    <row r="22" spans="2:52" ht="23.25" customHeight="1">
      <c r="B22" s="230"/>
      <c r="C22" s="231"/>
      <c r="D22" s="215"/>
      <c r="E22" s="216"/>
      <c r="F22" s="217"/>
      <c r="G22" s="155"/>
      <c r="H22" s="155"/>
      <c r="I22" s="155"/>
      <c r="J22" s="155"/>
      <c r="K22" s="155"/>
      <c r="L22" s="137"/>
      <c r="M22" s="137"/>
      <c r="N22" s="137"/>
      <c r="O22" s="155"/>
      <c r="P22" s="155"/>
      <c r="Q22" s="155"/>
      <c r="R22" s="137"/>
      <c r="S22" s="137"/>
      <c r="T22" s="155"/>
      <c r="U22" s="155"/>
      <c r="V22" s="169"/>
      <c r="Y22" s="162">
        <v>4</v>
      </c>
      <c r="Z22" s="238" t="s">
        <v>201</v>
      </c>
      <c r="AA22" s="238"/>
      <c r="AB22" s="238"/>
      <c r="AC22" s="238"/>
      <c r="AD22" s="238"/>
      <c r="AP22" s="146" t="s">
        <v>36</v>
      </c>
      <c r="AR22" s="146"/>
      <c r="AT22" s="146"/>
      <c r="AU22" s="146"/>
      <c r="AW22" s="146" t="s">
        <v>175</v>
      </c>
      <c r="AX22" s="146">
        <v>1991</v>
      </c>
      <c r="AY22" s="146" t="s">
        <v>175</v>
      </c>
      <c r="AZ22" s="146">
        <v>3</v>
      </c>
    </row>
    <row r="23" spans="2:52" ht="23.25" customHeight="1">
      <c r="B23" s="232"/>
      <c r="C23" s="233"/>
      <c r="D23" s="218" t="s">
        <v>103</v>
      </c>
      <c r="E23" s="219"/>
      <c r="F23" s="220"/>
      <c r="G23" s="213"/>
      <c r="H23" s="213"/>
      <c r="I23" s="213"/>
      <c r="J23" s="214"/>
      <c r="K23" s="144" t="s">
        <v>26</v>
      </c>
      <c r="L23" s="158"/>
      <c r="M23" s="158"/>
      <c r="N23" s="158"/>
      <c r="O23" s="158"/>
      <c r="P23" s="158"/>
      <c r="Q23" s="158"/>
      <c r="R23" s="158"/>
      <c r="S23" s="158"/>
      <c r="T23" s="158"/>
      <c r="U23" s="144"/>
      <c r="V23" s="159"/>
      <c r="Y23" s="162"/>
      <c r="Z23" s="238"/>
      <c r="AA23" s="238"/>
      <c r="AB23" s="238"/>
      <c r="AC23" s="238"/>
      <c r="AD23" s="238"/>
      <c r="AP23" s="146" t="s">
        <v>57</v>
      </c>
      <c r="AW23" s="146" t="s">
        <v>177</v>
      </c>
      <c r="AX23" s="146">
        <v>1992</v>
      </c>
      <c r="AY23" s="146" t="s">
        <v>177</v>
      </c>
      <c r="AZ23" s="146">
        <v>4</v>
      </c>
    </row>
    <row r="24" spans="2:52" ht="23.25" customHeight="1">
      <c r="Y24" s="162"/>
      <c r="Z24" s="238"/>
      <c r="AA24" s="238"/>
      <c r="AB24" s="238"/>
      <c r="AC24" s="238"/>
      <c r="AD24" s="238"/>
      <c r="AP24" s="146" t="s">
        <v>56</v>
      </c>
      <c r="AW24" s="146" t="s">
        <v>178</v>
      </c>
      <c r="AX24" s="146">
        <v>1993</v>
      </c>
      <c r="AY24" s="146" t="s">
        <v>178</v>
      </c>
      <c r="AZ24" s="146">
        <v>5</v>
      </c>
    </row>
    <row r="25" spans="2:52" ht="23.25" customHeight="1">
      <c r="Z25" s="238"/>
      <c r="AA25" s="238"/>
      <c r="AB25" s="238"/>
      <c r="AC25" s="238"/>
      <c r="AD25" s="238"/>
      <c r="AP25" s="146"/>
      <c r="AW25" s="146" t="s">
        <v>179</v>
      </c>
      <c r="AX25" s="146">
        <v>1994</v>
      </c>
      <c r="AY25" s="146" t="s">
        <v>179</v>
      </c>
      <c r="AZ25" s="146">
        <v>6</v>
      </c>
    </row>
    <row r="26" spans="2:52" ht="23.25" customHeight="1">
      <c r="Z26" s="173"/>
      <c r="AA26" s="173"/>
      <c r="AB26" s="173"/>
      <c r="AC26" s="173"/>
      <c r="AD26" s="173"/>
      <c r="AP26" s="146"/>
      <c r="AW26" s="146" t="s">
        <v>180</v>
      </c>
      <c r="AX26" s="146">
        <v>1995</v>
      </c>
      <c r="AY26" s="146" t="s">
        <v>180</v>
      </c>
      <c r="AZ26" s="146">
        <v>7</v>
      </c>
    </row>
    <row r="27" spans="2:52" ht="23.25" customHeight="1">
      <c r="Z27" s="173"/>
      <c r="AA27" s="173"/>
      <c r="AB27" s="173"/>
      <c r="AC27" s="173"/>
      <c r="AD27" s="173"/>
      <c r="AP27" s="146"/>
      <c r="AW27" s="146" t="s">
        <v>112</v>
      </c>
      <c r="AX27" s="146">
        <v>1996</v>
      </c>
      <c r="AY27" s="146" t="s">
        <v>112</v>
      </c>
      <c r="AZ27" s="146">
        <v>8</v>
      </c>
    </row>
    <row r="28" spans="2:52" ht="23.25" customHeight="1">
      <c r="Y28" s="162"/>
      <c r="Z28" s="173"/>
      <c r="AA28" s="173"/>
      <c r="AB28" s="173"/>
      <c r="AC28" s="173"/>
      <c r="AD28" s="173"/>
      <c r="AP28" s="146"/>
      <c r="AW28" s="146" t="s">
        <v>181</v>
      </c>
      <c r="AX28" s="146">
        <v>1997</v>
      </c>
      <c r="AY28" s="146" t="s">
        <v>181</v>
      </c>
      <c r="AZ28" s="146">
        <v>9</v>
      </c>
    </row>
    <row r="29" spans="2:52" ht="23.25" customHeight="1">
      <c r="Y29" s="162"/>
      <c r="Z29" s="173"/>
      <c r="AA29" s="173"/>
      <c r="AB29" s="173"/>
      <c r="AC29" s="173"/>
      <c r="AD29" s="173"/>
      <c r="AP29" s="146"/>
      <c r="AW29" s="146" t="s">
        <v>182</v>
      </c>
      <c r="AX29" s="146">
        <v>1998</v>
      </c>
      <c r="AY29" s="146" t="s">
        <v>182</v>
      </c>
      <c r="AZ29" s="146">
        <v>10</v>
      </c>
    </row>
    <row r="30" spans="2:52" ht="23.25" customHeight="1">
      <c r="Z30" s="174"/>
      <c r="AP30" s="146"/>
      <c r="AW30" s="146" t="s">
        <v>34</v>
      </c>
      <c r="AX30" s="146">
        <v>1999</v>
      </c>
      <c r="AY30" s="146" t="s">
        <v>34</v>
      </c>
      <c r="AZ30" s="146">
        <v>11</v>
      </c>
    </row>
    <row r="31" spans="2:52" ht="23.25" customHeight="1">
      <c r="Z31" s="174"/>
      <c r="AP31" s="146"/>
      <c r="AW31" s="146" t="s">
        <v>184</v>
      </c>
      <c r="AX31" s="146">
        <v>2000</v>
      </c>
      <c r="AY31" s="146" t="s">
        <v>184</v>
      </c>
      <c r="AZ31" s="146">
        <v>12</v>
      </c>
    </row>
    <row r="32" spans="2:52" ht="23.25" customHeight="1">
      <c r="AP32" s="146"/>
      <c r="AW32" s="146" t="s">
        <v>185</v>
      </c>
      <c r="AX32" s="146">
        <v>2001</v>
      </c>
      <c r="AY32" s="146" t="s">
        <v>185</v>
      </c>
      <c r="AZ32" s="146">
        <v>13</v>
      </c>
    </row>
    <row r="33" spans="49:52" ht="23.25" customHeight="1">
      <c r="AW33" s="146" t="s">
        <v>186</v>
      </c>
      <c r="AX33" s="146">
        <v>2002</v>
      </c>
      <c r="AY33" s="146" t="s">
        <v>186</v>
      </c>
      <c r="AZ33" s="146">
        <v>14</v>
      </c>
    </row>
    <row r="34" spans="49:52" ht="23.25" customHeight="1">
      <c r="AW34" s="146" t="s">
        <v>73</v>
      </c>
      <c r="AX34" s="146">
        <v>2003</v>
      </c>
      <c r="AY34" s="146" t="s">
        <v>73</v>
      </c>
      <c r="AZ34" s="146">
        <v>15</v>
      </c>
    </row>
    <row r="35" spans="49:52" ht="23.25" customHeight="1">
      <c r="AW35" s="146" t="s">
        <v>100</v>
      </c>
      <c r="AX35" s="146">
        <v>2004</v>
      </c>
      <c r="AY35" s="146" t="s">
        <v>100</v>
      </c>
      <c r="AZ35" s="146">
        <v>16</v>
      </c>
    </row>
    <row r="36" spans="49:52" ht="23.25" customHeight="1">
      <c r="AW36" s="146" t="s">
        <v>187</v>
      </c>
      <c r="AX36" s="146">
        <v>2005</v>
      </c>
      <c r="AY36" s="146" t="s">
        <v>187</v>
      </c>
      <c r="AZ36" s="146">
        <v>17</v>
      </c>
    </row>
    <row r="37" spans="49:52" ht="23.25" customHeight="1">
      <c r="AW37" s="146" t="s">
        <v>188</v>
      </c>
      <c r="AX37" s="146">
        <v>2006</v>
      </c>
      <c r="AY37" s="146" t="s">
        <v>188</v>
      </c>
      <c r="AZ37" s="146">
        <v>18</v>
      </c>
    </row>
    <row r="38" spans="49:52" ht="23.25" customHeight="1">
      <c r="AW38" s="146" t="s">
        <v>170</v>
      </c>
      <c r="AX38" s="146">
        <v>2007</v>
      </c>
      <c r="AY38" s="146" t="s">
        <v>170</v>
      </c>
      <c r="AZ38" s="146">
        <v>19</v>
      </c>
    </row>
    <row r="39" spans="49:52" ht="23.25" customHeight="1">
      <c r="AW39" s="146" t="s">
        <v>55</v>
      </c>
      <c r="AX39" s="146">
        <v>2008</v>
      </c>
      <c r="AY39" s="146" t="s">
        <v>55</v>
      </c>
      <c r="AZ39" s="146">
        <v>20</v>
      </c>
    </row>
    <row r="40" spans="49:52" ht="23.25" customHeight="1">
      <c r="AW40" s="146" t="s">
        <v>189</v>
      </c>
      <c r="AX40" s="146">
        <v>2009</v>
      </c>
      <c r="AY40" s="146" t="s">
        <v>189</v>
      </c>
      <c r="AZ40" s="146">
        <v>21</v>
      </c>
    </row>
    <row r="41" spans="49:52" ht="23.25" customHeight="1">
      <c r="AW41" s="146" t="s">
        <v>190</v>
      </c>
      <c r="AX41" s="146">
        <v>2010</v>
      </c>
      <c r="AY41" s="146" t="s">
        <v>190</v>
      </c>
      <c r="AZ41" s="146">
        <v>22</v>
      </c>
    </row>
    <row r="42" spans="49:52" ht="23.25" customHeight="1">
      <c r="AW42" s="146" t="s">
        <v>183</v>
      </c>
      <c r="AX42" s="146">
        <v>2011</v>
      </c>
      <c r="AY42" s="146" t="s">
        <v>183</v>
      </c>
      <c r="AZ42" s="146">
        <v>23</v>
      </c>
    </row>
    <row r="43" spans="49:52" ht="23.25" customHeight="1">
      <c r="AW43" s="146" t="s">
        <v>146</v>
      </c>
      <c r="AX43" s="146">
        <v>2012</v>
      </c>
      <c r="AY43" s="146" t="s">
        <v>146</v>
      </c>
      <c r="AZ43" s="146">
        <v>24</v>
      </c>
    </row>
    <row r="44" spans="49:52" ht="23.25" customHeight="1">
      <c r="AW44" s="146" t="s">
        <v>116</v>
      </c>
      <c r="AX44" s="146">
        <v>2013</v>
      </c>
      <c r="AY44" s="146" t="s">
        <v>116</v>
      </c>
      <c r="AZ44" s="146">
        <v>25</v>
      </c>
    </row>
    <row r="45" spans="49:52" ht="23.25" customHeight="1">
      <c r="AW45" s="146" t="s">
        <v>83</v>
      </c>
      <c r="AX45" s="146">
        <v>2014</v>
      </c>
      <c r="AY45" s="146" t="s">
        <v>83</v>
      </c>
      <c r="AZ45" s="146">
        <v>26</v>
      </c>
    </row>
    <row r="46" spans="49:52">
      <c r="AW46" s="146" t="s">
        <v>191</v>
      </c>
      <c r="AX46" s="146">
        <v>2015</v>
      </c>
      <c r="AY46" s="146" t="s">
        <v>191</v>
      </c>
      <c r="AZ46" s="146">
        <v>27</v>
      </c>
    </row>
    <row r="47" spans="49:52">
      <c r="AW47" s="146" t="s">
        <v>192</v>
      </c>
      <c r="AX47" s="146">
        <v>2016</v>
      </c>
      <c r="AY47" s="146" t="s">
        <v>192</v>
      </c>
      <c r="AZ47" s="146">
        <v>28</v>
      </c>
    </row>
    <row r="48" spans="49:52">
      <c r="AW48" s="146" t="s">
        <v>101</v>
      </c>
      <c r="AX48" s="146">
        <v>2017</v>
      </c>
      <c r="AY48" s="146" t="s">
        <v>101</v>
      </c>
      <c r="AZ48" s="146">
        <v>29</v>
      </c>
    </row>
    <row r="49" spans="49:52">
      <c r="AW49" s="146" t="s">
        <v>9</v>
      </c>
      <c r="AX49" s="146">
        <v>2018</v>
      </c>
      <c r="AY49" s="146" t="s">
        <v>9</v>
      </c>
      <c r="AZ49" s="146">
        <v>30</v>
      </c>
    </row>
    <row r="50" spans="49:52">
      <c r="AW50" s="146" t="s">
        <v>193</v>
      </c>
      <c r="AX50" s="146">
        <v>2019</v>
      </c>
      <c r="AY50" s="146" t="s">
        <v>193</v>
      </c>
      <c r="AZ50" s="146">
        <v>31</v>
      </c>
    </row>
    <row r="51" spans="49:52">
      <c r="AW51" s="146" t="s">
        <v>130</v>
      </c>
      <c r="AX51" s="146">
        <v>2019</v>
      </c>
      <c r="AY51" s="146" t="s">
        <v>130</v>
      </c>
      <c r="AZ51" s="146">
        <v>1</v>
      </c>
    </row>
    <row r="52" spans="49:52">
      <c r="AW52" s="146" t="s">
        <v>131</v>
      </c>
      <c r="AX52" s="146">
        <v>2020</v>
      </c>
      <c r="AY52" s="146" t="s">
        <v>131</v>
      </c>
      <c r="AZ52" s="146">
        <v>2</v>
      </c>
    </row>
    <row r="53" spans="49:52">
      <c r="AW53" s="146" t="s">
        <v>132</v>
      </c>
      <c r="AX53" s="146">
        <v>2021</v>
      </c>
      <c r="AY53" s="146" t="s">
        <v>132</v>
      </c>
      <c r="AZ53" s="146">
        <v>3</v>
      </c>
    </row>
    <row r="54" spans="49:52">
      <c r="AW54" s="146" t="s">
        <v>133</v>
      </c>
      <c r="AX54" s="146">
        <v>2022</v>
      </c>
      <c r="AY54" s="146" t="s">
        <v>133</v>
      </c>
      <c r="AZ54" s="146">
        <v>4</v>
      </c>
    </row>
    <row r="55" spans="49:52">
      <c r="AW55" s="146" t="s">
        <v>134</v>
      </c>
      <c r="AX55" s="146">
        <v>2023</v>
      </c>
      <c r="AY55" s="146" t="s">
        <v>134</v>
      </c>
      <c r="AZ55" s="146">
        <v>5</v>
      </c>
    </row>
    <row r="56" spans="49:52">
      <c r="AW56" s="146" t="s">
        <v>135</v>
      </c>
      <c r="AX56" s="146">
        <v>2024</v>
      </c>
      <c r="AY56" s="146" t="s">
        <v>135</v>
      </c>
      <c r="AZ56" s="146">
        <v>6</v>
      </c>
    </row>
    <row r="57" spans="49:52">
      <c r="AW57" s="146" t="s">
        <v>136</v>
      </c>
      <c r="AX57" s="146">
        <v>2025</v>
      </c>
      <c r="AY57" s="146" t="s">
        <v>136</v>
      </c>
      <c r="AZ57" s="146">
        <v>7</v>
      </c>
    </row>
    <row r="58" spans="49:52">
      <c r="AW58" s="146" t="s">
        <v>61</v>
      </c>
      <c r="AX58" s="146">
        <v>2026</v>
      </c>
      <c r="AY58" s="146" t="s">
        <v>61</v>
      </c>
      <c r="AZ58" s="146">
        <v>8</v>
      </c>
    </row>
    <row r="59" spans="49:52">
      <c r="AW59" s="146" t="s">
        <v>137</v>
      </c>
      <c r="AX59" s="146">
        <v>2027</v>
      </c>
      <c r="AY59" s="146" t="s">
        <v>137</v>
      </c>
      <c r="AZ59" s="146">
        <v>9</v>
      </c>
    </row>
    <row r="60" spans="49:52">
      <c r="AW60" s="146" t="s">
        <v>138</v>
      </c>
      <c r="AX60" s="146">
        <v>2028</v>
      </c>
      <c r="AY60" s="146" t="s">
        <v>138</v>
      </c>
      <c r="AZ60" s="146">
        <v>10</v>
      </c>
    </row>
    <row r="61" spans="49:52">
      <c r="AW61" s="146" t="s">
        <v>140</v>
      </c>
      <c r="AX61" s="146">
        <v>2029</v>
      </c>
      <c r="AY61" s="146" t="s">
        <v>140</v>
      </c>
      <c r="AZ61" s="146">
        <v>11</v>
      </c>
    </row>
    <row r="62" spans="49:52">
      <c r="AW62" s="146" t="s">
        <v>142</v>
      </c>
      <c r="AX62" s="146">
        <v>2030</v>
      </c>
      <c r="AY62" s="146" t="s">
        <v>142</v>
      </c>
      <c r="AZ62" s="146">
        <v>12</v>
      </c>
    </row>
    <row r="63" spans="49:52">
      <c r="AW63" s="146" t="s">
        <v>143</v>
      </c>
      <c r="AX63" s="146">
        <v>2031</v>
      </c>
      <c r="AY63" s="146" t="s">
        <v>143</v>
      </c>
      <c r="AZ63" s="146">
        <v>13</v>
      </c>
    </row>
    <row r="64" spans="49:52">
      <c r="AW64" s="146" t="s">
        <v>144</v>
      </c>
      <c r="AX64" s="146">
        <v>2032</v>
      </c>
      <c r="AY64" s="146" t="s">
        <v>144</v>
      </c>
      <c r="AZ64" s="146">
        <v>14</v>
      </c>
    </row>
    <row r="65" spans="49:52">
      <c r="AW65" s="146" t="s">
        <v>120</v>
      </c>
      <c r="AX65" s="146">
        <v>2033</v>
      </c>
      <c r="AY65" s="146" t="s">
        <v>120</v>
      </c>
      <c r="AZ65" s="146">
        <v>15</v>
      </c>
    </row>
    <row r="66" spans="49:52">
      <c r="AW66" s="146" t="s">
        <v>141</v>
      </c>
      <c r="AX66" s="146">
        <v>2034</v>
      </c>
      <c r="AY66" s="146" t="s">
        <v>141</v>
      </c>
      <c r="AZ66" s="146">
        <v>16</v>
      </c>
    </row>
    <row r="67" spans="49:52">
      <c r="AW67" s="146" t="s">
        <v>145</v>
      </c>
      <c r="AX67" s="146">
        <v>2035</v>
      </c>
      <c r="AY67" s="146" t="s">
        <v>145</v>
      </c>
      <c r="AZ67" s="146">
        <v>17</v>
      </c>
    </row>
    <row r="68" spans="49:52">
      <c r="AW68" s="146" t="s">
        <v>147</v>
      </c>
      <c r="AX68" s="146">
        <v>2036</v>
      </c>
      <c r="AY68" s="146" t="s">
        <v>147</v>
      </c>
      <c r="AZ68" s="146">
        <v>18</v>
      </c>
    </row>
    <row r="69" spans="49:52">
      <c r="AW69" s="146" t="s">
        <v>148</v>
      </c>
      <c r="AX69" s="146">
        <v>2037</v>
      </c>
      <c r="AY69" s="146" t="s">
        <v>148</v>
      </c>
      <c r="AZ69" s="146">
        <v>19</v>
      </c>
    </row>
    <row r="70" spans="49:52">
      <c r="AW70" s="146" t="s">
        <v>150</v>
      </c>
      <c r="AX70" s="146">
        <v>2038</v>
      </c>
      <c r="AY70" s="146" t="s">
        <v>150</v>
      </c>
      <c r="AZ70" s="146">
        <v>20</v>
      </c>
    </row>
    <row r="71" spans="49:52">
      <c r="AW71" s="146" t="s">
        <v>139</v>
      </c>
      <c r="AX71" s="146">
        <v>2039</v>
      </c>
      <c r="AY71" s="146" t="s">
        <v>139</v>
      </c>
      <c r="AZ71" s="146">
        <v>21</v>
      </c>
    </row>
    <row r="72" spans="49:52">
      <c r="AW72" s="146" t="s">
        <v>96</v>
      </c>
      <c r="AX72" s="146">
        <v>2040</v>
      </c>
      <c r="AY72" s="146" t="s">
        <v>96</v>
      </c>
      <c r="AZ72" s="146">
        <v>22</v>
      </c>
    </row>
    <row r="73" spans="49:52">
      <c r="AW73" s="146" t="s">
        <v>151</v>
      </c>
      <c r="AX73" s="146">
        <v>2041</v>
      </c>
      <c r="AY73" s="146" t="s">
        <v>151</v>
      </c>
      <c r="AZ73" s="146">
        <v>23</v>
      </c>
    </row>
    <row r="74" spans="49:52">
      <c r="AW74" s="146" t="s">
        <v>90</v>
      </c>
      <c r="AX74" s="146">
        <v>2042</v>
      </c>
      <c r="AY74" s="146" t="s">
        <v>90</v>
      </c>
      <c r="AZ74" s="146">
        <v>24</v>
      </c>
    </row>
    <row r="75" spans="49:52">
      <c r="AW75" s="146" t="s">
        <v>152</v>
      </c>
      <c r="AX75" s="146">
        <v>2043</v>
      </c>
      <c r="AY75" s="146" t="s">
        <v>152</v>
      </c>
      <c r="AZ75" s="146">
        <v>25</v>
      </c>
    </row>
    <row r="76" spans="49:52">
      <c r="AW76" s="146" t="s">
        <v>153</v>
      </c>
      <c r="AX76" s="146">
        <v>2044</v>
      </c>
      <c r="AY76" s="146" t="s">
        <v>153</v>
      </c>
      <c r="AZ76" s="146">
        <v>26</v>
      </c>
    </row>
    <row r="77" spans="49:52">
      <c r="AW77" s="146" t="s">
        <v>154</v>
      </c>
      <c r="AX77" s="146">
        <v>2045</v>
      </c>
      <c r="AY77" s="146" t="s">
        <v>154</v>
      </c>
      <c r="AZ77" s="146">
        <v>27</v>
      </c>
    </row>
    <row r="78" spans="49:52">
      <c r="AW78" s="146" t="s">
        <v>155</v>
      </c>
      <c r="AX78" s="146">
        <v>2046</v>
      </c>
      <c r="AY78" s="146" t="s">
        <v>155</v>
      </c>
      <c r="AZ78" s="146">
        <v>28</v>
      </c>
    </row>
    <row r="79" spans="49:52">
      <c r="AW79" s="146" t="s">
        <v>157</v>
      </c>
      <c r="AX79" s="146">
        <v>2047</v>
      </c>
      <c r="AY79" s="146" t="s">
        <v>157</v>
      </c>
      <c r="AZ79" s="146">
        <v>29</v>
      </c>
    </row>
    <row r="80" spans="49:52">
      <c r="AW80" s="146" t="s">
        <v>158</v>
      </c>
      <c r="AX80" s="146">
        <v>2048</v>
      </c>
      <c r="AY80" s="146" t="s">
        <v>158</v>
      </c>
      <c r="AZ80" s="146">
        <v>30</v>
      </c>
    </row>
    <row r="81" spans="49:52">
      <c r="AW81" s="146" t="s">
        <v>65</v>
      </c>
      <c r="AX81" s="146">
        <v>2049</v>
      </c>
      <c r="AY81" s="146" t="s">
        <v>65</v>
      </c>
      <c r="AZ81" s="146">
        <v>31</v>
      </c>
    </row>
    <row r="82" spans="49:52">
      <c r="AW82" s="146" t="s">
        <v>19</v>
      </c>
      <c r="AX82" s="146">
        <v>2050</v>
      </c>
      <c r="AY82" s="146" t="s">
        <v>19</v>
      </c>
      <c r="AZ82" s="146">
        <v>32</v>
      </c>
    </row>
    <row r="83" spans="49:52">
      <c r="AW83" s="146" t="s">
        <v>21</v>
      </c>
      <c r="AX83" s="146">
        <v>2051</v>
      </c>
      <c r="AY83" s="146" t="s">
        <v>21</v>
      </c>
      <c r="AZ83" s="146">
        <v>33</v>
      </c>
    </row>
    <row r="84" spans="49:52">
      <c r="AW84" s="146" t="s">
        <v>159</v>
      </c>
      <c r="AX84" s="146">
        <v>2052</v>
      </c>
      <c r="AY84" s="146" t="s">
        <v>159</v>
      </c>
      <c r="AZ84" s="146">
        <v>34</v>
      </c>
    </row>
    <row r="85" spans="49:52">
      <c r="AW85" s="146" t="s">
        <v>160</v>
      </c>
      <c r="AX85" s="146">
        <v>2053</v>
      </c>
      <c r="AY85" s="146" t="s">
        <v>160</v>
      </c>
      <c r="AZ85" s="146">
        <v>35</v>
      </c>
    </row>
    <row r="86" spans="49:52">
      <c r="AW86" s="146" t="s">
        <v>7</v>
      </c>
      <c r="AX86" s="146">
        <v>2054</v>
      </c>
      <c r="AY86" s="146" t="s">
        <v>7</v>
      </c>
      <c r="AZ86" s="146">
        <v>36</v>
      </c>
    </row>
    <row r="87" spans="49:52">
      <c r="AW87" s="146" t="s">
        <v>161</v>
      </c>
      <c r="AX87" s="146">
        <v>2055</v>
      </c>
      <c r="AY87" s="146" t="s">
        <v>161</v>
      </c>
      <c r="AZ87" s="146">
        <v>37</v>
      </c>
    </row>
    <row r="88" spans="49:52">
      <c r="AW88" s="146" t="s">
        <v>162</v>
      </c>
      <c r="AX88" s="146">
        <v>2056</v>
      </c>
      <c r="AY88" s="146" t="s">
        <v>162</v>
      </c>
      <c r="AZ88" s="146">
        <v>38</v>
      </c>
    </row>
    <row r="89" spans="49:52">
      <c r="AW89" s="146" t="s">
        <v>163</v>
      </c>
      <c r="AX89" s="146">
        <v>2057</v>
      </c>
      <c r="AY89" s="146" t="s">
        <v>163</v>
      </c>
      <c r="AZ89" s="146">
        <v>39</v>
      </c>
    </row>
    <row r="90" spans="49:52">
      <c r="AW90" s="146" t="s">
        <v>164</v>
      </c>
      <c r="AX90" s="146">
        <v>2058</v>
      </c>
      <c r="AY90" s="146" t="s">
        <v>164</v>
      </c>
      <c r="AZ90" s="146">
        <v>40</v>
      </c>
    </row>
    <row r="91" spans="49:52">
      <c r="AW91" s="146" t="s">
        <v>58</v>
      </c>
      <c r="AX91" s="146">
        <v>2059</v>
      </c>
      <c r="AY91" s="146" t="s">
        <v>58</v>
      </c>
      <c r="AZ91" s="146">
        <v>41</v>
      </c>
    </row>
    <row r="92" spans="49:52">
      <c r="AW92" s="146" t="s">
        <v>32</v>
      </c>
      <c r="AX92" s="146">
        <v>2060</v>
      </c>
      <c r="AY92" s="146" t="s">
        <v>32</v>
      </c>
      <c r="AZ92" s="146">
        <v>42</v>
      </c>
    </row>
    <row r="93" spans="49:52">
      <c r="AW93" s="146" t="s">
        <v>165</v>
      </c>
      <c r="AX93" s="146">
        <v>2061</v>
      </c>
      <c r="AY93" s="146" t="s">
        <v>165</v>
      </c>
      <c r="AZ93" s="146">
        <v>43</v>
      </c>
    </row>
    <row r="94" spans="49:52">
      <c r="AW94" s="146" t="s">
        <v>166</v>
      </c>
      <c r="AX94" s="146">
        <v>2062</v>
      </c>
      <c r="AY94" s="146" t="s">
        <v>166</v>
      </c>
      <c r="AZ94" s="146">
        <v>44</v>
      </c>
    </row>
    <row r="95" spans="49:52">
      <c r="AW95" s="146" t="s">
        <v>167</v>
      </c>
      <c r="AX95" s="146">
        <v>2063</v>
      </c>
      <c r="AY95" s="146" t="s">
        <v>167</v>
      </c>
      <c r="AZ95" s="146">
        <v>45</v>
      </c>
    </row>
    <row r="96" spans="49:52">
      <c r="AW96" s="146" t="s">
        <v>168</v>
      </c>
      <c r="AX96" s="146">
        <v>2064</v>
      </c>
      <c r="AY96" s="146" t="s">
        <v>168</v>
      </c>
      <c r="AZ96" s="146">
        <v>46</v>
      </c>
    </row>
    <row r="97" spans="49:52">
      <c r="AW97" s="146" t="s">
        <v>169</v>
      </c>
      <c r="AX97" s="146">
        <v>2065</v>
      </c>
      <c r="AY97" s="146" t="s">
        <v>169</v>
      </c>
      <c r="AZ97" s="146">
        <v>47</v>
      </c>
    </row>
    <row r="98" spans="49:52">
      <c r="AW98" s="146" t="s">
        <v>171</v>
      </c>
      <c r="AX98" s="146">
        <v>2066</v>
      </c>
      <c r="AY98" s="146" t="s">
        <v>171</v>
      </c>
      <c r="AZ98" s="146">
        <v>48</v>
      </c>
    </row>
    <row r="99" spans="49:52">
      <c r="AW99" s="146" t="s">
        <v>156</v>
      </c>
      <c r="AX99" s="146">
        <v>2067</v>
      </c>
      <c r="AY99" s="146" t="s">
        <v>156</v>
      </c>
      <c r="AZ99" s="146">
        <v>49</v>
      </c>
    </row>
    <row r="100" spans="49:52">
      <c r="AW100" s="146" t="s">
        <v>172</v>
      </c>
      <c r="AX100" s="146">
        <v>2068</v>
      </c>
      <c r="AY100" s="146" t="s">
        <v>172</v>
      </c>
      <c r="AZ100" s="146">
        <v>50</v>
      </c>
    </row>
  </sheetData>
  <sheetProtection password="ECC5" sheet="1" objects="1" scenarios="1" selectLockedCells="1"/>
  <mergeCells count="52">
    <mergeCell ref="B6:F7"/>
    <mergeCell ref="B8:C11"/>
    <mergeCell ref="D8:F9"/>
    <mergeCell ref="Z11:AD13"/>
    <mergeCell ref="B12:C15"/>
    <mergeCell ref="D12:F13"/>
    <mergeCell ref="Z14:AD18"/>
    <mergeCell ref="B16:C19"/>
    <mergeCell ref="D16:F17"/>
    <mergeCell ref="Z19:AD21"/>
    <mergeCell ref="B20:C23"/>
    <mergeCell ref="D20:F21"/>
    <mergeCell ref="Z22:AD25"/>
    <mergeCell ref="G21:H21"/>
    <mergeCell ref="M21:N21"/>
    <mergeCell ref="T21:V21"/>
    <mergeCell ref="D22:F22"/>
    <mergeCell ref="D23:F23"/>
    <mergeCell ref="G23:J23"/>
    <mergeCell ref="D18:F18"/>
    <mergeCell ref="AS18:AW18"/>
    <mergeCell ref="D19:F19"/>
    <mergeCell ref="G19:J19"/>
    <mergeCell ref="R20:V20"/>
    <mergeCell ref="D15:F15"/>
    <mergeCell ref="G15:J15"/>
    <mergeCell ref="R16:V16"/>
    <mergeCell ref="G17:H17"/>
    <mergeCell ref="M17:N17"/>
    <mergeCell ref="T17:V17"/>
    <mergeCell ref="D10:F10"/>
    <mergeCell ref="D11:F11"/>
    <mergeCell ref="G11:J11"/>
    <mergeCell ref="R12:V12"/>
    <mergeCell ref="G13:H13"/>
    <mergeCell ref="M13:N13"/>
    <mergeCell ref="T13:V13"/>
    <mergeCell ref="R8:V8"/>
    <mergeCell ref="G9:H9"/>
    <mergeCell ref="M9:N9"/>
    <mergeCell ref="T9:V9"/>
    <mergeCell ref="Y9:AD9"/>
    <mergeCell ref="Y5:Z5"/>
    <mergeCell ref="Y6:Z6"/>
    <mergeCell ref="G7:H7"/>
    <mergeCell ref="M7:N7"/>
    <mergeCell ref="Y7:Z7"/>
    <mergeCell ref="R2:S2"/>
    <mergeCell ref="B5:F5"/>
    <mergeCell ref="G5:J5"/>
    <mergeCell ref="K5:N5"/>
    <mergeCell ref="O5:V5"/>
  </mergeCells>
  <phoneticPr fontId="1"/>
  <dataValidations count="3">
    <dataValidation type="list" allowBlank="1" showInputMessage="1" showErrorMessage="1" sqref="G7:H7 M7:N7 G21:H21 G9:H9 G17:H17 G13:H13 M9:N9 M13:N13 M17:N17 M21:N21">
      <formula1>$AU$20:$AU$21</formula1>
    </dataValidation>
    <dataValidation imeMode="hiragana" allowBlank="1" showInputMessage="1" showErrorMessage="1" sqref="G5:J5 O5:V5"/>
    <dataValidation imeMode="halfAlpha" allowBlank="1" showInputMessage="1" showErrorMessage="1" sqref="I7:K7 O7:Q7 I9:K9 O9:Q9 G11:J11 I13:K13 O13:Q13 G15:J15 I17:K17 O17:Q17 G19:J19 I21:K21 O21:Q21 G23:J23"/>
  </dataValidations>
  <pageMargins left="0.6692913385826772" right="0.55118110236220474" top="0.98425196850393681" bottom="0.98425196850393681" header="0.51181102362204722" footer="0.51181102362204722"/>
  <pageSetup paperSize="9" scale="88" orientation="landscape" cellComments="asDisplayed" horizontalDpi="400" verticalDpi="4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66"/>
    <pageSetUpPr fitToPage="1"/>
  </sheetPr>
  <dimension ref="B2:AW45"/>
  <sheetViews>
    <sheetView zoomScaleNormal="100" workbookViewId="0"/>
  </sheetViews>
  <sheetFormatPr defaultColWidth="3.25" defaultRowHeight="13.5"/>
  <cols>
    <col min="1" max="5" width="3.25" style="126"/>
    <col min="6" max="6" width="3.125" style="126" customWidth="1"/>
    <col min="7" max="8" width="5.375" style="126" customWidth="1"/>
    <col min="9" max="18" width="4.5" style="126" customWidth="1"/>
    <col min="19" max="19" width="2.625" style="126" customWidth="1"/>
    <col min="20" max="20" width="3.75" style="126" customWidth="1"/>
    <col min="21" max="21" width="6.375" style="126" customWidth="1"/>
    <col min="22" max="22" width="5.625" style="126" customWidth="1"/>
    <col min="23" max="24" width="2.5" style="126" customWidth="1"/>
    <col min="25" max="25" width="3.75" style="126" customWidth="1"/>
    <col min="26" max="26" width="24.875" style="126" customWidth="1"/>
    <col min="27" max="27" width="5.125" style="126" bestFit="1" customWidth="1"/>
    <col min="28" max="38" width="3.25" style="126"/>
    <col min="39" max="41" width="3.875" style="126" customWidth="1"/>
    <col min="42" max="42" width="12.75" style="126" customWidth="1"/>
    <col min="43" max="43" width="3.25" style="126"/>
    <col min="44" max="44" width="13.625" style="126" customWidth="1"/>
    <col min="45" max="49" width="8.875" style="126" customWidth="1"/>
    <col min="50" max="16384" width="3.25" style="126"/>
  </cols>
  <sheetData>
    <row r="2" spans="2:33" ht="17.25">
      <c r="D2" s="127" t="s">
        <v>51</v>
      </c>
      <c r="R2" s="180"/>
      <c r="S2" s="181"/>
      <c r="T2" s="126" t="s">
        <v>60</v>
      </c>
      <c r="AA2" s="128"/>
      <c r="AB2" s="128"/>
    </row>
    <row r="3" spans="2:33" ht="15" customHeight="1">
      <c r="D3" s="126" t="s">
        <v>78</v>
      </c>
    </row>
    <row r="4" spans="2:33" ht="16.149999999999999" customHeight="1"/>
    <row r="5" spans="2:33" ht="22.9" customHeight="1">
      <c r="B5" s="182" t="s">
        <v>8</v>
      </c>
      <c r="C5" s="183"/>
      <c r="D5" s="183"/>
      <c r="E5" s="183"/>
      <c r="F5" s="184"/>
      <c r="G5" s="241" t="s">
        <v>124</v>
      </c>
      <c r="H5" s="242"/>
      <c r="I5" s="242"/>
      <c r="J5" s="181"/>
      <c r="K5" s="188" t="s">
        <v>1</v>
      </c>
      <c r="L5" s="189"/>
      <c r="M5" s="189"/>
      <c r="N5" s="190"/>
      <c r="O5" s="243" t="s">
        <v>125</v>
      </c>
      <c r="P5" s="244"/>
      <c r="Q5" s="244"/>
      <c r="R5" s="244"/>
      <c r="S5" s="244"/>
      <c r="T5" s="244"/>
      <c r="U5" s="244"/>
      <c r="V5" s="245"/>
      <c r="W5" s="129"/>
      <c r="X5" s="128"/>
      <c r="Y5" s="194" t="s">
        <v>98</v>
      </c>
      <c r="Z5" s="195"/>
      <c r="AA5" s="128"/>
    </row>
    <row r="6" spans="2:33" ht="22.9" customHeight="1">
      <c r="B6" s="222" t="s">
        <v>89</v>
      </c>
      <c r="C6" s="223"/>
      <c r="D6" s="223"/>
      <c r="E6" s="223"/>
      <c r="F6" s="224"/>
      <c r="G6" s="246"/>
      <c r="H6" s="247"/>
      <c r="I6" s="132" t="s">
        <v>30</v>
      </c>
      <c r="J6" s="133" t="s">
        <v>35</v>
      </c>
      <c r="K6" s="132" t="s">
        <v>44</v>
      </c>
      <c r="L6" s="248"/>
      <c r="M6" s="246"/>
      <c r="N6" s="247"/>
      <c r="O6" s="132" t="s">
        <v>30</v>
      </c>
      <c r="P6" s="133" t="s">
        <v>35</v>
      </c>
      <c r="Q6" s="132" t="s">
        <v>44</v>
      </c>
      <c r="R6" s="136"/>
      <c r="S6" s="136"/>
      <c r="T6" s="136"/>
      <c r="U6" s="137"/>
      <c r="V6" s="138"/>
      <c r="W6" s="139"/>
      <c r="Y6" s="196" t="s">
        <v>102</v>
      </c>
      <c r="Z6" s="197"/>
    </row>
    <row r="7" spans="2:33" ht="22.9" customHeight="1">
      <c r="B7" s="225"/>
      <c r="C7" s="226"/>
      <c r="D7" s="226"/>
      <c r="E7" s="226"/>
      <c r="F7" s="227"/>
      <c r="G7" s="198" t="s">
        <v>122</v>
      </c>
      <c r="H7" s="199"/>
      <c r="I7" s="140">
        <v>1</v>
      </c>
      <c r="J7" s="141">
        <v>10</v>
      </c>
      <c r="K7" s="142">
        <v>15</v>
      </c>
      <c r="L7" s="143" t="s">
        <v>45</v>
      </c>
      <c r="M7" s="198" t="s">
        <v>122</v>
      </c>
      <c r="N7" s="199"/>
      <c r="O7" s="140">
        <v>2</v>
      </c>
      <c r="P7" s="141">
        <v>8</v>
      </c>
      <c r="Q7" s="142">
        <v>18</v>
      </c>
      <c r="R7" s="143" t="s">
        <v>91</v>
      </c>
      <c r="S7" s="143"/>
      <c r="T7" s="143"/>
      <c r="U7" s="144"/>
      <c r="V7" s="145"/>
      <c r="W7" s="139"/>
      <c r="Y7" s="249" t="s">
        <v>126</v>
      </c>
      <c r="Z7" s="250"/>
      <c r="AA7" s="126" t="s">
        <v>104</v>
      </c>
    </row>
    <row r="8" spans="2:33" ht="22.9" customHeight="1">
      <c r="B8" s="228" t="s">
        <v>72</v>
      </c>
      <c r="C8" s="229"/>
      <c r="D8" s="222" t="s">
        <v>49</v>
      </c>
      <c r="E8" s="223"/>
      <c r="F8" s="224"/>
      <c r="G8" s="246"/>
      <c r="H8" s="247"/>
      <c r="I8" s="132" t="s">
        <v>30</v>
      </c>
      <c r="J8" s="133" t="s">
        <v>35</v>
      </c>
      <c r="K8" s="132" t="s">
        <v>44</v>
      </c>
      <c r="L8" s="248"/>
      <c r="M8" s="246"/>
      <c r="N8" s="247"/>
      <c r="O8" s="148"/>
      <c r="P8" s="149" t="s">
        <v>35</v>
      </c>
      <c r="Q8" s="132" t="s">
        <v>44</v>
      </c>
      <c r="R8" s="202" t="s">
        <v>105</v>
      </c>
      <c r="S8" s="203"/>
      <c r="T8" s="203"/>
      <c r="U8" s="203"/>
      <c r="V8" s="204"/>
      <c r="W8" s="139"/>
      <c r="Y8" s="150"/>
      <c r="Z8" s="151"/>
      <c r="AA8" s="152"/>
      <c r="AB8" s="152"/>
      <c r="AC8" s="152"/>
      <c r="AD8" s="152"/>
    </row>
    <row r="9" spans="2:33" ht="22.9" customHeight="1">
      <c r="B9" s="230"/>
      <c r="C9" s="231"/>
      <c r="D9" s="234"/>
      <c r="E9" s="235"/>
      <c r="F9" s="236"/>
      <c r="G9" s="198" t="s">
        <v>122</v>
      </c>
      <c r="H9" s="199"/>
      <c r="I9" s="140">
        <v>1</v>
      </c>
      <c r="J9" s="141">
        <v>10</v>
      </c>
      <c r="K9" s="142">
        <v>15</v>
      </c>
      <c r="L9" s="149" t="s">
        <v>45</v>
      </c>
      <c r="M9" s="251" t="s">
        <v>122</v>
      </c>
      <c r="N9" s="252"/>
      <c r="O9" s="140">
        <v>2</v>
      </c>
      <c r="P9" s="141">
        <v>4</v>
      </c>
      <c r="Q9" s="142">
        <v>11</v>
      </c>
      <c r="R9" s="149" t="s">
        <v>91</v>
      </c>
      <c r="S9" s="149"/>
      <c r="T9" s="188" t="str">
        <f>IF(Q9="","",IF(L8&lt;=$Y$7,"180日以内","180日超"))</f>
        <v>180日以内</v>
      </c>
      <c r="U9" s="189"/>
      <c r="V9" s="190"/>
      <c r="W9" s="139"/>
      <c r="Y9" s="205" t="s">
        <v>38</v>
      </c>
      <c r="Z9" s="206"/>
      <c r="AA9" s="206"/>
      <c r="AB9" s="206"/>
      <c r="AC9" s="206"/>
      <c r="AD9" s="207"/>
    </row>
    <row r="10" spans="2:33" ht="22.9" customHeight="1">
      <c r="B10" s="230"/>
      <c r="C10" s="231"/>
      <c r="D10" s="208"/>
      <c r="E10" s="209"/>
      <c r="F10" s="210"/>
      <c r="G10" s="175"/>
      <c r="H10" s="154"/>
      <c r="I10" s="154"/>
      <c r="J10" s="154"/>
      <c r="K10" s="155"/>
      <c r="L10" s="137"/>
      <c r="M10" s="137"/>
      <c r="N10" s="137"/>
      <c r="O10" s="155"/>
      <c r="P10" s="156"/>
      <c r="Q10" s="149"/>
      <c r="R10" s="133"/>
      <c r="S10" s="133"/>
      <c r="T10" s="149"/>
      <c r="U10" s="137"/>
      <c r="V10" s="138"/>
      <c r="W10" s="139"/>
      <c r="Y10" s="253"/>
      <c r="Z10" s="253"/>
      <c r="AA10" s="253"/>
      <c r="AB10" s="253"/>
      <c r="AC10" s="253"/>
      <c r="AD10" s="253"/>
    </row>
    <row r="11" spans="2:33" ht="22.9" customHeight="1">
      <c r="B11" s="232"/>
      <c r="C11" s="233"/>
      <c r="D11" s="211" t="s">
        <v>103</v>
      </c>
      <c r="E11" s="211"/>
      <c r="F11" s="212"/>
      <c r="G11" s="254">
        <v>380000</v>
      </c>
      <c r="H11" s="254"/>
      <c r="I11" s="254"/>
      <c r="J11" s="255"/>
      <c r="K11" s="144" t="s">
        <v>26</v>
      </c>
      <c r="L11" s="158"/>
      <c r="M11" s="158"/>
      <c r="N11" s="158"/>
      <c r="O11" s="158"/>
      <c r="P11" s="158"/>
      <c r="Q11" s="158"/>
      <c r="R11" s="158"/>
      <c r="S11" s="158"/>
      <c r="T11" s="158"/>
      <c r="U11" s="144"/>
      <c r="V11" s="159"/>
      <c r="W11" s="160"/>
      <c r="X11" s="161"/>
      <c r="Y11" s="162">
        <v>1</v>
      </c>
      <c r="Z11" s="238" t="s">
        <v>28</v>
      </c>
      <c r="AA11" s="238"/>
      <c r="AB11" s="238"/>
      <c r="AC11" s="238"/>
      <c r="AD11" s="238"/>
      <c r="AE11" s="161"/>
      <c r="AF11" s="161"/>
      <c r="AG11" s="161"/>
    </row>
    <row r="12" spans="2:33" ht="22.9" customHeight="1">
      <c r="B12" s="228" t="s">
        <v>70</v>
      </c>
      <c r="C12" s="229"/>
      <c r="D12" s="222" t="s">
        <v>49</v>
      </c>
      <c r="E12" s="223"/>
      <c r="F12" s="224"/>
      <c r="G12" s="246"/>
      <c r="H12" s="247"/>
      <c r="I12" s="132" t="s">
        <v>30</v>
      </c>
      <c r="J12" s="133" t="s">
        <v>35</v>
      </c>
      <c r="K12" s="132" t="s">
        <v>44</v>
      </c>
      <c r="L12" s="248"/>
      <c r="M12" s="246"/>
      <c r="N12" s="247"/>
      <c r="O12" s="148" t="s">
        <v>30</v>
      </c>
      <c r="P12" s="149" t="s">
        <v>35</v>
      </c>
      <c r="Q12" s="132" t="s">
        <v>44</v>
      </c>
      <c r="R12" s="202" t="s">
        <v>105</v>
      </c>
      <c r="S12" s="203"/>
      <c r="T12" s="203"/>
      <c r="U12" s="203"/>
      <c r="V12" s="204"/>
      <c r="W12" s="139"/>
      <c r="Y12" s="162"/>
      <c r="Z12" s="238"/>
      <c r="AA12" s="238"/>
      <c r="AB12" s="238"/>
      <c r="AC12" s="238"/>
      <c r="AD12" s="238"/>
    </row>
    <row r="13" spans="2:33" ht="22.9" customHeight="1">
      <c r="B13" s="230"/>
      <c r="C13" s="231"/>
      <c r="D13" s="234"/>
      <c r="E13" s="235"/>
      <c r="F13" s="236"/>
      <c r="G13" s="198" t="s">
        <v>122</v>
      </c>
      <c r="H13" s="199"/>
      <c r="I13" s="140">
        <v>2</v>
      </c>
      <c r="J13" s="141">
        <v>4</v>
      </c>
      <c r="K13" s="142">
        <v>12</v>
      </c>
      <c r="L13" s="149" t="s">
        <v>45</v>
      </c>
      <c r="M13" s="251" t="s">
        <v>122</v>
      </c>
      <c r="N13" s="252"/>
      <c r="O13" s="140">
        <v>2</v>
      </c>
      <c r="P13" s="141">
        <v>7</v>
      </c>
      <c r="Q13" s="142">
        <v>31</v>
      </c>
      <c r="R13" s="149"/>
      <c r="S13" s="149"/>
      <c r="T13" s="188" t="s">
        <v>99</v>
      </c>
      <c r="U13" s="189"/>
      <c r="V13" s="190"/>
      <c r="W13" s="139"/>
      <c r="Y13" s="162"/>
      <c r="Z13" s="238"/>
      <c r="AA13" s="238"/>
      <c r="AB13" s="238"/>
      <c r="AC13" s="238"/>
      <c r="AD13" s="238"/>
    </row>
    <row r="14" spans="2:33" ht="22.9" customHeight="1">
      <c r="B14" s="230"/>
      <c r="C14" s="231"/>
      <c r="D14" s="175"/>
      <c r="E14" s="154"/>
      <c r="F14" s="164"/>
      <c r="G14" s="175"/>
      <c r="H14" s="165"/>
      <c r="I14" s="165"/>
      <c r="J14" s="165"/>
      <c r="K14" s="137"/>
      <c r="L14" s="137"/>
      <c r="M14" s="137"/>
      <c r="N14" s="137"/>
      <c r="O14" s="166"/>
      <c r="P14" s="167"/>
      <c r="Q14" s="149"/>
      <c r="R14" s="137"/>
      <c r="S14" s="137"/>
      <c r="T14" s="166"/>
      <c r="U14" s="137"/>
      <c r="V14" s="168"/>
      <c r="W14" s="139"/>
      <c r="Y14" s="162">
        <v>2</v>
      </c>
      <c r="Z14" s="238" t="s">
        <v>199</v>
      </c>
      <c r="AA14" s="238"/>
      <c r="AB14" s="238"/>
      <c r="AC14" s="238"/>
      <c r="AD14" s="238"/>
    </row>
    <row r="15" spans="2:33" ht="22.9" customHeight="1">
      <c r="B15" s="232"/>
      <c r="C15" s="233"/>
      <c r="D15" s="211" t="s">
        <v>103</v>
      </c>
      <c r="E15" s="211"/>
      <c r="F15" s="212"/>
      <c r="G15" s="256">
        <v>380000</v>
      </c>
      <c r="H15" s="254"/>
      <c r="I15" s="254"/>
      <c r="J15" s="255"/>
      <c r="K15" s="144" t="s">
        <v>26</v>
      </c>
      <c r="L15" s="158"/>
      <c r="M15" s="158"/>
      <c r="N15" s="158"/>
      <c r="O15" s="158"/>
      <c r="P15" s="158"/>
      <c r="Q15" s="158"/>
      <c r="R15" s="158"/>
      <c r="S15" s="158"/>
      <c r="T15" s="158"/>
      <c r="U15" s="144"/>
      <c r="V15" s="159"/>
      <c r="W15" s="160"/>
      <c r="X15" s="161"/>
      <c r="Y15" s="162"/>
      <c r="Z15" s="238"/>
      <c r="AA15" s="238"/>
      <c r="AB15" s="238"/>
      <c r="AC15" s="238"/>
      <c r="AD15" s="238"/>
      <c r="AE15" s="161"/>
      <c r="AF15" s="161"/>
      <c r="AG15" s="161"/>
    </row>
    <row r="16" spans="2:33" ht="22.9" customHeight="1">
      <c r="B16" s="228" t="s">
        <v>67</v>
      </c>
      <c r="C16" s="229"/>
      <c r="D16" s="223" t="s">
        <v>49</v>
      </c>
      <c r="E16" s="223"/>
      <c r="F16" s="258"/>
      <c r="G16" s="246"/>
      <c r="H16" s="247"/>
      <c r="I16" s="132" t="s">
        <v>30</v>
      </c>
      <c r="J16" s="133" t="s">
        <v>35</v>
      </c>
      <c r="K16" s="132" t="s">
        <v>44</v>
      </c>
      <c r="L16" s="248"/>
      <c r="M16" s="246"/>
      <c r="N16" s="247"/>
      <c r="O16" s="148" t="s">
        <v>30</v>
      </c>
      <c r="P16" s="149" t="s">
        <v>35</v>
      </c>
      <c r="Q16" s="132" t="s">
        <v>44</v>
      </c>
      <c r="R16" s="202" t="s">
        <v>105</v>
      </c>
      <c r="S16" s="203"/>
      <c r="T16" s="203"/>
      <c r="U16" s="203"/>
      <c r="V16" s="204"/>
      <c r="X16" s="161"/>
      <c r="Y16" s="162"/>
      <c r="Z16" s="238"/>
      <c r="AA16" s="238"/>
      <c r="AB16" s="238"/>
      <c r="AC16" s="238"/>
      <c r="AD16" s="238"/>
    </row>
    <row r="17" spans="2:49" ht="22.9" customHeight="1">
      <c r="B17" s="230"/>
      <c r="C17" s="231"/>
      <c r="D17" s="239"/>
      <c r="E17" s="239"/>
      <c r="F17" s="259"/>
      <c r="G17" s="257" t="s">
        <v>122</v>
      </c>
      <c r="H17" s="199"/>
      <c r="I17" s="140">
        <v>2</v>
      </c>
      <c r="J17" s="141">
        <v>8</v>
      </c>
      <c r="K17" s="142">
        <v>1</v>
      </c>
      <c r="L17" s="149" t="s">
        <v>45</v>
      </c>
      <c r="M17" s="251" t="s">
        <v>122</v>
      </c>
      <c r="N17" s="252"/>
      <c r="O17" s="140">
        <v>2</v>
      </c>
      <c r="P17" s="141">
        <v>8</v>
      </c>
      <c r="Q17" s="142">
        <v>18</v>
      </c>
      <c r="R17" s="149" t="s">
        <v>91</v>
      </c>
      <c r="S17" s="149"/>
      <c r="T17" s="188" t="s">
        <v>99</v>
      </c>
      <c r="U17" s="189"/>
      <c r="V17" s="190"/>
      <c r="Y17" s="162"/>
      <c r="Z17" s="238"/>
      <c r="AA17" s="238"/>
      <c r="AB17" s="238"/>
      <c r="AC17" s="238"/>
      <c r="AD17" s="238"/>
    </row>
    <row r="18" spans="2:49" ht="22.9" customHeight="1">
      <c r="B18" s="230"/>
      <c r="C18" s="231"/>
      <c r="D18" s="208"/>
      <c r="E18" s="209"/>
      <c r="F18" s="210"/>
      <c r="G18" s="175"/>
      <c r="H18" s="155"/>
      <c r="I18" s="155"/>
      <c r="J18" s="155"/>
      <c r="K18" s="155"/>
      <c r="L18" s="137"/>
      <c r="M18" s="137"/>
      <c r="N18" s="137"/>
      <c r="O18" s="155"/>
      <c r="P18" s="155"/>
      <c r="Q18" s="155"/>
      <c r="R18" s="137"/>
      <c r="S18" s="137"/>
      <c r="T18" s="155"/>
      <c r="U18" s="155"/>
      <c r="V18" s="169"/>
      <c r="Y18" s="162"/>
      <c r="Z18" s="238"/>
      <c r="AA18" s="238"/>
      <c r="AB18" s="238"/>
      <c r="AC18" s="238"/>
      <c r="AD18" s="238"/>
      <c r="AS18" s="221" t="s">
        <v>95</v>
      </c>
      <c r="AT18" s="221"/>
      <c r="AU18" s="221"/>
      <c r="AV18" s="221"/>
      <c r="AW18" s="221"/>
    </row>
    <row r="19" spans="2:49" ht="22.9" customHeight="1">
      <c r="B19" s="232"/>
      <c r="C19" s="233"/>
      <c r="D19" s="211" t="s">
        <v>103</v>
      </c>
      <c r="E19" s="211"/>
      <c r="F19" s="212"/>
      <c r="G19" s="256">
        <v>380000</v>
      </c>
      <c r="H19" s="254"/>
      <c r="I19" s="254"/>
      <c r="J19" s="255"/>
      <c r="K19" s="144" t="s">
        <v>26</v>
      </c>
      <c r="L19" s="158"/>
      <c r="M19" s="158"/>
      <c r="N19" s="158"/>
      <c r="O19" s="158"/>
      <c r="P19" s="158"/>
      <c r="Q19" s="158"/>
      <c r="R19" s="158"/>
      <c r="S19" s="158"/>
      <c r="T19" s="158"/>
      <c r="U19" s="144"/>
      <c r="V19" s="159"/>
      <c r="Y19" s="162">
        <v>3</v>
      </c>
      <c r="Z19" s="238" t="s">
        <v>198</v>
      </c>
      <c r="AA19" s="238"/>
      <c r="AB19" s="238"/>
      <c r="AC19" s="238"/>
      <c r="AD19" s="238"/>
      <c r="AP19" s="170" t="s">
        <v>50</v>
      </c>
      <c r="AR19" s="171" t="s">
        <v>97</v>
      </c>
    </row>
    <row r="20" spans="2:49" ht="23.25" customHeight="1">
      <c r="B20" s="228" t="s">
        <v>66</v>
      </c>
      <c r="C20" s="229"/>
      <c r="D20" s="222" t="s">
        <v>49</v>
      </c>
      <c r="E20" s="223"/>
      <c r="F20" s="258"/>
      <c r="G20" s="246"/>
      <c r="H20" s="247"/>
      <c r="I20" s="132" t="s">
        <v>30</v>
      </c>
      <c r="J20" s="133" t="s">
        <v>35</v>
      </c>
      <c r="K20" s="132" t="s">
        <v>44</v>
      </c>
      <c r="L20" s="248"/>
      <c r="M20" s="246"/>
      <c r="N20" s="247"/>
      <c r="O20" s="148" t="s">
        <v>30</v>
      </c>
      <c r="P20" s="149" t="s">
        <v>35</v>
      </c>
      <c r="Q20" s="132" t="s">
        <v>44</v>
      </c>
      <c r="R20" s="202" t="s">
        <v>105</v>
      </c>
      <c r="S20" s="203"/>
      <c r="T20" s="203"/>
      <c r="U20" s="203"/>
      <c r="V20" s="204"/>
      <c r="Y20" s="162"/>
      <c r="Z20" s="238"/>
      <c r="AA20" s="238"/>
      <c r="AB20" s="238"/>
      <c r="AC20" s="238"/>
      <c r="AD20" s="238"/>
      <c r="AP20" s="146" t="s">
        <v>18</v>
      </c>
      <c r="AR20" s="146" t="s">
        <v>25</v>
      </c>
    </row>
    <row r="21" spans="2:49" ht="23.25" customHeight="1">
      <c r="B21" s="230"/>
      <c r="C21" s="231"/>
      <c r="D21" s="234"/>
      <c r="E21" s="235"/>
      <c r="F21" s="260"/>
      <c r="G21" s="257" t="s">
        <v>122</v>
      </c>
      <c r="H21" s="199"/>
      <c r="I21" s="140"/>
      <c r="J21" s="141"/>
      <c r="K21" s="142"/>
      <c r="L21" s="149" t="s">
        <v>45</v>
      </c>
      <c r="M21" s="251" t="s">
        <v>122</v>
      </c>
      <c r="N21" s="252"/>
      <c r="O21" s="140"/>
      <c r="P21" s="141"/>
      <c r="Q21" s="142"/>
      <c r="R21" s="149" t="s">
        <v>91</v>
      </c>
      <c r="S21" s="149"/>
      <c r="T21" s="188" t="str">
        <f>IF(Q21="","",IF(L20&lt;=$Y$7,"180日以内","180日超"))</f>
        <v/>
      </c>
      <c r="U21" s="189"/>
      <c r="V21" s="190"/>
      <c r="Y21" s="162"/>
      <c r="Z21" s="238"/>
      <c r="AA21" s="238"/>
      <c r="AB21" s="238"/>
      <c r="AC21" s="238"/>
      <c r="AD21" s="238"/>
      <c r="AP21" s="146" t="s">
        <v>54</v>
      </c>
      <c r="AR21" s="146" t="s">
        <v>47</v>
      </c>
    </row>
    <row r="22" spans="2:49" ht="23.25" customHeight="1">
      <c r="B22" s="230"/>
      <c r="C22" s="231"/>
      <c r="D22" s="208"/>
      <c r="E22" s="209"/>
      <c r="F22" s="210"/>
      <c r="G22" s="176"/>
      <c r="H22" s="155"/>
      <c r="I22" s="155"/>
      <c r="J22" s="155"/>
      <c r="K22" s="155"/>
      <c r="L22" s="137"/>
      <c r="M22" s="137"/>
      <c r="N22" s="137"/>
      <c r="O22" s="155"/>
      <c r="P22" s="155"/>
      <c r="Q22" s="155"/>
      <c r="R22" s="137"/>
      <c r="S22" s="137"/>
      <c r="T22" s="155"/>
      <c r="U22" s="155"/>
      <c r="V22" s="169"/>
      <c r="Y22" s="162">
        <v>4</v>
      </c>
      <c r="Z22" s="238" t="s">
        <v>201</v>
      </c>
      <c r="AA22" s="238"/>
      <c r="AB22" s="238"/>
      <c r="AC22" s="238"/>
      <c r="AD22" s="238"/>
      <c r="AP22" s="146" t="s">
        <v>36</v>
      </c>
      <c r="AR22" s="146"/>
    </row>
    <row r="23" spans="2:49" ht="23.25" customHeight="1">
      <c r="B23" s="232"/>
      <c r="C23" s="233"/>
      <c r="D23" s="211" t="s">
        <v>103</v>
      </c>
      <c r="E23" s="211"/>
      <c r="F23" s="212"/>
      <c r="G23" s="256"/>
      <c r="H23" s="254"/>
      <c r="I23" s="254"/>
      <c r="J23" s="255"/>
      <c r="K23" s="144" t="s">
        <v>26</v>
      </c>
      <c r="L23" s="158"/>
      <c r="M23" s="158"/>
      <c r="N23" s="158"/>
      <c r="O23" s="158"/>
      <c r="P23" s="158"/>
      <c r="Q23" s="158"/>
      <c r="R23" s="158"/>
      <c r="S23" s="158"/>
      <c r="T23" s="158"/>
      <c r="U23" s="144"/>
      <c r="V23" s="159"/>
      <c r="Y23" s="162"/>
      <c r="Z23" s="238"/>
      <c r="AA23" s="238"/>
      <c r="AB23" s="238"/>
      <c r="AC23" s="238"/>
      <c r="AD23" s="238"/>
      <c r="AP23" s="146" t="s">
        <v>57</v>
      </c>
    </row>
    <row r="24" spans="2:49" ht="23.25" customHeight="1">
      <c r="Y24" s="162"/>
      <c r="Z24" s="238"/>
      <c r="AA24" s="238"/>
      <c r="AB24" s="238"/>
      <c r="AC24" s="238"/>
      <c r="AD24" s="238"/>
      <c r="AP24" s="146" t="s">
        <v>56</v>
      </c>
    </row>
    <row r="25" spans="2:49" ht="23.25" customHeight="1">
      <c r="Z25" s="238"/>
      <c r="AA25" s="238"/>
      <c r="AB25" s="238"/>
      <c r="AC25" s="238"/>
      <c r="AD25" s="238"/>
      <c r="AP25" s="146"/>
    </row>
    <row r="26" spans="2:49" ht="23.25" customHeight="1">
      <c r="Z26" s="173"/>
      <c r="AA26" s="173"/>
      <c r="AB26" s="173"/>
      <c r="AC26" s="173"/>
      <c r="AD26" s="173"/>
      <c r="AP26" s="146"/>
    </row>
    <row r="27" spans="2:49" ht="23.25" customHeight="1">
      <c r="Z27" s="173"/>
      <c r="AA27" s="173"/>
      <c r="AB27" s="173"/>
      <c r="AC27" s="173"/>
      <c r="AD27" s="173"/>
      <c r="AP27" s="146"/>
    </row>
    <row r="28" spans="2:49" ht="23.25" customHeight="1">
      <c r="Y28" s="162"/>
      <c r="Z28" s="173"/>
      <c r="AA28" s="173"/>
      <c r="AB28" s="173"/>
      <c r="AC28" s="173"/>
      <c r="AD28" s="173"/>
      <c r="AP28" s="146"/>
    </row>
    <row r="29" spans="2:49" ht="23.25" customHeight="1">
      <c r="Y29" s="162"/>
      <c r="Z29" s="173"/>
      <c r="AA29" s="173"/>
      <c r="AB29" s="173"/>
      <c r="AC29" s="173"/>
      <c r="AD29" s="173"/>
      <c r="AP29" s="146"/>
    </row>
    <row r="30" spans="2:49" ht="23.25" customHeight="1">
      <c r="Z30" s="174"/>
      <c r="AP30" s="146"/>
    </row>
    <row r="31" spans="2:49" ht="23.25" customHeight="1">
      <c r="Z31" s="174"/>
      <c r="AP31" s="146"/>
    </row>
    <row r="32" spans="2:49" ht="23.25" customHeight="1">
      <c r="AP32" s="146"/>
    </row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</sheetData>
  <sheetProtection password="ECC5" sheet="1" selectLockedCells="1"/>
  <mergeCells count="63">
    <mergeCell ref="B6:F7"/>
    <mergeCell ref="B8:C11"/>
    <mergeCell ref="D8:F9"/>
    <mergeCell ref="Z11:AD13"/>
    <mergeCell ref="B12:C15"/>
    <mergeCell ref="D12:F13"/>
    <mergeCell ref="Z14:AD18"/>
    <mergeCell ref="B16:C19"/>
    <mergeCell ref="D16:F17"/>
    <mergeCell ref="Z19:AD21"/>
    <mergeCell ref="B20:C23"/>
    <mergeCell ref="D20:F21"/>
    <mergeCell ref="Z22:AD25"/>
    <mergeCell ref="G21:H21"/>
    <mergeCell ref="M21:N21"/>
    <mergeCell ref="T21:V21"/>
    <mergeCell ref="D22:F22"/>
    <mergeCell ref="D23:F23"/>
    <mergeCell ref="G23:J23"/>
    <mergeCell ref="D19:F19"/>
    <mergeCell ref="G19:J19"/>
    <mergeCell ref="G20:H20"/>
    <mergeCell ref="L20:N20"/>
    <mergeCell ref="R20:V20"/>
    <mergeCell ref="G17:H17"/>
    <mergeCell ref="M17:N17"/>
    <mergeCell ref="T17:V17"/>
    <mergeCell ref="D18:F18"/>
    <mergeCell ref="AS18:AW18"/>
    <mergeCell ref="D15:F15"/>
    <mergeCell ref="G15:J15"/>
    <mergeCell ref="G16:H16"/>
    <mergeCell ref="L16:N16"/>
    <mergeCell ref="R16:V16"/>
    <mergeCell ref="G12:H12"/>
    <mergeCell ref="L12:N12"/>
    <mergeCell ref="R12:V12"/>
    <mergeCell ref="G13:H13"/>
    <mergeCell ref="M13:N13"/>
    <mergeCell ref="T13:V13"/>
    <mergeCell ref="Y9:AD9"/>
    <mergeCell ref="D10:F10"/>
    <mergeCell ref="Y10:AD10"/>
    <mergeCell ref="D11:F11"/>
    <mergeCell ref="G11:J11"/>
    <mergeCell ref="G8:H8"/>
    <mergeCell ref="L8:N8"/>
    <mergeCell ref="R8:V8"/>
    <mergeCell ref="G9:H9"/>
    <mergeCell ref="M9:N9"/>
    <mergeCell ref="T9:V9"/>
    <mergeCell ref="Y5:Z5"/>
    <mergeCell ref="G6:H6"/>
    <mergeCell ref="L6:N6"/>
    <mergeCell ref="Y6:Z6"/>
    <mergeCell ref="G7:H7"/>
    <mergeCell ref="M7:N7"/>
    <mergeCell ref="Y7:Z7"/>
    <mergeCell ref="R2:S2"/>
    <mergeCell ref="B5:F5"/>
    <mergeCell ref="G5:J5"/>
    <mergeCell ref="K5:N5"/>
    <mergeCell ref="O5:V5"/>
  </mergeCells>
  <phoneticPr fontId="1"/>
  <pageMargins left="0.6692913385826772" right="0.55118110236220474" top="0.98425196850393681" bottom="0.98425196850393681" header="0.51181102362204722" footer="0.51181102362204722"/>
  <pageSetup paperSize="9" scale="88" orientation="landscape" cellComments="asDisplayed" horizontalDpi="400" verticalDpi="4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B1:EU76"/>
  <sheetViews>
    <sheetView zoomScaleNormal="100" workbookViewId="0"/>
  </sheetViews>
  <sheetFormatPr defaultColWidth="3.625" defaultRowHeight="13.5"/>
  <cols>
    <col min="2" max="2" width="1.625" customWidth="1"/>
    <col min="3" max="3" width="3.125" customWidth="1"/>
    <col min="5" max="5" width="4.75" customWidth="1"/>
    <col min="7" max="7" width="4.75" customWidth="1"/>
    <col min="9" max="9" width="4.75" customWidth="1"/>
    <col min="12" max="12" width="2.25" customWidth="1"/>
    <col min="13" max="13" width="4.75" customWidth="1"/>
    <col min="14" max="14" width="2.625" customWidth="1"/>
    <col min="15" max="15" width="4.75" customWidth="1"/>
    <col min="17" max="17" width="1.25" customWidth="1"/>
    <col min="18" max="19" width="4.75" customWidth="1"/>
    <col min="20" max="20" width="1.25" customWidth="1"/>
    <col min="21" max="22" width="4.5" customWidth="1"/>
    <col min="23" max="23" width="1.25" customWidth="1"/>
    <col min="24" max="24" width="5.5" customWidth="1"/>
    <col min="25" max="26" width="4.75" customWidth="1"/>
    <col min="28" max="30" width="2" customWidth="1"/>
    <col min="31" max="31" width="2.875" customWidth="1"/>
    <col min="53" max="53" width="11.375" customWidth="1"/>
    <col min="54" max="54" width="17.25" bestFit="1" customWidth="1"/>
    <col min="55" max="55" width="24.875" bestFit="1" customWidth="1"/>
    <col min="56" max="56" width="10.625" bestFit="1" customWidth="1"/>
    <col min="57" max="57" width="11.25" bestFit="1" customWidth="1"/>
    <col min="58" max="58" width="15.125" bestFit="1" customWidth="1"/>
    <col min="59" max="60" width="8" customWidth="1"/>
    <col min="61" max="61" width="8" bestFit="1" customWidth="1"/>
    <col min="62" max="62" width="7.5" bestFit="1" customWidth="1"/>
    <col min="63" max="65" width="8" bestFit="1" customWidth="1"/>
    <col min="66" max="66" width="10.625" customWidth="1"/>
    <col min="67" max="67" width="13.5" customWidth="1"/>
    <col min="79" max="79" width="17.25" bestFit="1" customWidth="1"/>
    <col min="80" max="80" width="18.375" bestFit="1" customWidth="1"/>
    <col min="81" max="81" width="16.125" bestFit="1" customWidth="1"/>
    <col min="82" max="82" width="6" bestFit="1" customWidth="1"/>
    <col min="86" max="86" width="17.25" bestFit="1" customWidth="1"/>
    <col min="89" max="89" width="17.25" bestFit="1" customWidth="1"/>
    <col min="91" max="91" width="3.5" customWidth="1"/>
    <col min="105" max="105" width="8.375" bestFit="1" customWidth="1"/>
  </cols>
  <sheetData>
    <row r="1" spans="2:67" ht="17.25">
      <c r="E1" s="1" t="s">
        <v>0</v>
      </c>
      <c r="W1" s="261" t="s">
        <v>4</v>
      </c>
      <c r="X1" s="262"/>
      <c r="Y1" s="262"/>
      <c r="Z1" s="263"/>
    </row>
    <row r="2" spans="2:67">
      <c r="E2" t="s">
        <v>78</v>
      </c>
      <c r="W2" t="s">
        <v>6</v>
      </c>
      <c r="BB2" s="25">
        <v>38442</v>
      </c>
      <c r="BC2" t="s">
        <v>10</v>
      </c>
    </row>
    <row r="4" spans="2:67" ht="30" customHeight="1">
      <c r="B4" s="264" t="s">
        <v>92</v>
      </c>
      <c r="C4" s="265"/>
      <c r="D4" s="265"/>
      <c r="E4" s="265"/>
      <c r="F4" s="266"/>
      <c r="G4" s="267" t="str">
        <f>IF(育休入力画面!G5="","",育休入力画面!G5)</f>
        <v/>
      </c>
      <c r="H4" s="265"/>
      <c r="I4" s="265"/>
      <c r="J4" s="265"/>
      <c r="K4" s="265"/>
      <c r="L4" s="266"/>
      <c r="M4" s="267" t="s">
        <v>1</v>
      </c>
      <c r="N4" s="265"/>
      <c r="O4" s="265"/>
      <c r="P4" s="265"/>
      <c r="Q4" s="266"/>
      <c r="R4" s="267" t="str">
        <f>IF(育休入力画面!O5="","",育休入力画面!O5)</f>
        <v/>
      </c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8"/>
      <c r="BB4" s="29" t="s">
        <v>107</v>
      </c>
      <c r="BC4" s="31" t="str">
        <f>育休入力画面!Y7</f>
        <v/>
      </c>
      <c r="BG4" s="269" t="s">
        <v>59</v>
      </c>
      <c r="BH4" s="269"/>
      <c r="BI4" s="269" t="s">
        <v>84</v>
      </c>
      <c r="BJ4" s="269"/>
    </row>
    <row r="5" spans="2:67" ht="13.15" customHeight="1">
      <c r="B5" s="9"/>
      <c r="AE5" s="22"/>
      <c r="BA5" s="7" t="s">
        <v>69</v>
      </c>
      <c r="BB5" s="6" t="s">
        <v>46</v>
      </c>
      <c r="BC5" s="6" t="s">
        <v>5</v>
      </c>
      <c r="BD5" s="6" t="s">
        <v>40</v>
      </c>
      <c r="BE5" s="6" t="s">
        <v>79</v>
      </c>
      <c r="BF5" s="7" t="s">
        <v>15</v>
      </c>
      <c r="BG5" s="7" t="s">
        <v>80</v>
      </c>
      <c r="BH5" s="7" t="s">
        <v>80</v>
      </c>
      <c r="BI5" s="7" t="s">
        <v>80</v>
      </c>
      <c r="BJ5" s="7" t="s">
        <v>80</v>
      </c>
      <c r="BK5" s="6" t="s">
        <v>52</v>
      </c>
      <c r="BL5" s="6" t="s">
        <v>52</v>
      </c>
      <c r="BM5" s="7" t="s">
        <v>68</v>
      </c>
      <c r="BN5" s="6" t="s">
        <v>13</v>
      </c>
      <c r="BO5" s="6" t="s">
        <v>106</v>
      </c>
    </row>
    <row r="6" spans="2:67" ht="13.15" customHeight="1">
      <c r="B6" s="9"/>
      <c r="D6" s="13" t="s">
        <v>62</v>
      </c>
      <c r="AE6" s="22"/>
      <c r="AI6" s="123"/>
      <c r="BA6" s="28" t="s">
        <v>77</v>
      </c>
      <c r="BB6" s="30" t="str">
        <f>IF(育休入力画面!G6="","",育休入力画面!G6)</f>
        <v/>
      </c>
      <c r="BC6" s="30" t="str">
        <f>IF(育休入力画面!L6="","",育休入力画面!L6)</f>
        <v/>
      </c>
      <c r="BD6" s="32"/>
      <c r="BE6" s="32"/>
      <c r="BF6" s="32"/>
      <c r="BG6" s="32"/>
      <c r="BH6" s="32"/>
      <c r="BI6" s="32"/>
      <c r="BJ6" s="32"/>
      <c r="BK6" s="32" t="str">
        <f>"&gt;="&amp;BB6</f>
        <v>&gt;=</v>
      </c>
      <c r="BL6" s="32" t="str">
        <f>"&lt;="&amp;BC6</f>
        <v>&lt;=</v>
      </c>
      <c r="BM6" s="7"/>
      <c r="BN6" s="7"/>
      <c r="BO6" s="7"/>
    </row>
    <row r="7" spans="2:67" ht="13.15" customHeight="1">
      <c r="B7" s="9"/>
      <c r="E7" s="15" t="str">
        <f>IF(育休入力画面!I7="","",育休入力画面!I7)</f>
        <v/>
      </c>
      <c r="F7" s="15" t="s">
        <v>30</v>
      </c>
      <c r="G7" s="15" t="str">
        <f>IF(育休入力画面!J7="","",育休入力画面!J7)</f>
        <v/>
      </c>
      <c r="H7" s="15" t="s">
        <v>35</v>
      </c>
      <c r="I7" s="15" t="str">
        <f>IF(育休入力画面!K7="","",育休入力画面!K7)</f>
        <v/>
      </c>
      <c r="J7" s="15" t="s">
        <v>44</v>
      </c>
      <c r="K7" s="15" t="s">
        <v>22</v>
      </c>
      <c r="L7" s="15"/>
      <c r="M7" s="15" t="str">
        <f>IF(育休入力画面!O7="","",育休入力画面!O7)</f>
        <v/>
      </c>
      <c r="N7" s="15" t="s">
        <v>30</v>
      </c>
      <c r="O7" s="15" t="str">
        <f>IF(育休入力画面!P7="","",育休入力画面!P7)</f>
        <v/>
      </c>
      <c r="P7" s="15" t="s">
        <v>35</v>
      </c>
      <c r="Q7" s="15"/>
      <c r="R7" s="15" t="str">
        <f>IF(育休入力画面!Q7="","",育休入力画面!Q7)</f>
        <v/>
      </c>
      <c r="S7" s="15" t="s">
        <v>44</v>
      </c>
      <c r="AE7" s="22"/>
      <c r="BA7" s="7" t="s">
        <v>3</v>
      </c>
      <c r="BB7" s="30" t="str">
        <f>IF(育休入力画面!G8="","",育休入力画面!G8)</f>
        <v/>
      </c>
      <c r="BC7" s="30" t="str">
        <f>IF(育休入力画面!L8="","",育休入力画面!L8)</f>
        <v/>
      </c>
      <c r="BD7" s="7" t="str">
        <f t="shared" ref="BD7:BE10" si="0">IF(BB7="","",DAY(BB7))</f>
        <v/>
      </c>
      <c r="BE7" s="7" t="str">
        <f t="shared" si="0"/>
        <v/>
      </c>
      <c r="BF7" s="33" t="str">
        <f>IF(ISERROR(IF(OR(E9="",BB7&lt;=$BB$2),"",IF(BO7="180日以内",VLOOKUP(BB7,備考!$B$5:$D$28,3),VLOOKUP(BB7,備考!$B$5:$C$28,2)))),"",IF(OR(E9="",BB7&lt;=$BB$2),"",IF(BO7="180日以内",VLOOKUP(BB7,備考!$B$5:$D$28,3),VLOOKUP(BB7,備考!$B$5:$C$28,2))))</f>
        <v/>
      </c>
      <c r="BG7" s="34" t="str">
        <f>IF(BO7="","",IF(BO7="180日以内",VLOOKUP(BB7,備考!$G$14:$M$36,2),VLOOKUP(BB7,備考!$G$14:$M$36,4)))</f>
        <v/>
      </c>
      <c r="BH7" s="112" t="str">
        <f>IF(BO7="","",IF(BO7="180日以内",VLOOKUP(BB7,備考!$G$14:$M$36,3),VLOOKUP(BB7,備考!$G$14:$M$36,5)))</f>
        <v/>
      </c>
      <c r="BI7" s="34" t="str">
        <f>IF(ISERROR(VLOOKUP(BB7,備考!$G$14:$M$36,4)),IF(AND($BB$6&gt;=39356,$BB$6&lt;40269),"3/5","3/4"),VLOOKUP(BB7,備考!$G$14:$M$36,4))</f>
        <v>3/4</v>
      </c>
      <c r="BJ7" s="35" t="str">
        <f>IF(ISERROR(VLOOKUP(BB7,備考!$G$14:$M$36,5)),"",VLOOKUP(BB7,備考!$G$14:$M$36,5))</f>
        <v/>
      </c>
      <c r="BK7" s="32" t="str">
        <f>"&gt;="&amp;BB7</f>
        <v>&gt;=</v>
      </c>
      <c r="BL7" s="32" t="str">
        <f>"&lt;="&amp;BC7</f>
        <v>&lt;=</v>
      </c>
      <c r="BM7" s="33">
        <f>育休入力画面!G11</f>
        <v>0</v>
      </c>
      <c r="BN7" s="33" t="str">
        <f>IF(F16="",F19,F16)</f>
        <v/>
      </c>
      <c r="BO7" s="7" t="str">
        <f>IF(育休入力画面!T9="","",育休入力画面!T9)</f>
        <v/>
      </c>
    </row>
    <row r="8" spans="2:67" ht="13.15" customHeight="1">
      <c r="B8" s="9"/>
      <c r="AE8" s="22"/>
      <c r="BA8" s="7" t="s">
        <v>74</v>
      </c>
      <c r="BB8" s="30" t="str">
        <f>IF(育休入力画面!G12="","",育休入力画面!G12)</f>
        <v/>
      </c>
      <c r="BC8" s="30" t="str">
        <f>IF(育休入力画面!L12="","",育休入力画面!L12)</f>
        <v/>
      </c>
      <c r="BD8" s="7" t="str">
        <f t="shared" si="0"/>
        <v/>
      </c>
      <c r="BE8" s="7" t="str">
        <f t="shared" si="0"/>
        <v/>
      </c>
      <c r="BF8" s="33" t="str">
        <f>IF(ISERROR(IF(OR(E22="",BB8&lt;=$BB$2),"",IF(BO8="180日以内",VLOOKUP(BB8,備考!$B$5:$D$29,3),VLOOKUP(BB8,備考!$B$5:$C$29,2)))),"",IF(OR(E22="",BB8&lt;=$BB$2),"",IF(BO8="180日以内",VLOOKUP(BB8,備考!$B$5:$D$29,3),VLOOKUP(BB8,備考!$B$5:$C$29,2))))</f>
        <v/>
      </c>
      <c r="BG8" s="34" t="str">
        <f>IF(BO8="","",IF(BO8="180日以内",VLOOKUP(BB8,備考!$G$14:$M$36,2),VLOOKUP(BB8,備考!$G$14:$M$36,4)))</f>
        <v/>
      </c>
      <c r="BH8" s="112" t="str">
        <f>IF(BO8="","",IF(BO8="180日以内",VLOOKUP(BB8,備考!$G$14:$M$36,3),VLOOKUP(BB8,備考!$G$14:$M$36,5)))</f>
        <v/>
      </c>
      <c r="BI8" s="34" t="str">
        <f>IF(ISERROR(VLOOKUP(BB8,備考!$G$14:$M$36,4)),IF(AND($BB$6&gt;=39356,$BB$6&lt;40269),"3/5","3/4"),VLOOKUP(BB8,備考!$G$14:$M$36,4))</f>
        <v>3/4</v>
      </c>
      <c r="BJ8" s="35" t="str">
        <f>IF(ISERROR(VLOOKUP(BB8,備考!$G$14:$M$36,5)),"",VLOOKUP(BB8,備考!$G$14:$M$36,5))</f>
        <v/>
      </c>
      <c r="BK8" s="32" t="str">
        <f>"&gt;="&amp;BB8</f>
        <v>&gt;=</v>
      </c>
      <c r="BL8" s="32" t="str">
        <f>"&lt;="&amp;BC8</f>
        <v>&lt;=</v>
      </c>
      <c r="BM8" s="33">
        <f>育休入力画面!G15</f>
        <v>0</v>
      </c>
      <c r="BN8" s="33" t="str">
        <f>IF(F29="",F32,F29)</f>
        <v/>
      </c>
      <c r="BO8" s="7" t="str">
        <f>IF(育休入力画面!T13="","",育休入力画面!T13)</f>
        <v/>
      </c>
    </row>
    <row r="9" spans="2:67" ht="13.15" customHeight="1">
      <c r="B9" s="9"/>
      <c r="C9" s="288" t="s">
        <v>43</v>
      </c>
      <c r="D9" s="14"/>
      <c r="E9" s="16" t="str">
        <f>IF(育休入力画面!I9="","",育休入力画面!I9)</f>
        <v/>
      </c>
      <c r="F9" s="14" t="s">
        <v>30</v>
      </c>
      <c r="G9" s="16" t="str">
        <f>IF(育休入力画面!J9="","",育休入力画面!J9)</f>
        <v/>
      </c>
      <c r="H9" s="14" t="s">
        <v>35</v>
      </c>
      <c r="I9" s="16" t="str">
        <f>IF(育休入力画面!K9="","",育休入力画面!K9)</f>
        <v/>
      </c>
      <c r="J9" s="14" t="s">
        <v>44</v>
      </c>
      <c r="K9" s="14" t="s">
        <v>22</v>
      </c>
      <c r="L9" s="14"/>
      <c r="M9" s="16" t="str">
        <f>IF(育休入力画面!O9="","",育休入力画面!O9)</f>
        <v/>
      </c>
      <c r="N9" s="14" t="s">
        <v>30</v>
      </c>
      <c r="O9" s="16" t="str">
        <f>IF(育休入力画面!P9="","",育休入力画面!P9)</f>
        <v/>
      </c>
      <c r="P9" s="14" t="s">
        <v>35</v>
      </c>
      <c r="Q9" s="14"/>
      <c r="R9" s="16" t="str">
        <f>IF(育休入力画面!Q9="","",育休入力画面!Q9)</f>
        <v/>
      </c>
      <c r="S9" s="14" t="s">
        <v>44</v>
      </c>
      <c r="T9" s="14"/>
      <c r="U9" s="270"/>
      <c r="V9" s="270"/>
      <c r="W9" s="270"/>
      <c r="X9" s="270"/>
      <c r="Y9" s="270"/>
      <c r="Z9" s="270"/>
      <c r="AA9" s="270"/>
      <c r="AB9" s="270"/>
      <c r="AC9" s="270"/>
      <c r="AD9" s="271"/>
      <c r="AE9" s="22"/>
      <c r="BA9" s="7" t="s">
        <v>75</v>
      </c>
      <c r="BB9" s="30" t="str">
        <f>IF(育休入力画面!G16="","",育休入力画面!G16)</f>
        <v/>
      </c>
      <c r="BC9" s="30" t="str">
        <f>IF(育休入力画面!L16="","",育休入力画面!L16)</f>
        <v/>
      </c>
      <c r="BD9" s="7" t="str">
        <f t="shared" si="0"/>
        <v/>
      </c>
      <c r="BE9" s="7" t="str">
        <f t="shared" si="0"/>
        <v/>
      </c>
      <c r="BF9" s="33" t="str">
        <f>IF(ISERROR(IF(OR(E35="",BB9&lt;=$BB$2),"",IF(BO9="180日以内",VLOOKUP(BB9,備考!$B$5:$D$30,3),VLOOKUP(BB9,備考!$B$5:$C$30,2)))),"",IF(OR(E35="",BB9&lt;=$BB$2),"",IF(BO9="180日以内",VLOOKUP(BB9,備考!$B$5:$D$30,3),VLOOKUP(BB9,備考!$B$5:$C$30,2))))</f>
        <v/>
      </c>
      <c r="BG9" s="34" t="str">
        <f>IF(BO9="","",IF(BO9="180日以内",VLOOKUP(BB9,備考!$G$14:$M$36,2),VLOOKUP(BB9,備考!$G$14:$M$36,4)))</f>
        <v/>
      </c>
      <c r="BH9" s="112" t="str">
        <f>IF(BO9="","",IF(BO9="180日以内",VLOOKUP(BB9,備考!$G$14:$M$36,3),VLOOKUP(BB9,備考!$G$14:$M$36,5)))</f>
        <v/>
      </c>
      <c r="BI9" s="34" t="str">
        <f>IF(ISERROR(VLOOKUP(BB9,備考!$G$14:$M$36,4)),IF(AND($BB$6&gt;=39356,$BB$6&lt;40269),"3/5","3/4"),VLOOKUP(BB9,備考!$G$14:$M$36,4))</f>
        <v>3/4</v>
      </c>
      <c r="BJ9" s="35" t="str">
        <f>IF(ISERROR(VLOOKUP(BB9,備考!$G$14:$M$36,5)),"",VLOOKUP(BB9,備考!$G$14:$M$36,5))</f>
        <v/>
      </c>
      <c r="BK9" s="32" t="str">
        <f>"&gt;="&amp;BB9</f>
        <v>&gt;=</v>
      </c>
      <c r="BL9" s="32" t="str">
        <f>"&lt;="&amp;BC9</f>
        <v>&lt;=</v>
      </c>
      <c r="BM9" s="33">
        <f>育休入力画面!G19</f>
        <v>0</v>
      </c>
      <c r="BN9" s="33" t="str">
        <f>IF(F42="",F45,F42)</f>
        <v/>
      </c>
      <c r="BO9" s="7" t="str">
        <f>IF(育休入力画面!T17="","",育休入力画面!T17)</f>
        <v/>
      </c>
    </row>
    <row r="10" spans="2:67" ht="13.15" customHeight="1">
      <c r="B10" s="9"/>
      <c r="C10" s="289"/>
      <c r="E10" s="272" t="s">
        <v>103</v>
      </c>
      <c r="F10" s="273"/>
      <c r="G10" s="273"/>
      <c r="H10" s="273"/>
      <c r="AD10" s="19"/>
      <c r="AE10" s="22"/>
      <c r="BA10" s="7" t="s">
        <v>76</v>
      </c>
      <c r="BB10" s="30" t="str">
        <f>IF(育休入力画面!G20="","",育休入力画面!G20)</f>
        <v/>
      </c>
      <c r="BC10" s="30" t="str">
        <f>IF(育休入力画面!L20="","",育休入力画面!L20)</f>
        <v/>
      </c>
      <c r="BD10" s="7" t="str">
        <f t="shared" si="0"/>
        <v/>
      </c>
      <c r="BE10" s="7" t="str">
        <f t="shared" si="0"/>
        <v/>
      </c>
      <c r="BF10" s="33" t="str">
        <f>IF(ISERROR(IF(OR(E35="",BB10&lt;=$BB$2),"",IF(BO10="180日以内",VLOOKUP(BB10,備考!$B$5:$D$31,3),VLOOKUP(BB10,備考!$B$5:$C$31,2)))),"",IF(OR(E35="",BB10&lt;=$BB$2),"",IF(BO10="180日以内",VLOOKUP(BB10,備考!$B$5:$D$31,3),VLOOKUP(BB10,備考!$B$5:$C$31,2))))</f>
        <v/>
      </c>
      <c r="BG10" s="34" t="str">
        <f>IF(BO10="","",IF(BO10="180日以内",VLOOKUP(BB10,備考!$G$14:$M$36,2),VLOOKUP(BB10,備考!$G$14:$M$36,4)))</f>
        <v/>
      </c>
      <c r="BH10" s="112" t="str">
        <f>IF(BO10="","",IF(BO10="180日以内",VLOOKUP(BB10,備考!$G$14:$M$36,3),VLOOKUP(BB10,備考!$G$14:$M$36,5)))</f>
        <v/>
      </c>
      <c r="BI10" s="34" t="str">
        <f>IF(ISERROR(VLOOKUP(BB10,備考!$G$14:$M$36,4)),IF(AND($BB$6&gt;=39356,$BB$6&lt;40269),"3/5","3/4"),VLOOKUP(BB10,備考!$G$14:$M$36,4))</f>
        <v>3/4</v>
      </c>
      <c r="BJ10" s="35" t="str">
        <f>IF(ISERROR(VLOOKUP(BB10,備考!$G$14:$M$36,5)),"",VLOOKUP(BB10,備考!$G$14:$M$36,5))</f>
        <v/>
      </c>
      <c r="BK10" s="32" t="str">
        <f>"&gt;="&amp;BB10</f>
        <v>&gt;=</v>
      </c>
      <c r="BL10" s="32" t="str">
        <f>"&lt;="&amp;BC10</f>
        <v>&lt;=</v>
      </c>
      <c r="BM10" s="33">
        <f>育休入力画面!G23</f>
        <v>0</v>
      </c>
      <c r="BN10" s="33" t="str">
        <f>IF(F55="",F58,F55)</f>
        <v/>
      </c>
      <c r="BO10" s="7" t="str">
        <f>IF(育休入力画面!T21="","",育休入力画面!T21)</f>
        <v/>
      </c>
    </row>
    <row r="11" spans="2:67" ht="13.15" customHeight="1">
      <c r="B11" s="9"/>
      <c r="C11" s="289"/>
      <c r="E11" s="122"/>
      <c r="F11" s="274" t="str">
        <f>IF(育休入力画面!G11="","",育休入力画面!G11)</f>
        <v/>
      </c>
      <c r="G11" s="275"/>
      <c r="H11" s="275"/>
      <c r="I11" t="s">
        <v>26</v>
      </c>
      <c r="J11" t="s">
        <v>119</v>
      </c>
      <c r="M11" s="276" t="str">
        <f>IF(ISERROR(ROUND(F11*1/22,-1)),"",ROUND(F11*1/22,-1))</f>
        <v/>
      </c>
      <c r="N11" s="276"/>
      <c r="O11" s="276"/>
      <c r="P11" s="118" t="s">
        <v>26</v>
      </c>
      <c r="AD11" s="19"/>
      <c r="AE11" s="22"/>
      <c r="BA11" s="14"/>
      <c r="BB11" s="14"/>
      <c r="BC11" s="14"/>
      <c r="BD11" s="14"/>
      <c r="BE11" s="14"/>
      <c r="BF11" s="14"/>
      <c r="BG11" s="14"/>
      <c r="BH11" s="14"/>
      <c r="BI11" s="14"/>
      <c r="BJ11" s="36"/>
    </row>
    <row r="12" spans="2:67" ht="13.15" customHeight="1">
      <c r="B12" s="9"/>
      <c r="C12" s="289"/>
      <c r="E12" s="272" t="s">
        <v>110</v>
      </c>
      <c r="F12" s="273"/>
      <c r="G12" s="273"/>
      <c r="H12" s="273"/>
      <c r="U12" s="18" t="s">
        <v>15</v>
      </c>
      <c r="Y12" s="287" t="s">
        <v>111</v>
      </c>
      <c r="Z12" s="287"/>
      <c r="AA12" s="287"/>
      <c r="AD12" s="19"/>
      <c r="AE12" s="22"/>
    </row>
    <row r="13" spans="2:67" ht="13.15" customHeight="1">
      <c r="B13" s="9"/>
      <c r="C13" s="289"/>
      <c r="E13" s="122"/>
      <c r="F13" s="274" t="str">
        <f>M11</f>
        <v/>
      </c>
      <c r="G13" s="275"/>
      <c r="H13" s="275"/>
      <c r="I13" t="s">
        <v>26</v>
      </c>
      <c r="J13" t="str">
        <f>IF(ISERROR("×"&amp;BG7&amp;"＝"),"","×"&amp;BG7&amp;"＝")</f>
        <v>×＝</v>
      </c>
      <c r="O13" s="277" t="str">
        <f>IF(ISERROR(ROUNDDOWN(F13*BH7,0)),"",ROUNDDOWN(F13*BH7,0))</f>
        <v/>
      </c>
      <c r="P13" s="277"/>
      <c r="Q13" s="277"/>
      <c r="R13" s="277"/>
      <c r="S13" s="122" t="s">
        <v>27</v>
      </c>
      <c r="U13" s="274" t="str">
        <f>BF7</f>
        <v/>
      </c>
      <c r="V13" s="275"/>
      <c r="W13" s="275"/>
      <c r="X13" s="122" t="s">
        <v>29</v>
      </c>
      <c r="Y13" s="287"/>
      <c r="Z13" s="287"/>
      <c r="AA13" s="287"/>
      <c r="AD13" s="19"/>
      <c r="AE13" s="22"/>
    </row>
    <row r="14" spans="2:67" ht="13.15" customHeight="1">
      <c r="B14" s="9"/>
      <c r="C14" s="289"/>
      <c r="F14" s="121"/>
      <c r="G14" s="123"/>
      <c r="H14" s="123"/>
      <c r="O14" s="120"/>
      <c r="P14" s="120"/>
      <c r="Q14" s="120"/>
      <c r="R14" s="120"/>
      <c r="U14" s="17"/>
      <c r="V14" s="123"/>
      <c r="W14" s="123"/>
      <c r="Y14" s="124"/>
      <c r="Z14" s="124"/>
      <c r="AA14" s="124"/>
      <c r="AD14" s="19"/>
      <c r="AE14" s="22"/>
    </row>
    <row r="15" spans="2:67" ht="13.15" customHeight="1">
      <c r="B15" s="9"/>
      <c r="C15" s="289"/>
      <c r="E15" t="s">
        <v>113</v>
      </c>
      <c r="AD15" s="19"/>
      <c r="AE15" s="22"/>
    </row>
    <row r="16" spans="2:67" ht="13.15" customHeight="1">
      <c r="B16" s="9"/>
      <c r="C16" s="289"/>
      <c r="E16" s="122"/>
      <c r="F16" s="276" t="str">
        <f>IF(O13&lt;=U13,O13,"")</f>
        <v/>
      </c>
      <c r="G16" s="276"/>
      <c r="H16" s="276"/>
      <c r="I16" t="s">
        <v>26</v>
      </c>
      <c r="O16" s="278"/>
      <c r="P16" s="278"/>
      <c r="Q16" s="278"/>
      <c r="AD16" s="19"/>
      <c r="AE16" s="22"/>
    </row>
    <row r="17" spans="2:81" ht="13.15" customHeight="1">
      <c r="B17" s="9"/>
      <c r="C17" s="289"/>
      <c r="F17" s="121"/>
      <c r="G17" s="121"/>
      <c r="H17" s="121"/>
      <c r="O17" s="120"/>
      <c r="P17" s="120"/>
      <c r="Q17" s="120"/>
      <c r="AD17" s="19"/>
      <c r="AE17" s="22"/>
    </row>
    <row r="18" spans="2:81" ht="13.15" customHeight="1">
      <c r="B18" s="9"/>
      <c r="C18" s="289"/>
      <c r="E18" t="s">
        <v>14</v>
      </c>
      <c r="AD18" s="19"/>
      <c r="AE18" s="22"/>
    </row>
    <row r="19" spans="2:81" ht="13.15" customHeight="1">
      <c r="B19" s="9"/>
      <c r="C19" s="289"/>
      <c r="E19" s="122"/>
      <c r="F19" s="274" t="str">
        <f>IF(O13&gt;U13,U13,"")</f>
        <v/>
      </c>
      <c r="G19" s="275"/>
      <c r="H19" s="275"/>
      <c r="I19" t="s">
        <v>26</v>
      </c>
      <c r="L19" s="279"/>
      <c r="M19" s="279"/>
      <c r="N19" s="279"/>
      <c r="AD19" s="19"/>
      <c r="AE19" s="22"/>
    </row>
    <row r="20" spans="2:81" ht="13.15" customHeight="1">
      <c r="B20" s="9"/>
      <c r="C20" s="290"/>
      <c r="D20" s="122"/>
      <c r="E20" s="122"/>
      <c r="F20" s="117"/>
      <c r="G20" s="118"/>
      <c r="H20" s="118"/>
      <c r="I20" s="122"/>
      <c r="J20" s="122"/>
      <c r="K20" s="122"/>
      <c r="L20" s="119"/>
      <c r="M20" s="119"/>
      <c r="N20" s="119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20"/>
      <c r="AE20" s="22"/>
    </row>
    <row r="21" spans="2:81" ht="13.15" customHeight="1">
      <c r="B21" s="9"/>
      <c r="C21" s="11"/>
      <c r="F21" s="17"/>
      <c r="G21" s="123"/>
      <c r="H21" s="123"/>
      <c r="L21" s="121"/>
      <c r="M21" s="121"/>
      <c r="N21" s="121"/>
      <c r="AE21" s="22"/>
    </row>
    <row r="22" spans="2:81" ht="13.15" customHeight="1">
      <c r="B22" s="9"/>
      <c r="C22" s="288" t="s">
        <v>11</v>
      </c>
      <c r="D22" s="14"/>
      <c r="E22" s="16" t="str">
        <f>IF(育休入力画面!I13="","",育休入力画面!I13)</f>
        <v/>
      </c>
      <c r="F22" s="14" t="s">
        <v>30</v>
      </c>
      <c r="G22" s="16" t="str">
        <f>IF(育休入力画面!J13="","",育休入力画面!J13)</f>
        <v/>
      </c>
      <c r="H22" s="14" t="s">
        <v>35</v>
      </c>
      <c r="I22" s="16" t="str">
        <f>IF(育休入力画面!K13="","",育休入力画面!K13)</f>
        <v/>
      </c>
      <c r="J22" s="14" t="s">
        <v>44</v>
      </c>
      <c r="K22" s="14" t="s">
        <v>22</v>
      </c>
      <c r="L22" s="14"/>
      <c r="M22" s="16" t="str">
        <f>IF(育休入力画面!O13="","",育休入力画面!O13)</f>
        <v/>
      </c>
      <c r="N22" s="14" t="s">
        <v>30</v>
      </c>
      <c r="O22" s="16" t="str">
        <f>IF(育休入力画面!P13="","",育休入力画面!P13)</f>
        <v/>
      </c>
      <c r="P22" s="14" t="s">
        <v>35</v>
      </c>
      <c r="Q22" s="14"/>
      <c r="R22" s="16" t="str">
        <f>IF(育休入力画面!Q13="","",育休入力画面!Q13)</f>
        <v/>
      </c>
      <c r="S22" s="14" t="s">
        <v>44</v>
      </c>
      <c r="T22" s="14"/>
      <c r="U22" s="270"/>
      <c r="V22" s="270"/>
      <c r="W22" s="270"/>
      <c r="X22" s="270"/>
      <c r="Y22" s="270"/>
      <c r="Z22" s="270"/>
      <c r="AA22" s="270"/>
      <c r="AB22" s="270"/>
      <c r="AC22" s="270"/>
      <c r="AD22" s="271"/>
      <c r="AE22" s="22"/>
    </row>
    <row r="23" spans="2:81">
      <c r="B23" s="9"/>
      <c r="C23" s="289"/>
      <c r="E23" s="272" t="s">
        <v>103</v>
      </c>
      <c r="F23" s="273"/>
      <c r="G23" s="273"/>
      <c r="H23" s="273"/>
      <c r="AD23" s="19"/>
      <c r="AE23" s="22"/>
    </row>
    <row r="24" spans="2:81">
      <c r="B24" s="9"/>
      <c r="C24" s="289"/>
      <c r="E24" s="122"/>
      <c r="F24" s="274" t="str">
        <f>IF(育休入力画面!G15="","",育休入力画面!G15)</f>
        <v/>
      </c>
      <c r="G24" s="274"/>
      <c r="H24" s="274"/>
      <c r="I24" t="s">
        <v>26</v>
      </c>
      <c r="J24" t="s">
        <v>119</v>
      </c>
      <c r="M24" s="277" t="str">
        <f>IF(ISERROR(ROUND(F24*1/22,-1)),"",ROUND(F24*1/22,-1))</f>
        <v/>
      </c>
      <c r="N24" s="277"/>
      <c r="O24" s="277"/>
      <c r="P24" s="118" t="s">
        <v>26</v>
      </c>
      <c r="AD24" s="19"/>
      <c r="AE24" s="22"/>
      <c r="AZ24" s="123"/>
      <c r="CA24" s="123"/>
      <c r="CB24" s="123"/>
    </row>
    <row r="25" spans="2:81" ht="13.5" customHeight="1">
      <c r="B25" s="9"/>
      <c r="C25" s="289"/>
      <c r="E25" s="272" t="s">
        <v>110</v>
      </c>
      <c r="F25" s="273"/>
      <c r="G25" s="273"/>
      <c r="H25" s="273"/>
      <c r="U25" s="18" t="s">
        <v>15</v>
      </c>
      <c r="Y25" s="287" t="s">
        <v>111</v>
      </c>
      <c r="Z25" s="287"/>
      <c r="AA25" s="287"/>
      <c r="AD25" s="19"/>
      <c r="AE25" s="22"/>
      <c r="BA25" s="123"/>
      <c r="BB25" s="123"/>
      <c r="BC25" s="123"/>
      <c r="BD25" s="123"/>
      <c r="BE25" s="123"/>
      <c r="BF25" s="123"/>
      <c r="BG25" s="123"/>
      <c r="BH25" s="123"/>
      <c r="BI25" s="123"/>
    </row>
    <row r="26" spans="2:81">
      <c r="B26" s="9"/>
      <c r="C26" s="289"/>
      <c r="E26" s="122"/>
      <c r="F26" s="274" t="str">
        <f>M24</f>
        <v/>
      </c>
      <c r="G26" s="275"/>
      <c r="H26" s="275"/>
      <c r="I26" t="s">
        <v>26</v>
      </c>
      <c r="J26" t="str">
        <f>IF(ISERROR("×"&amp;BG8&amp;"＝"),"","×"&amp;BG8&amp;"＝")</f>
        <v>×＝</v>
      </c>
      <c r="O26" s="277" t="str">
        <f>IF(ISERROR(ROUNDDOWN(F26*BH8,0)),"",ROUNDDOWN(F26*BH8,0))</f>
        <v/>
      </c>
      <c r="P26" s="277"/>
      <c r="Q26" s="277"/>
      <c r="R26" s="277"/>
      <c r="S26" s="122" t="s">
        <v>27</v>
      </c>
      <c r="U26" s="274" t="str">
        <f>BF8</f>
        <v/>
      </c>
      <c r="V26" s="275"/>
      <c r="W26" s="275"/>
      <c r="X26" s="122" t="s">
        <v>29</v>
      </c>
      <c r="Y26" s="287"/>
      <c r="Z26" s="287"/>
      <c r="AA26" s="287"/>
      <c r="AD26" s="19"/>
      <c r="AE26" s="22"/>
    </row>
    <row r="27" spans="2:81">
      <c r="B27" s="9"/>
      <c r="C27" s="289"/>
      <c r="F27" s="121"/>
      <c r="G27" s="123"/>
      <c r="H27" s="123"/>
      <c r="O27" s="120"/>
      <c r="P27" s="120"/>
      <c r="Q27" s="120"/>
      <c r="R27" s="120"/>
      <c r="U27" s="17"/>
      <c r="V27" s="123"/>
      <c r="W27" s="123"/>
      <c r="Y27" s="124"/>
      <c r="Z27" s="124"/>
      <c r="AA27" s="124"/>
      <c r="AD27" s="19"/>
      <c r="AE27" s="22"/>
      <c r="AV27" s="24"/>
      <c r="CC27" s="25"/>
    </row>
    <row r="28" spans="2:81">
      <c r="B28" s="9"/>
      <c r="C28" s="289"/>
      <c r="E28" t="s">
        <v>113</v>
      </c>
      <c r="AD28" s="19"/>
      <c r="AE28" s="22"/>
      <c r="AV28" s="24"/>
      <c r="CC28" s="25"/>
    </row>
    <row r="29" spans="2:81">
      <c r="B29" s="9"/>
      <c r="C29" s="289"/>
      <c r="E29" s="122"/>
      <c r="F29" s="276" t="str">
        <f>IF(O26&lt;=U26,O26,"")</f>
        <v/>
      </c>
      <c r="G29" s="276"/>
      <c r="H29" s="276"/>
      <c r="I29" t="s">
        <v>26</v>
      </c>
      <c r="O29" s="278"/>
      <c r="P29" s="278"/>
      <c r="Q29" s="278"/>
      <c r="AD29" s="19"/>
      <c r="AE29" s="22"/>
      <c r="AV29" s="24"/>
    </row>
    <row r="30" spans="2:81">
      <c r="B30" s="9"/>
      <c r="C30" s="289"/>
      <c r="F30" s="121"/>
      <c r="G30" s="121"/>
      <c r="H30" s="121"/>
      <c r="O30" s="120"/>
      <c r="P30" s="120"/>
      <c r="Q30" s="120"/>
      <c r="AD30" s="19"/>
      <c r="AE30" s="22"/>
      <c r="AV30" s="24"/>
    </row>
    <row r="31" spans="2:81">
      <c r="B31" s="9"/>
      <c r="C31" s="289"/>
      <c r="E31" t="s">
        <v>14</v>
      </c>
      <c r="AD31" s="19"/>
      <c r="AE31" s="22"/>
      <c r="AV31" s="25"/>
    </row>
    <row r="32" spans="2:81">
      <c r="B32" s="9"/>
      <c r="C32" s="289"/>
      <c r="E32" s="122"/>
      <c r="F32" s="274" t="str">
        <f>IF(O26&gt;U26,U26,"")</f>
        <v/>
      </c>
      <c r="G32" s="275"/>
      <c r="H32" s="275"/>
      <c r="I32" t="s">
        <v>26</v>
      </c>
      <c r="L32" s="279"/>
      <c r="M32" s="279"/>
      <c r="N32" s="279"/>
      <c r="AD32" s="19"/>
      <c r="AE32" s="22"/>
      <c r="BB32" s="25"/>
    </row>
    <row r="33" spans="2:54">
      <c r="B33" s="9"/>
      <c r="C33" s="290"/>
      <c r="D33" s="122"/>
      <c r="E33" s="122"/>
      <c r="F33" s="117"/>
      <c r="G33" s="118"/>
      <c r="H33" s="118"/>
      <c r="I33" s="122"/>
      <c r="J33" s="122"/>
      <c r="K33" s="122"/>
      <c r="L33" s="119"/>
      <c r="M33" s="119"/>
      <c r="N33" s="119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20"/>
      <c r="AE33" s="22"/>
      <c r="BB33" s="25"/>
    </row>
    <row r="34" spans="2:54">
      <c r="B34" s="9"/>
      <c r="C34" s="11"/>
      <c r="F34" s="17"/>
      <c r="G34" s="123"/>
      <c r="H34" s="123"/>
      <c r="L34" s="121"/>
      <c r="M34" s="121"/>
      <c r="N34" s="121"/>
      <c r="AE34" s="22"/>
      <c r="AV34" s="26"/>
    </row>
    <row r="35" spans="2:54">
      <c r="B35" s="9"/>
      <c r="C35" s="288" t="s">
        <v>63</v>
      </c>
      <c r="D35" s="14"/>
      <c r="E35" s="16" t="str">
        <f>IF(育休入力画面!I17="","",育休入力画面!I17)</f>
        <v/>
      </c>
      <c r="F35" s="14" t="s">
        <v>30</v>
      </c>
      <c r="G35" s="16" t="str">
        <f>IF(育休入力画面!J17="","",育休入力画面!J17)</f>
        <v/>
      </c>
      <c r="H35" s="14" t="s">
        <v>35</v>
      </c>
      <c r="I35" s="16" t="str">
        <f>IF(育休入力画面!K17="","",育休入力画面!K17)</f>
        <v/>
      </c>
      <c r="J35" s="14" t="s">
        <v>44</v>
      </c>
      <c r="K35" s="14" t="s">
        <v>22</v>
      </c>
      <c r="L35" s="14"/>
      <c r="M35" s="16" t="str">
        <f>IF(育休入力画面!O17="","",育休入力画面!O17)</f>
        <v/>
      </c>
      <c r="N35" s="14" t="s">
        <v>30</v>
      </c>
      <c r="O35" s="16" t="str">
        <f>IF(育休入力画面!P17="","",育休入力画面!P17)</f>
        <v/>
      </c>
      <c r="P35" s="14" t="s">
        <v>35</v>
      </c>
      <c r="Q35" s="14"/>
      <c r="R35" s="16" t="str">
        <f>IF(育休入力画面!Q17="","",育休入力画面!Q17)</f>
        <v/>
      </c>
      <c r="S35" s="14" t="s">
        <v>44</v>
      </c>
      <c r="T35" s="14"/>
      <c r="U35" s="270"/>
      <c r="V35" s="270"/>
      <c r="W35" s="270"/>
      <c r="X35" s="270"/>
      <c r="Y35" s="270"/>
      <c r="Z35" s="270"/>
      <c r="AA35" s="270"/>
      <c r="AB35" s="270"/>
      <c r="AC35" s="270"/>
      <c r="AD35" s="271"/>
      <c r="AE35" s="22"/>
      <c r="AV35" s="25"/>
      <c r="AW35" s="27"/>
    </row>
    <row r="36" spans="2:54">
      <c r="B36" s="9"/>
      <c r="C36" s="289"/>
      <c r="E36" s="272" t="s">
        <v>103</v>
      </c>
      <c r="F36" s="273"/>
      <c r="G36" s="273"/>
      <c r="H36" s="273"/>
      <c r="AD36" s="19"/>
      <c r="AE36" s="22"/>
    </row>
    <row r="37" spans="2:54">
      <c r="B37" s="9"/>
      <c r="C37" s="289"/>
      <c r="E37" s="122"/>
      <c r="F37" s="274" t="str">
        <f>IF(育休入力画面!G19="","",育休入力画面!G19)</f>
        <v/>
      </c>
      <c r="G37" s="274"/>
      <c r="H37" s="274"/>
      <c r="I37" t="s">
        <v>26</v>
      </c>
      <c r="J37" t="s">
        <v>119</v>
      </c>
      <c r="M37" s="276" t="str">
        <f>IF(ISERROR(ROUND(F37*1/22,-1)),"",ROUND(F37*1/22,-1))</f>
        <v/>
      </c>
      <c r="N37" s="276"/>
      <c r="O37" s="276"/>
      <c r="P37" s="118" t="s">
        <v>26</v>
      </c>
      <c r="AD37" s="19"/>
      <c r="AE37" s="22"/>
      <c r="AV37" s="25"/>
      <c r="AW37" s="27"/>
    </row>
    <row r="38" spans="2:54" ht="13.5" customHeight="1">
      <c r="B38" s="9"/>
      <c r="C38" s="289"/>
      <c r="E38" s="272" t="s">
        <v>110</v>
      </c>
      <c r="F38" s="273"/>
      <c r="G38" s="273"/>
      <c r="H38" s="273"/>
      <c r="U38" s="18" t="s">
        <v>15</v>
      </c>
      <c r="Y38" s="287" t="s">
        <v>111</v>
      </c>
      <c r="Z38" s="287"/>
      <c r="AA38" s="287"/>
      <c r="AD38" s="19"/>
      <c r="AE38" s="22"/>
    </row>
    <row r="39" spans="2:54">
      <c r="B39" s="9"/>
      <c r="C39" s="289"/>
      <c r="E39" s="122"/>
      <c r="F39" s="274" t="str">
        <f>M37</f>
        <v/>
      </c>
      <c r="G39" s="275"/>
      <c r="H39" s="275"/>
      <c r="I39" t="s">
        <v>26</v>
      </c>
      <c r="J39" t="str">
        <f>IF(ISERROR("×"&amp;BG9&amp;"＝"),"","×"&amp;BG9&amp;"＝")</f>
        <v>×＝</v>
      </c>
      <c r="O39" s="277" t="str">
        <f>IF(ISERROR(ROUNDDOWN(F39*BH9,0)),"",ROUNDDOWN(F39*BH9,0))</f>
        <v/>
      </c>
      <c r="P39" s="277"/>
      <c r="Q39" s="277"/>
      <c r="R39" s="277"/>
      <c r="S39" s="122" t="s">
        <v>27</v>
      </c>
      <c r="U39" s="274" t="str">
        <f>BF9</f>
        <v/>
      </c>
      <c r="V39" s="275"/>
      <c r="W39" s="275"/>
      <c r="X39" s="122" t="s">
        <v>29</v>
      </c>
      <c r="Y39" s="287"/>
      <c r="Z39" s="287"/>
      <c r="AA39" s="287"/>
      <c r="AD39" s="19"/>
      <c r="AE39" s="22"/>
    </row>
    <row r="40" spans="2:54">
      <c r="B40" s="9"/>
      <c r="C40" s="289"/>
      <c r="F40" s="121"/>
      <c r="G40" s="123"/>
      <c r="H40" s="123"/>
      <c r="O40" s="120"/>
      <c r="P40" s="120"/>
      <c r="Q40" s="120"/>
      <c r="R40" s="120"/>
      <c r="U40" s="17"/>
      <c r="V40" s="123"/>
      <c r="W40" s="123"/>
      <c r="Y40" s="124"/>
      <c r="Z40" s="124"/>
      <c r="AA40" s="124"/>
      <c r="AD40" s="19"/>
      <c r="AE40" s="22"/>
    </row>
    <row r="41" spans="2:54">
      <c r="B41" s="9"/>
      <c r="C41" s="289"/>
      <c r="E41" t="s">
        <v>113</v>
      </c>
      <c r="AD41" s="19"/>
      <c r="AE41" s="22"/>
    </row>
    <row r="42" spans="2:54">
      <c r="B42" s="9"/>
      <c r="C42" s="289"/>
      <c r="E42" s="122"/>
      <c r="F42" s="276" t="str">
        <f>IF(O39&lt;=U39,O39,"")</f>
        <v/>
      </c>
      <c r="G42" s="276"/>
      <c r="H42" s="276"/>
      <c r="I42" t="s">
        <v>26</v>
      </c>
      <c r="O42" s="278"/>
      <c r="P42" s="278"/>
      <c r="Q42" s="278"/>
      <c r="AD42" s="19"/>
      <c r="AE42" s="22"/>
    </row>
    <row r="43" spans="2:54">
      <c r="B43" s="9"/>
      <c r="C43" s="289"/>
      <c r="F43" s="121"/>
      <c r="G43" s="121"/>
      <c r="H43" s="121"/>
      <c r="O43" s="120"/>
      <c r="P43" s="120"/>
      <c r="Q43" s="120"/>
      <c r="AD43" s="19"/>
      <c r="AE43" s="22"/>
    </row>
    <row r="44" spans="2:54">
      <c r="B44" s="9"/>
      <c r="C44" s="289"/>
      <c r="E44" t="s">
        <v>14</v>
      </c>
      <c r="AD44" s="19"/>
      <c r="AE44" s="22"/>
    </row>
    <row r="45" spans="2:54">
      <c r="B45" s="9"/>
      <c r="C45" s="289"/>
      <c r="E45" s="122"/>
      <c r="F45" s="274" t="str">
        <f>IF(O39&gt;U39,U39,"")</f>
        <v/>
      </c>
      <c r="G45" s="275"/>
      <c r="H45" s="275"/>
      <c r="I45" t="s">
        <v>26</v>
      </c>
      <c r="L45" s="279"/>
      <c r="M45" s="279"/>
      <c r="N45" s="279"/>
      <c r="AD45" s="19"/>
      <c r="AE45" s="22"/>
      <c r="BB45" s="25"/>
    </row>
    <row r="46" spans="2:54">
      <c r="B46" s="9"/>
      <c r="C46" s="290"/>
      <c r="D46" s="122"/>
      <c r="E46" s="122"/>
      <c r="F46" s="117"/>
      <c r="G46" s="118"/>
      <c r="H46" s="118"/>
      <c r="I46" s="122"/>
      <c r="J46" s="122"/>
      <c r="K46" s="122"/>
      <c r="L46" s="119"/>
      <c r="M46" s="119"/>
      <c r="N46" s="119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20"/>
      <c r="AE46" s="22"/>
    </row>
    <row r="47" spans="2:54">
      <c r="B47" s="9"/>
      <c r="C47" s="11"/>
      <c r="F47" s="17"/>
      <c r="G47" s="123"/>
      <c r="H47" s="123"/>
      <c r="L47" s="121"/>
      <c r="M47" s="121"/>
      <c r="N47" s="121"/>
      <c r="AE47" s="22"/>
    </row>
    <row r="48" spans="2:54">
      <c r="B48" s="9"/>
      <c r="C48" s="288" t="s">
        <v>64</v>
      </c>
      <c r="D48" s="14"/>
      <c r="E48" s="16" t="str">
        <f>IF(育休入力画面!I21="","",育休入力画面!I21)</f>
        <v/>
      </c>
      <c r="F48" s="14" t="s">
        <v>30</v>
      </c>
      <c r="G48" s="16" t="str">
        <f>IF(育休入力画面!J21="","",育休入力画面!J21)</f>
        <v/>
      </c>
      <c r="H48" s="14" t="s">
        <v>35</v>
      </c>
      <c r="I48" s="16" t="str">
        <f>IF(育休入力画面!K21="","",育休入力画面!K21)</f>
        <v/>
      </c>
      <c r="J48" s="14" t="s">
        <v>44</v>
      </c>
      <c r="K48" s="14" t="s">
        <v>22</v>
      </c>
      <c r="L48" s="14"/>
      <c r="M48" s="16" t="str">
        <f>IF(育休入力画面!O21="","",育休入力画面!O21)</f>
        <v/>
      </c>
      <c r="N48" s="14" t="s">
        <v>30</v>
      </c>
      <c r="O48" s="16" t="str">
        <f>IF(育休入力画面!P21="","",育休入力画面!P21)</f>
        <v/>
      </c>
      <c r="P48" s="14" t="s">
        <v>35</v>
      </c>
      <c r="Q48" s="14"/>
      <c r="R48" s="16" t="str">
        <f>IF(育休入力画面!Q21="","",育休入力画面!Q21)</f>
        <v/>
      </c>
      <c r="S48" s="14" t="s">
        <v>44</v>
      </c>
      <c r="T48" s="14"/>
      <c r="U48" s="270"/>
      <c r="V48" s="270"/>
      <c r="W48" s="270"/>
      <c r="X48" s="270"/>
      <c r="Y48" s="270"/>
      <c r="Z48" s="270"/>
      <c r="AA48" s="270"/>
      <c r="AB48" s="270"/>
      <c r="AC48" s="270"/>
      <c r="AD48" s="271"/>
      <c r="AE48" s="22"/>
    </row>
    <row r="49" spans="2:151">
      <c r="B49" s="9"/>
      <c r="C49" s="289"/>
      <c r="E49" s="272" t="s">
        <v>103</v>
      </c>
      <c r="F49" s="273"/>
      <c r="G49" s="273"/>
      <c r="H49" s="273"/>
      <c r="AD49" s="19"/>
      <c r="AE49" s="22"/>
    </row>
    <row r="50" spans="2:151">
      <c r="B50" s="9"/>
      <c r="C50" s="289"/>
      <c r="E50" s="122"/>
      <c r="F50" s="274" t="str">
        <f>IF(育休入力画面!G23="","",育休入力画面!G23)</f>
        <v/>
      </c>
      <c r="G50" s="274"/>
      <c r="H50" s="274"/>
      <c r="I50" t="s">
        <v>26</v>
      </c>
      <c r="J50" t="s">
        <v>119</v>
      </c>
      <c r="M50" s="277" t="str">
        <f>IF(ISERROR(ROUND(F50*1/22,-1)),"",ROUND(F50*1/22,-1))</f>
        <v/>
      </c>
      <c r="N50" s="277"/>
      <c r="O50" s="277"/>
      <c r="P50" s="118" t="s">
        <v>26</v>
      </c>
      <c r="AD50" s="19"/>
      <c r="AE50" s="22"/>
    </row>
    <row r="51" spans="2:151" ht="13.5" customHeight="1">
      <c r="B51" s="9"/>
      <c r="C51" s="289"/>
      <c r="E51" s="272" t="s">
        <v>110</v>
      </c>
      <c r="F51" s="273"/>
      <c r="G51" s="273"/>
      <c r="H51" s="273"/>
      <c r="U51" s="18" t="s">
        <v>15</v>
      </c>
      <c r="Y51" s="287" t="s">
        <v>111</v>
      </c>
      <c r="Z51" s="287"/>
      <c r="AA51" s="287"/>
      <c r="AD51" s="19"/>
      <c r="AE51" s="22"/>
    </row>
    <row r="52" spans="2:151">
      <c r="B52" s="9"/>
      <c r="C52" s="289"/>
      <c r="E52" s="122"/>
      <c r="F52" s="274" t="str">
        <f>M50</f>
        <v/>
      </c>
      <c r="G52" s="275"/>
      <c r="H52" s="275"/>
      <c r="I52" t="s">
        <v>26</v>
      </c>
      <c r="J52" t="str">
        <f>IF(ISERROR("×"&amp;BG10&amp;"＝"),"","×"&amp;BG10&amp;"＝")</f>
        <v>×＝</v>
      </c>
      <c r="O52" s="277" t="str">
        <f>IF(ISERROR(ROUNDDOWN(F52*BH10,0)),"",ROUNDDOWN(F52*BH10,0))</f>
        <v/>
      </c>
      <c r="P52" s="277"/>
      <c r="Q52" s="277"/>
      <c r="R52" s="277"/>
      <c r="S52" s="122" t="s">
        <v>27</v>
      </c>
      <c r="U52" s="274" t="str">
        <f>BF10</f>
        <v/>
      </c>
      <c r="V52" s="275"/>
      <c r="W52" s="275"/>
      <c r="X52" s="122" t="s">
        <v>29</v>
      </c>
      <c r="Y52" s="287"/>
      <c r="Z52" s="287"/>
      <c r="AA52" s="287"/>
      <c r="AD52" s="19"/>
      <c r="AE52" s="22"/>
    </row>
    <row r="53" spans="2:151">
      <c r="B53" s="9"/>
      <c r="C53" s="289"/>
      <c r="F53" s="121"/>
      <c r="G53" s="123"/>
      <c r="H53" s="123"/>
      <c r="O53" s="120"/>
      <c r="P53" s="120"/>
      <c r="Q53" s="120"/>
      <c r="R53" s="120"/>
      <c r="U53" s="17"/>
      <c r="V53" s="123"/>
      <c r="W53" s="123"/>
      <c r="Y53" s="124"/>
      <c r="Z53" s="124"/>
      <c r="AA53" s="124"/>
      <c r="AD53" s="19"/>
      <c r="AE53" s="22"/>
    </row>
    <row r="54" spans="2:151">
      <c r="B54" s="9"/>
      <c r="C54" s="289"/>
      <c r="E54" t="s">
        <v>113</v>
      </c>
      <c r="AD54" s="19"/>
      <c r="AE54" s="22"/>
      <c r="CC54" s="7" t="s">
        <v>194</v>
      </c>
    </row>
    <row r="55" spans="2:151">
      <c r="B55" s="9"/>
      <c r="C55" s="289"/>
      <c r="E55" s="122"/>
      <c r="F55" s="276" t="str">
        <f>IF(O52&lt;=U52,O52,"")</f>
        <v/>
      </c>
      <c r="G55" s="276"/>
      <c r="H55" s="276"/>
      <c r="I55" t="s">
        <v>26</v>
      </c>
      <c r="O55" s="278"/>
      <c r="P55" s="278"/>
      <c r="Q55" s="278"/>
      <c r="AD55" s="19"/>
      <c r="AE55" s="22"/>
      <c r="CC55" s="7">
        <v>43586</v>
      </c>
    </row>
    <row r="56" spans="2:151">
      <c r="B56" s="9"/>
      <c r="C56" s="289"/>
      <c r="F56" s="121"/>
      <c r="G56" s="121"/>
      <c r="H56" s="121"/>
      <c r="O56" s="120"/>
      <c r="P56" s="120"/>
      <c r="Q56" s="120"/>
      <c r="AD56" s="19"/>
      <c r="AE56" s="22"/>
    </row>
    <row r="57" spans="2:151">
      <c r="B57" s="9"/>
      <c r="C57" s="289"/>
      <c r="E57" t="s">
        <v>14</v>
      </c>
      <c r="AD57" s="19"/>
      <c r="AE57" s="22"/>
    </row>
    <row r="58" spans="2:151">
      <c r="B58" s="9"/>
      <c r="C58" s="289"/>
      <c r="E58" s="122"/>
      <c r="F58" s="274" t="str">
        <f>IF(O52&gt;U52,U52,"")</f>
        <v/>
      </c>
      <c r="G58" s="275"/>
      <c r="H58" s="275"/>
      <c r="I58" t="s">
        <v>26</v>
      </c>
      <c r="L58" s="279"/>
      <c r="M58" s="279"/>
      <c r="N58" s="279"/>
      <c r="AD58" s="19"/>
      <c r="AE58" s="22"/>
    </row>
    <row r="59" spans="2:151">
      <c r="B59" s="9"/>
      <c r="C59" s="290"/>
      <c r="D59" s="122"/>
      <c r="E59" s="122"/>
      <c r="F59" s="117"/>
      <c r="G59" s="118"/>
      <c r="H59" s="118"/>
      <c r="I59" s="122"/>
      <c r="J59" s="122"/>
      <c r="K59" s="122"/>
      <c r="L59" s="119"/>
      <c r="M59" s="119"/>
      <c r="N59" s="119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20"/>
      <c r="AE59" s="22"/>
    </row>
    <row r="60" spans="2:151">
      <c r="B60" s="9"/>
      <c r="C60" s="11"/>
      <c r="F60" s="17"/>
      <c r="G60" s="123"/>
      <c r="H60" s="123"/>
      <c r="L60" s="121"/>
      <c r="M60" s="121"/>
      <c r="N60" s="121"/>
      <c r="AE60" s="22"/>
    </row>
    <row r="61" spans="2:151" s="123" customFormat="1">
      <c r="B61" s="8"/>
      <c r="E61" s="123" t="s">
        <v>93</v>
      </c>
      <c r="F61" t="s">
        <v>30</v>
      </c>
      <c r="G61" s="123" t="s">
        <v>93</v>
      </c>
      <c r="H61" t="s">
        <v>31</v>
      </c>
      <c r="K61" s="283" t="s">
        <v>33</v>
      </c>
      <c r="L61" s="283"/>
      <c r="M61" s="283"/>
      <c r="N61" s="283"/>
      <c r="P61" s="123" t="s">
        <v>12</v>
      </c>
      <c r="Q61" s="283" t="s">
        <v>42</v>
      </c>
      <c r="R61" s="284"/>
      <c r="S61" s="284"/>
      <c r="V61" s="123" t="s">
        <v>37</v>
      </c>
      <c r="X61" s="284" t="s">
        <v>17</v>
      </c>
      <c r="Y61" s="284"/>
      <c r="Z61" s="284"/>
      <c r="AA61" s="284"/>
      <c r="AB61" s="284"/>
      <c r="AC61" s="284"/>
      <c r="AE61" s="21"/>
      <c r="BA61"/>
      <c r="BB61"/>
      <c r="BC61"/>
      <c r="BD61"/>
      <c r="BE61"/>
      <c r="BF61"/>
      <c r="BG61"/>
      <c r="BH61"/>
      <c r="BI61"/>
      <c r="BP61"/>
      <c r="BQ61"/>
      <c r="BR61"/>
      <c r="BS61"/>
      <c r="BT61"/>
      <c r="BU61"/>
      <c r="BV61"/>
      <c r="BW61"/>
      <c r="BX61"/>
      <c r="BY61"/>
      <c r="BZ61"/>
      <c r="CA61" s="6" t="s">
        <v>46</v>
      </c>
      <c r="CB61" s="6" t="s">
        <v>5</v>
      </c>
      <c r="CC61" s="6" t="s">
        <v>48</v>
      </c>
      <c r="CD61"/>
      <c r="CE61" s="6" t="s">
        <v>30</v>
      </c>
      <c r="CF61" s="6" t="s">
        <v>35</v>
      </c>
      <c r="CG61"/>
      <c r="CH61" s="6" t="s">
        <v>176</v>
      </c>
      <c r="CI61"/>
      <c r="CJ61"/>
      <c r="CK61" s="6" t="s">
        <v>197</v>
      </c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 s="7">
        <v>1</v>
      </c>
      <c r="DB61" s="7">
        <v>2</v>
      </c>
      <c r="DC61" s="7">
        <v>3</v>
      </c>
      <c r="DD61" s="7">
        <v>4</v>
      </c>
      <c r="DE61" s="7">
        <v>5</v>
      </c>
      <c r="DF61" s="7">
        <v>6</v>
      </c>
      <c r="DG61" s="7">
        <v>7</v>
      </c>
      <c r="DH61" s="7">
        <v>8</v>
      </c>
      <c r="DI61" s="7">
        <v>9</v>
      </c>
      <c r="DJ61" s="7">
        <v>10</v>
      </c>
      <c r="DK61" s="7">
        <v>11</v>
      </c>
      <c r="DL61" s="7">
        <v>12</v>
      </c>
      <c r="DM61" s="7">
        <v>13</v>
      </c>
      <c r="DN61" s="7">
        <v>14</v>
      </c>
      <c r="DO61" s="7">
        <v>15</v>
      </c>
      <c r="DP61" s="7">
        <v>16</v>
      </c>
      <c r="DQ61" s="7">
        <v>17</v>
      </c>
      <c r="DR61" s="7">
        <v>18</v>
      </c>
      <c r="DS61" s="7">
        <v>19</v>
      </c>
      <c r="DT61" s="7">
        <v>20</v>
      </c>
      <c r="DU61" s="7">
        <v>21</v>
      </c>
      <c r="DV61" s="7">
        <v>22</v>
      </c>
      <c r="DW61" s="7">
        <v>23</v>
      </c>
      <c r="DX61" s="7">
        <v>24</v>
      </c>
      <c r="DY61" s="7">
        <v>25</v>
      </c>
      <c r="DZ61" s="7">
        <v>26</v>
      </c>
      <c r="EA61" s="7">
        <v>27</v>
      </c>
      <c r="EB61" s="7">
        <v>28</v>
      </c>
      <c r="EC61" s="7">
        <v>29</v>
      </c>
      <c r="ED61" s="7">
        <v>30</v>
      </c>
      <c r="EE61" s="7">
        <v>31</v>
      </c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</row>
    <row r="62" spans="2:151">
      <c r="B62" s="9"/>
      <c r="E62" s="122" t="str">
        <f>IF(育休入力画面!$I$7="","",CE62)</f>
        <v/>
      </c>
      <c r="F62" t="s">
        <v>30</v>
      </c>
      <c r="G62" s="122" t="str">
        <f>IF(育休入力画面!$I$7="","",CF62)</f>
        <v/>
      </c>
      <c r="H62" t="s">
        <v>31</v>
      </c>
      <c r="K62" s="277" t="str">
        <f t="shared" ref="K62:K73" si="1">IF(G62="","",BV62)</f>
        <v/>
      </c>
      <c r="L62" s="277"/>
      <c r="M62" s="277"/>
      <c r="N62" s="277"/>
      <c r="O62" t="s">
        <v>26</v>
      </c>
      <c r="P62" t="s">
        <v>12</v>
      </c>
      <c r="Q62" s="281" t="str">
        <f t="shared" ref="Q62:Q74" si="2">IF(G62="","",CC62)</f>
        <v/>
      </c>
      <c r="R62" s="281"/>
      <c r="S62" s="281"/>
      <c r="U62" t="s">
        <v>41</v>
      </c>
      <c r="V62" t="s">
        <v>37</v>
      </c>
      <c r="X62" s="277" t="str">
        <f t="shared" ref="X62:X74" si="3">IF(G62="","",K62*Q62)</f>
        <v/>
      </c>
      <c r="Y62" s="277"/>
      <c r="Z62" s="277"/>
      <c r="AA62" s="277"/>
      <c r="AB62" s="277"/>
      <c r="AC62" s="277"/>
      <c r="AD62" t="s">
        <v>26</v>
      </c>
      <c r="AE62" s="22"/>
      <c r="BA62" s="123"/>
      <c r="BB62" s="123"/>
      <c r="BC62" s="123"/>
      <c r="BD62" s="123"/>
      <c r="BE62" s="123"/>
      <c r="BF62" s="123"/>
      <c r="BG62" s="123"/>
      <c r="BH62" s="123"/>
      <c r="BI62" s="123"/>
      <c r="BV62" s="280" t="str">
        <f t="shared" ref="BV62:BV74" si="4">IF(ISERROR(VLOOKUP(CA62,$BB$7:$BN$10,13)),"",VLOOKUP(CA62,$BB$7:$BN$10,13))</f>
        <v/>
      </c>
      <c r="BW62" s="280"/>
      <c r="BX62" s="280"/>
      <c r="CA62" s="30" t="str">
        <f>BB6</f>
        <v/>
      </c>
      <c r="CB62" s="37" t="e">
        <f t="shared" ref="CB62:CB74" si="5">IF(AND(YEAR(CA62)=YEAR(CH62),MONTH(CA62)=MONTH(CH62)),CH62,CK62)</f>
        <v>#VALUE!</v>
      </c>
      <c r="CC62" s="7">
        <f t="shared" ref="CC62:CC74" si="6">IF(CA62=0,0,COUNTIF(DA62:EE62,"&lt;=5"))</f>
        <v>0</v>
      </c>
      <c r="CE62" s="7" t="e">
        <f>IF(CA62=0,"",IF(CA62&gt;=$CC$55,VLOOKUP(YEAR(CA62),育休入力画面!$AX$51:$AZ$100,3,FALSE),VLOOKUP(YEAR(CA62),育休入力画面!$AX$20:$AZ$50,3,FALSE)))</f>
        <v>#VALUE!</v>
      </c>
      <c r="CF62" s="7" t="e">
        <f t="shared" ref="CF62:CF74" si="7">IF(CA62=0,"",MONTH(CA62))</f>
        <v>#VALUE!</v>
      </c>
      <c r="CH62" s="38" t="str">
        <f t="shared" ref="CH62:CH74" si="8">VLOOKUP(CA62,$BB$7:$BC$10,2)</f>
        <v/>
      </c>
      <c r="CK62" s="38" t="e">
        <f t="shared" ref="CK62:CK74" si="9">IF(ISERROR(VALUE(YEAR(CA62)&amp;"/"&amp;CF62&amp;"/"&amp;VLOOKUP(CF62,$CU$62:$CW$73,3))),VALUE(YEAR(CA62)&amp;"/"&amp;CF62&amp;"/"&amp;VLOOKUP(CF62,$CU$62:$CW$73,2)),VALUE(YEAR(CA62)&amp;"/"&amp;CF62&amp;"/"&amp;VLOOKUP(CF62,$CU$62:$CW$73,3)))</f>
        <v>#VALUE!</v>
      </c>
      <c r="CU62" s="7">
        <v>1</v>
      </c>
      <c r="CV62" s="7">
        <v>31</v>
      </c>
      <c r="CW62" s="7">
        <v>31</v>
      </c>
      <c r="DA62" s="7" t="str">
        <f t="shared" ref="DA62:EE62" si="10">IF(ISERROR(VALUE(YEAR($CA$62)&amp;"/"&amp;$CF$62&amp;"/"&amp;DA61)),"",IF(OR(VALUE(YEAR($CA$62)&amp;"/"&amp;$CF$62&amp;"/"&amp;DA61)&lt;$CA$62,VALUE(YEAR($CA$62)&amp;"/"&amp;$CF$62&amp;"/"&amp;DA61)&gt;$CB$62),"",WEEKDAY(VALUE(YEAR($CA$62)&amp;"/"&amp;$CF$62&amp;"/"&amp;DA61),2)))</f>
        <v/>
      </c>
      <c r="DB62" s="7" t="str">
        <f t="shared" si="10"/>
        <v/>
      </c>
      <c r="DC62" s="7" t="str">
        <f t="shared" si="10"/>
        <v/>
      </c>
      <c r="DD62" s="7" t="str">
        <f t="shared" si="10"/>
        <v/>
      </c>
      <c r="DE62" s="7" t="str">
        <f t="shared" si="10"/>
        <v/>
      </c>
      <c r="DF62" s="7" t="str">
        <f t="shared" si="10"/>
        <v/>
      </c>
      <c r="DG62" s="7" t="str">
        <f t="shared" si="10"/>
        <v/>
      </c>
      <c r="DH62" s="7" t="str">
        <f t="shared" si="10"/>
        <v/>
      </c>
      <c r="DI62" s="7" t="str">
        <f t="shared" si="10"/>
        <v/>
      </c>
      <c r="DJ62" s="7" t="str">
        <f t="shared" si="10"/>
        <v/>
      </c>
      <c r="DK62" s="7" t="str">
        <f t="shared" si="10"/>
        <v/>
      </c>
      <c r="DL62" s="7" t="str">
        <f t="shared" si="10"/>
        <v/>
      </c>
      <c r="DM62" s="7" t="str">
        <f t="shared" si="10"/>
        <v/>
      </c>
      <c r="DN62" s="7" t="str">
        <f t="shared" si="10"/>
        <v/>
      </c>
      <c r="DO62" s="7" t="str">
        <f t="shared" si="10"/>
        <v/>
      </c>
      <c r="DP62" s="7" t="str">
        <f t="shared" si="10"/>
        <v/>
      </c>
      <c r="DQ62" s="7" t="str">
        <f t="shared" si="10"/>
        <v/>
      </c>
      <c r="DR62" s="7" t="str">
        <f t="shared" si="10"/>
        <v/>
      </c>
      <c r="DS62" s="7" t="str">
        <f t="shared" si="10"/>
        <v/>
      </c>
      <c r="DT62" s="7" t="str">
        <f t="shared" si="10"/>
        <v/>
      </c>
      <c r="DU62" s="7" t="str">
        <f t="shared" si="10"/>
        <v/>
      </c>
      <c r="DV62" s="7" t="str">
        <f t="shared" si="10"/>
        <v/>
      </c>
      <c r="DW62" s="7" t="str">
        <f t="shared" si="10"/>
        <v/>
      </c>
      <c r="DX62" s="7" t="str">
        <f t="shared" si="10"/>
        <v/>
      </c>
      <c r="DY62" s="7" t="str">
        <f t="shared" si="10"/>
        <v/>
      </c>
      <c r="DZ62" s="7" t="str">
        <f t="shared" si="10"/>
        <v/>
      </c>
      <c r="EA62" s="7" t="str">
        <f t="shared" si="10"/>
        <v/>
      </c>
      <c r="EB62" s="7" t="str">
        <f t="shared" si="10"/>
        <v/>
      </c>
      <c r="EC62" s="7" t="str">
        <f t="shared" si="10"/>
        <v/>
      </c>
      <c r="ED62" s="7" t="str">
        <f t="shared" si="10"/>
        <v/>
      </c>
      <c r="EE62" s="7" t="str">
        <f t="shared" si="10"/>
        <v/>
      </c>
    </row>
    <row r="63" spans="2:151">
      <c r="B63" s="9"/>
      <c r="E63" s="122" t="str">
        <f>IF(育休入力画面!$I$7="","",CE63)</f>
        <v/>
      </c>
      <c r="F63" t="s">
        <v>30</v>
      </c>
      <c r="G63" s="122" t="str">
        <f>IF(育休入力画面!$I$7="","",CF63)</f>
        <v/>
      </c>
      <c r="H63" t="s">
        <v>31</v>
      </c>
      <c r="K63" s="277" t="str">
        <f t="shared" si="1"/>
        <v/>
      </c>
      <c r="L63" s="277"/>
      <c r="M63" s="277"/>
      <c r="N63" s="277"/>
      <c r="O63" t="s">
        <v>26</v>
      </c>
      <c r="P63" t="s">
        <v>12</v>
      </c>
      <c r="Q63" s="281" t="str">
        <f t="shared" si="2"/>
        <v/>
      </c>
      <c r="R63" s="281"/>
      <c r="S63" s="281"/>
      <c r="U63" t="s">
        <v>41</v>
      </c>
      <c r="V63" t="s">
        <v>37</v>
      </c>
      <c r="X63" s="282" t="str">
        <f t="shared" si="3"/>
        <v/>
      </c>
      <c r="Y63" s="282"/>
      <c r="Z63" s="282"/>
      <c r="AA63" s="282"/>
      <c r="AB63" s="282"/>
      <c r="AC63" s="282"/>
      <c r="AD63" t="s">
        <v>26</v>
      </c>
      <c r="AE63" s="22"/>
      <c r="BV63" s="280" t="str">
        <f t="shared" si="4"/>
        <v/>
      </c>
      <c r="BW63" s="280"/>
      <c r="BX63" s="280"/>
      <c r="CA63" s="30" t="e">
        <f>IF(CB62=0,0,IF(CB62+1&lt;=$BC$6,CB62+1,0))</f>
        <v>#VALUE!</v>
      </c>
      <c r="CB63" s="37" t="e">
        <f t="shared" si="5"/>
        <v>#VALUE!</v>
      </c>
      <c r="CC63" s="7" t="e">
        <f t="shared" si="6"/>
        <v>#VALUE!</v>
      </c>
      <c r="CE63" s="7" t="e">
        <f>IF(CA63=0,"",IF(CA63&gt;=$CC$55,VLOOKUP(YEAR(CA63),育休入力画面!$AX$51:$AZ$100,3,FALSE),VLOOKUP(YEAR(CA63),育休入力画面!$AX$20:$AZ$50,3,FALSE)))</f>
        <v>#VALUE!</v>
      </c>
      <c r="CF63" s="7" t="e">
        <f t="shared" si="7"/>
        <v>#VALUE!</v>
      </c>
      <c r="CH63" s="38" t="e">
        <f t="shared" si="8"/>
        <v>#VALUE!</v>
      </c>
      <c r="CK63" s="38" t="e">
        <f t="shared" si="9"/>
        <v>#VALUE!</v>
      </c>
      <c r="CU63" s="7">
        <v>2</v>
      </c>
      <c r="CV63" s="7">
        <v>28</v>
      </c>
      <c r="CW63" s="7">
        <v>29</v>
      </c>
      <c r="DA63" s="7" t="str">
        <f t="shared" ref="DA63:EE63" si="11">IF(ISERROR(VALUE(YEAR($CA$63)&amp;"/"&amp;$CF$63&amp;"/"&amp;DA61)),"",IF(OR(VALUE(YEAR($CA$63)&amp;"/"&amp;$CF$63&amp;"/"&amp;DA61)&lt;$CA$63,VALUE(YEAR($CA$63)&amp;"/"&amp;$CF$63&amp;"/"&amp;DA61)&gt;$CB$63),"",WEEKDAY(VALUE(YEAR($CA$63)&amp;"/"&amp;$CF$63&amp;"/"&amp;DA61),2)))</f>
        <v/>
      </c>
      <c r="DB63" s="7" t="str">
        <f t="shared" si="11"/>
        <v/>
      </c>
      <c r="DC63" s="7" t="str">
        <f t="shared" si="11"/>
        <v/>
      </c>
      <c r="DD63" s="7" t="str">
        <f t="shared" si="11"/>
        <v/>
      </c>
      <c r="DE63" s="7" t="str">
        <f t="shared" si="11"/>
        <v/>
      </c>
      <c r="DF63" s="7" t="str">
        <f t="shared" si="11"/>
        <v/>
      </c>
      <c r="DG63" s="7" t="str">
        <f t="shared" si="11"/>
        <v/>
      </c>
      <c r="DH63" s="7" t="str">
        <f t="shared" si="11"/>
        <v/>
      </c>
      <c r="DI63" s="7" t="str">
        <f t="shared" si="11"/>
        <v/>
      </c>
      <c r="DJ63" s="7" t="str">
        <f t="shared" si="11"/>
        <v/>
      </c>
      <c r="DK63" s="7" t="str">
        <f t="shared" si="11"/>
        <v/>
      </c>
      <c r="DL63" s="7" t="str">
        <f t="shared" si="11"/>
        <v/>
      </c>
      <c r="DM63" s="7" t="str">
        <f t="shared" si="11"/>
        <v/>
      </c>
      <c r="DN63" s="7" t="str">
        <f t="shared" si="11"/>
        <v/>
      </c>
      <c r="DO63" s="7" t="str">
        <f t="shared" si="11"/>
        <v/>
      </c>
      <c r="DP63" s="7" t="str">
        <f t="shared" si="11"/>
        <v/>
      </c>
      <c r="DQ63" s="7" t="str">
        <f t="shared" si="11"/>
        <v/>
      </c>
      <c r="DR63" s="7" t="str">
        <f t="shared" si="11"/>
        <v/>
      </c>
      <c r="DS63" s="7" t="str">
        <f t="shared" si="11"/>
        <v/>
      </c>
      <c r="DT63" s="7" t="str">
        <f t="shared" si="11"/>
        <v/>
      </c>
      <c r="DU63" s="7" t="str">
        <f t="shared" si="11"/>
        <v/>
      </c>
      <c r="DV63" s="7" t="str">
        <f t="shared" si="11"/>
        <v/>
      </c>
      <c r="DW63" s="7" t="str">
        <f t="shared" si="11"/>
        <v/>
      </c>
      <c r="DX63" s="7" t="str">
        <f t="shared" si="11"/>
        <v/>
      </c>
      <c r="DY63" s="7" t="str">
        <f t="shared" si="11"/>
        <v/>
      </c>
      <c r="DZ63" s="7" t="str">
        <f t="shared" si="11"/>
        <v/>
      </c>
      <c r="EA63" s="7" t="str">
        <f t="shared" si="11"/>
        <v/>
      </c>
      <c r="EB63" s="7" t="str">
        <f t="shared" si="11"/>
        <v/>
      </c>
      <c r="EC63" s="7" t="str">
        <f t="shared" si="11"/>
        <v/>
      </c>
      <c r="ED63" s="7" t="str">
        <f t="shared" si="11"/>
        <v/>
      </c>
      <c r="EE63" s="7" t="str">
        <f t="shared" si="11"/>
        <v/>
      </c>
    </row>
    <row r="64" spans="2:151">
      <c r="B64" s="9"/>
      <c r="E64" s="122" t="str">
        <f>IF(育休入力画面!$I$7="","",CE64)</f>
        <v/>
      </c>
      <c r="F64" t="s">
        <v>30</v>
      </c>
      <c r="G64" s="122" t="str">
        <f>IF(育休入力画面!$I$7="","",CF64)</f>
        <v/>
      </c>
      <c r="H64" t="s">
        <v>31</v>
      </c>
      <c r="K64" s="277" t="str">
        <f t="shared" si="1"/>
        <v/>
      </c>
      <c r="L64" s="277"/>
      <c r="M64" s="277"/>
      <c r="N64" s="277"/>
      <c r="O64" t="s">
        <v>26</v>
      </c>
      <c r="P64" t="s">
        <v>12</v>
      </c>
      <c r="Q64" s="281" t="str">
        <f t="shared" si="2"/>
        <v/>
      </c>
      <c r="R64" s="281"/>
      <c r="S64" s="281"/>
      <c r="U64" t="s">
        <v>41</v>
      </c>
      <c r="V64" t="s">
        <v>37</v>
      </c>
      <c r="X64" s="282" t="str">
        <f t="shared" si="3"/>
        <v/>
      </c>
      <c r="Y64" s="282"/>
      <c r="Z64" s="282"/>
      <c r="AA64" s="282"/>
      <c r="AB64" s="282"/>
      <c r="AC64" s="282"/>
      <c r="AD64" t="s">
        <v>26</v>
      </c>
      <c r="AE64" s="22"/>
      <c r="BV64" s="280" t="str">
        <f t="shared" si="4"/>
        <v/>
      </c>
      <c r="BW64" s="280"/>
      <c r="BX64" s="280"/>
      <c r="CA64" s="30" t="e">
        <f>IF(CB63=0,0,IF(CB63+1&lt;=$BC$6,CB63+1,0))</f>
        <v>#VALUE!</v>
      </c>
      <c r="CB64" s="37" t="e">
        <f t="shared" si="5"/>
        <v>#VALUE!</v>
      </c>
      <c r="CC64" s="7" t="e">
        <f t="shared" si="6"/>
        <v>#VALUE!</v>
      </c>
      <c r="CE64" s="7" t="e">
        <f>IF(CA64=0,"",IF(CA64&gt;=$CC$55,VLOOKUP(YEAR(CA64),育休入力画面!$AX$51:$AZ$100,3,FALSE),VLOOKUP(YEAR(CA64),育休入力画面!$AX$20:$AZ$50,3,FALSE)))</f>
        <v>#VALUE!</v>
      </c>
      <c r="CF64" s="7" t="e">
        <f t="shared" si="7"/>
        <v>#VALUE!</v>
      </c>
      <c r="CH64" s="38" t="e">
        <f t="shared" si="8"/>
        <v>#VALUE!</v>
      </c>
      <c r="CK64" s="38" t="e">
        <f t="shared" si="9"/>
        <v>#VALUE!</v>
      </c>
      <c r="CU64" s="7">
        <v>3</v>
      </c>
      <c r="CV64" s="7">
        <v>31</v>
      </c>
      <c r="CW64" s="7">
        <v>31</v>
      </c>
      <c r="DA64" s="7" t="str">
        <f t="shared" ref="DA64:EE64" si="12">IF(ISERROR(VALUE(YEAR($CA$64)&amp;"/"&amp;$CF$64&amp;"/"&amp;DA61)),"",IF(OR(VALUE(YEAR($CA$64)&amp;"/"&amp;$CF$64&amp;"/"&amp;DA61)&lt;$CA$64,VALUE(YEAR($CA$64)&amp;"/"&amp;$CF$64&amp;"/"&amp;DA61)&gt;$CB$64),"",WEEKDAY(VALUE(YEAR($CA$64)&amp;"/"&amp;$CF$64&amp;"/"&amp;DA61),2)))</f>
        <v/>
      </c>
      <c r="DB64" s="7" t="str">
        <f t="shared" si="12"/>
        <v/>
      </c>
      <c r="DC64" s="7" t="str">
        <f t="shared" si="12"/>
        <v/>
      </c>
      <c r="DD64" s="7" t="str">
        <f t="shared" si="12"/>
        <v/>
      </c>
      <c r="DE64" s="7" t="str">
        <f t="shared" si="12"/>
        <v/>
      </c>
      <c r="DF64" s="7" t="str">
        <f t="shared" si="12"/>
        <v/>
      </c>
      <c r="DG64" s="7" t="str">
        <f t="shared" si="12"/>
        <v/>
      </c>
      <c r="DH64" s="7" t="str">
        <f t="shared" si="12"/>
        <v/>
      </c>
      <c r="DI64" s="7" t="str">
        <f t="shared" si="12"/>
        <v/>
      </c>
      <c r="DJ64" s="7" t="str">
        <f t="shared" si="12"/>
        <v/>
      </c>
      <c r="DK64" s="7" t="str">
        <f t="shared" si="12"/>
        <v/>
      </c>
      <c r="DL64" s="7" t="str">
        <f t="shared" si="12"/>
        <v/>
      </c>
      <c r="DM64" s="7" t="str">
        <f t="shared" si="12"/>
        <v/>
      </c>
      <c r="DN64" s="7" t="str">
        <f t="shared" si="12"/>
        <v/>
      </c>
      <c r="DO64" s="7" t="str">
        <f t="shared" si="12"/>
        <v/>
      </c>
      <c r="DP64" s="7" t="str">
        <f t="shared" si="12"/>
        <v/>
      </c>
      <c r="DQ64" s="7" t="str">
        <f t="shared" si="12"/>
        <v/>
      </c>
      <c r="DR64" s="7" t="str">
        <f t="shared" si="12"/>
        <v/>
      </c>
      <c r="DS64" s="7" t="str">
        <f t="shared" si="12"/>
        <v/>
      </c>
      <c r="DT64" s="7" t="str">
        <f t="shared" si="12"/>
        <v/>
      </c>
      <c r="DU64" s="7" t="str">
        <f t="shared" si="12"/>
        <v/>
      </c>
      <c r="DV64" s="7" t="str">
        <f t="shared" si="12"/>
        <v/>
      </c>
      <c r="DW64" s="7" t="str">
        <f t="shared" si="12"/>
        <v/>
      </c>
      <c r="DX64" s="7" t="str">
        <f t="shared" si="12"/>
        <v/>
      </c>
      <c r="DY64" s="7" t="str">
        <f t="shared" si="12"/>
        <v/>
      </c>
      <c r="DZ64" s="7" t="str">
        <f t="shared" si="12"/>
        <v/>
      </c>
      <c r="EA64" s="7" t="str">
        <f t="shared" si="12"/>
        <v/>
      </c>
      <c r="EB64" s="7" t="str">
        <f t="shared" si="12"/>
        <v/>
      </c>
      <c r="EC64" s="7" t="str">
        <f t="shared" si="12"/>
        <v/>
      </c>
      <c r="ED64" s="7" t="str">
        <f t="shared" si="12"/>
        <v/>
      </c>
      <c r="EE64" s="7" t="str">
        <f t="shared" si="12"/>
        <v/>
      </c>
    </row>
    <row r="65" spans="2:151">
      <c r="B65" s="9"/>
      <c r="E65" s="122" t="str">
        <f>IF(育休入力画面!$I$7="","",CE65)</f>
        <v/>
      </c>
      <c r="F65" t="s">
        <v>30</v>
      </c>
      <c r="G65" s="122" t="str">
        <f>IF(育休入力画面!$I$7="","",CF65)</f>
        <v/>
      </c>
      <c r="H65" t="s">
        <v>31</v>
      </c>
      <c r="K65" s="277" t="str">
        <f t="shared" si="1"/>
        <v/>
      </c>
      <c r="L65" s="277"/>
      <c r="M65" s="277"/>
      <c r="N65" s="277"/>
      <c r="O65" t="s">
        <v>26</v>
      </c>
      <c r="P65" t="s">
        <v>12</v>
      </c>
      <c r="Q65" s="281" t="str">
        <f t="shared" si="2"/>
        <v/>
      </c>
      <c r="R65" s="281"/>
      <c r="S65" s="281"/>
      <c r="U65" t="s">
        <v>41</v>
      </c>
      <c r="V65" t="s">
        <v>37</v>
      </c>
      <c r="X65" s="282" t="str">
        <f t="shared" si="3"/>
        <v/>
      </c>
      <c r="Y65" s="282"/>
      <c r="Z65" s="282"/>
      <c r="AA65" s="282"/>
      <c r="AB65" s="282"/>
      <c r="AC65" s="282"/>
      <c r="AD65" t="s">
        <v>26</v>
      </c>
      <c r="AE65" s="22"/>
      <c r="BT65" s="123"/>
      <c r="BU65" s="123"/>
      <c r="BV65" s="280" t="str">
        <f t="shared" si="4"/>
        <v/>
      </c>
      <c r="BW65" s="280"/>
      <c r="BX65" s="280"/>
      <c r="CA65" s="30" t="e">
        <f>IF(CB64=0,0,IF(CB64+1&lt;=$BC$6,CB64+1,0))</f>
        <v>#VALUE!</v>
      </c>
      <c r="CB65" s="37" t="e">
        <f t="shared" si="5"/>
        <v>#VALUE!</v>
      </c>
      <c r="CC65" s="7" t="e">
        <f t="shared" si="6"/>
        <v>#VALUE!</v>
      </c>
      <c r="CE65" s="7" t="e">
        <f>IF(CA65=0,"",IF(CA65&gt;=$CC$55,VLOOKUP(YEAR(CA65),育休入力画面!$AX$51:$AZ$100,3,FALSE),VLOOKUP(YEAR(CA65),育休入力画面!$AX$20:$AZ$50,3,FALSE)))</f>
        <v>#VALUE!</v>
      </c>
      <c r="CF65" s="7" t="e">
        <f t="shared" si="7"/>
        <v>#VALUE!</v>
      </c>
      <c r="CH65" s="38" t="e">
        <f t="shared" si="8"/>
        <v>#VALUE!</v>
      </c>
      <c r="CK65" s="38" t="e">
        <f t="shared" si="9"/>
        <v>#VALUE!</v>
      </c>
      <c r="CU65" s="7">
        <v>4</v>
      </c>
      <c r="CV65" s="7">
        <v>30</v>
      </c>
      <c r="CW65" s="7">
        <v>30</v>
      </c>
      <c r="DA65" s="7" t="str">
        <f t="shared" ref="DA65:EE65" si="13">IF(ISERROR(VALUE(YEAR($CB$65)&amp;"/"&amp;$CF$65&amp;"/"&amp;DA61)),"",IF(OR(VALUE(YEAR($CB$65)&amp;"/"&amp;$CF$65&amp;"/"&amp;DA61)&lt;$CA$65,VALUE(YEAR($CB$65)&amp;"/"&amp;$CF$65&amp;"/"&amp;DA61)&gt;$CB$65),"",WEEKDAY(VALUE(YEAR($CB$65)&amp;"/"&amp;$CF$65&amp;"/"&amp;DA61),2)))</f>
        <v/>
      </c>
      <c r="DB65" s="7" t="str">
        <f t="shared" si="13"/>
        <v/>
      </c>
      <c r="DC65" s="7" t="str">
        <f t="shared" si="13"/>
        <v/>
      </c>
      <c r="DD65" s="7" t="str">
        <f t="shared" si="13"/>
        <v/>
      </c>
      <c r="DE65" s="7" t="str">
        <f t="shared" si="13"/>
        <v/>
      </c>
      <c r="DF65" s="7" t="str">
        <f t="shared" si="13"/>
        <v/>
      </c>
      <c r="DG65" s="7" t="str">
        <f t="shared" si="13"/>
        <v/>
      </c>
      <c r="DH65" s="7" t="str">
        <f t="shared" si="13"/>
        <v/>
      </c>
      <c r="DI65" s="7" t="str">
        <f t="shared" si="13"/>
        <v/>
      </c>
      <c r="DJ65" s="7" t="str">
        <f t="shared" si="13"/>
        <v/>
      </c>
      <c r="DK65" s="7" t="str">
        <f t="shared" si="13"/>
        <v/>
      </c>
      <c r="DL65" s="7" t="str">
        <f t="shared" si="13"/>
        <v/>
      </c>
      <c r="DM65" s="7" t="str">
        <f t="shared" si="13"/>
        <v/>
      </c>
      <c r="DN65" s="7" t="str">
        <f t="shared" si="13"/>
        <v/>
      </c>
      <c r="DO65" s="7" t="str">
        <f t="shared" si="13"/>
        <v/>
      </c>
      <c r="DP65" s="7" t="str">
        <f t="shared" si="13"/>
        <v/>
      </c>
      <c r="DQ65" s="7" t="str">
        <f t="shared" si="13"/>
        <v/>
      </c>
      <c r="DR65" s="7" t="str">
        <f t="shared" si="13"/>
        <v/>
      </c>
      <c r="DS65" s="7" t="str">
        <f t="shared" si="13"/>
        <v/>
      </c>
      <c r="DT65" s="7" t="str">
        <f t="shared" si="13"/>
        <v/>
      </c>
      <c r="DU65" s="7" t="str">
        <f t="shared" si="13"/>
        <v/>
      </c>
      <c r="DV65" s="7" t="str">
        <f t="shared" si="13"/>
        <v/>
      </c>
      <c r="DW65" s="7" t="str">
        <f t="shared" si="13"/>
        <v/>
      </c>
      <c r="DX65" s="7" t="str">
        <f t="shared" si="13"/>
        <v/>
      </c>
      <c r="DY65" s="7" t="str">
        <f t="shared" si="13"/>
        <v/>
      </c>
      <c r="DZ65" s="7" t="str">
        <f t="shared" si="13"/>
        <v/>
      </c>
      <c r="EA65" s="7" t="str">
        <f t="shared" si="13"/>
        <v/>
      </c>
      <c r="EB65" s="7" t="str">
        <f t="shared" si="13"/>
        <v/>
      </c>
      <c r="EC65" s="7" t="str">
        <f t="shared" si="13"/>
        <v/>
      </c>
      <c r="ED65" s="7" t="str">
        <f t="shared" si="13"/>
        <v/>
      </c>
      <c r="EE65" s="7" t="str">
        <f t="shared" si="13"/>
        <v/>
      </c>
      <c r="EH65" s="123"/>
      <c r="EI65" s="123"/>
      <c r="EJ65" s="123"/>
      <c r="EK65" s="123"/>
      <c r="EL65" s="123"/>
      <c r="EM65" s="123"/>
      <c r="EN65" s="123"/>
      <c r="EO65" s="123"/>
      <c r="EP65" s="123"/>
    </row>
    <row r="66" spans="2:151">
      <c r="B66" s="9"/>
      <c r="E66" s="122" t="str">
        <f>IF(育休入力画面!$I$7="","",CE66)</f>
        <v/>
      </c>
      <c r="F66" t="s">
        <v>30</v>
      </c>
      <c r="G66" s="122" t="str">
        <f>IF(育休入力画面!$I$7="","",CF66)</f>
        <v/>
      </c>
      <c r="H66" t="s">
        <v>31</v>
      </c>
      <c r="K66" s="277" t="str">
        <f t="shared" si="1"/>
        <v/>
      </c>
      <c r="L66" s="277"/>
      <c r="M66" s="277"/>
      <c r="N66" s="277"/>
      <c r="O66" t="s">
        <v>26</v>
      </c>
      <c r="P66" t="s">
        <v>12</v>
      </c>
      <c r="Q66" s="281" t="str">
        <f t="shared" si="2"/>
        <v/>
      </c>
      <c r="R66" s="281"/>
      <c r="S66" s="281"/>
      <c r="U66" t="s">
        <v>41</v>
      </c>
      <c r="V66" t="s">
        <v>37</v>
      </c>
      <c r="X66" s="282" t="str">
        <f t="shared" si="3"/>
        <v/>
      </c>
      <c r="Y66" s="282"/>
      <c r="Z66" s="282"/>
      <c r="AA66" s="282"/>
      <c r="AB66" s="282"/>
      <c r="AC66" s="282"/>
      <c r="AD66" t="s">
        <v>26</v>
      </c>
      <c r="AE66" s="22"/>
      <c r="BS66" s="123"/>
      <c r="BV66" s="280" t="str">
        <f t="shared" si="4"/>
        <v/>
      </c>
      <c r="BW66" s="280"/>
      <c r="BX66" s="280"/>
      <c r="CA66" s="30" t="e">
        <f>IF(CB65=0,0,IF(CB65+1&lt;=$BC$6,CB65+1,0))</f>
        <v>#VALUE!</v>
      </c>
      <c r="CB66" s="37" t="e">
        <f t="shared" si="5"/>
        <v>#VALUE!</v>
      </c>
      <c r="CC66" s="7" t="e">
        <f t="shared" si="6"/>
        <v>#VALUE!</v>
      </c>
      <c r="CE66" s="7" t="e">
        <f>IF(CA66=0,"",IF(CA66&gt;=$CC$55,VLOOKUP(YEAR(CA66),育休入力画面!$AX$51:$AZ$100,3,FALSE),VLOOKUP(YEAR(CA66),育休入力画面!$AX$20:$AZ$50,3,FALSE)))</f>
        <v>#VALUE!</v>
      </c>
      <c r="CF66" s="7" t="e">
        <f t="shared" si="7"/>
        <v>#VALUE!</v>
      </c>
      <c r="CH66" s="38" t="e">
        <f t="shared" si="8"/>
        <v>#VALUE!</v>
      </c>
      <c r="CK66" s="38" t="e">
        <f t="shared" si="9"/>
        <v>#VALUE!</v>
      </c>
      <c r="CU66" s="7">
        <v>5</v>
      </c>
      <c r="CV66" s="7">
        <v>31</v>
      </c>
      <c r="CW66" s="7">
        <v>31</v>
      </c>
      <c r="DA66" s="7" t="str">
        <f t="shared" ref="DA66:EE66" si="14">IF(ISERROR(VALUE(YEAR($CA$66)&amp;"/"&amp;$CF$66&amp;"/"&amp;DA61)),"",IF(OR(VALUE(YEAR($CA$66)&amp;"/"&amp;$CF$66&amp;"/"&amp;DA61)&lt;$CA$66,VALUE(YEAR($CA$66)&amp;"/"&amp;$CF$66&amp;"/"&amp;DA61)&gt;$CB$66),"",WEEKDAY(VALUE(YEAR($CA$66)&amp;"/"&amp;$CF$66&amp;"/"&amp;DA61),2)))</f>
        <v/>
      </c>
      <c r="DB66" s="7" t="str">
        <f t="shared" si="14"/>
        <v/>
      </c>
      <c r="DC66" s="7" t="str">
        <f t="shared" si="14"/>
        <v/>
      </c>
      <c r="DD66" s="7" t="str">
        <f t="shared" si="14"/>
        <v/>
      </c>
      <c r="DE66" s="7" t="str">
        <f t="shared" si="14"/>
        <v/>
      </c>
      <c r="DF66" s="7" t="str">
        <f t="shared" si="14"/>
        <v/>
      </c>
      <c r="DG66" s="7" t="str">
        <f t="shared" si="14"/>
        <v/>
      </c>
      <c r="DH66" s="7" t="str">
        <f t="shared" si="14"/>
        <v/>
      </c>
      <c r="DI66" s="7" t="str">
        <f t="shared" si="14"/>
        <v/>
      </c>
      <c r="DJ66" s="7" t="str">
        <f t="shared" si="14"/>
        <v/>
      </c>
      <c r="DK66" s="7" t="str">
        <f t="shared" si="14"/>
        <v/>
      </c>
      <c r="DL66" s="7" t="str">
        <f t="shared" si="14"/>
        <v/>
      </c>
      <c r="DM66" s="7" t="str">
        <f t="shared" si="14"/>
        <v/>
      </c>
      <c r="DN66" s="7" t="str">
        <f t="shared" si="14"/>
        <v/>
      </c>
      <c r="DO66" s="7" t="str">
        <f t="shared" si="14"/>
        <v/>
      </c>
      <c r="DP66" s="7" t="str">
        <f t="shared" si="14"/>
        <v/>
      </c>
      <c r="DQ66" s="7" t="str">
        <f t="shared" si="14"/>
        <v/>
      </c>
      <c r="DR66" s="7" t="str">
        <f t="shared" si="14"/>
        <v/>
      </c>
      <c r="DS66" s="7" t="str">
        <f t="shared" si="14"/>
        <v/>
      </c>
      <c r="DT66" s="7" t="str">
        <f t="shared" si="14"/>
        <v/>
      </c>
      <c r="DU66" s="7" t="str">
        <f t="shared" si="14"/>
        <v/>
      </c>
      <c r="DV66" s="7" t="str">
        <f t="shared" si="14"/>
        <v/>
      </c>
      <c r="DW66" s="7" t="str">
        <f t="shared" si="14"/>
        <v/>
      </c>
      <c r="DX66" s="7" t="str">
        <f t="shared" si="14"/>
        <v/>
      </c>
      <c r="DY66" s="7" t="str">
        <f t="shared" si="14"/>
        <v/>
      </c>
      <c r="DZ66" s="7" t="str">
        <f t="shared" si="14"/>
        <v/>
      </c>
      <c r="EA66" s="7" t="str">
        <f t="shared" si="14"/>
        <v/>
      </c>
      <c r="EB66" s="7" t="str">
        <f t="shared" si="14"/>
        <v/>
      </c>
      <c r="EC66" s="7" t="str">
        <f t="shared" si="14"/>
        <v/>
      </c>
      <c r="ED66" s="7" t="str">
        <f t="shared" si="14"/>
        <v/>
      </c>
      <c r="EE66" s="7" t="str">
        <f t="shared" si="14"/>
        <v/>
      </c>
      <c r="EQ66" s="123"/>
      <c r="ER66" s="123"/>
      <c r="ES66" s="123"/>
      <c r="ET66" s="123"/>
      <c r="EU66" s="123"/>
    </row>
    <row r="67" spans="2:151">
      <c r="B67" s="9"/>
      <c r="E67" s="122" t="str">
        <f>IF(育休入力画面!$I$7="","",CE67)</f>
        <v/>
      </c>
      <c r="F67" t="s">
        <v>30</v>
      </c>
      <c r="G67" s="122" t="str">
        <f>IF(育休入力画面!$I$7="","",CF67)</f>
        <v/>
      </c>
      <c r="H67" t="s">
        <v>31</v>
      </c>
      <c r="K67" s="277" t="str">
        <f t="shared" si="1"/>
        <v/>
      </c>
      <c r="L67" s="277"/>
      <c r="M67" s="277"/>
      <c r="N67" s="277"/>
      <c r="O67" t="s">
        <v>26</v>
      </c>
      <c r="P67" t="s">
        <v>12</v>
      </c>
      <c r="Q67" s="281" t="str">
        <f t="shared" si="2"/>
        <v/>
      </c>
      <c r="R67" s="281"/>
      <c r="S67" s="281"/>
      <c r="U67" t="s">
        <v>41</v>
      </c>
      <c r="V67" t="s">
        <v>37</v>
      </c>
      <c r="X67" s="282" t="str">
        <f t="shared" si="3"/>
        <v/>
      </c>
      <c r="Y67" s="282"/>
      <c r="Z67" s="282"/>
      <c r="AA67" s="282"/>
      <c r="AB67" s="282"/>
      <c r="AC67" s="282"/>
      <c r="AD67" t="s">
        <v>26</v>
      </c>
      <c r="AE67" s="22"/>
      <c r="BV67" s="280" t="str">
        <f t="shared" si="4"/>
        <v/>
      </c>
      <c r="BW67" s="280"/>
      <c r="BX67" s="280"/>
      <c r="CA67" s="30">
        <f t="shared" ref="CA67:CA74" si="15">IF(ISERROR(IF(CB66=0,0,IF(CB66+1&lt;=$BC$6,CB66+1,0))),0,IF(CB66=0,0,IF(CB66+1&lt;=$BC$6,CB66+1,0)))</f>
        <v>0</v>
      </c>
      <c r="CB67" s="37" t="e">
        <f t="shared" si="5"/>
        <v>#N/A</v>
      </c>
      <c r="CC67" s="7">
        <f t="shared" si="6"/>
        <v>0</v>
      </c>
      <c r="CE67" s="7" t="str">
        <f>IF(CA67=0,"",IF(CA67&gt;=$CC$55,VLOOKUP(YEAR(CA67),育休入力画面!$AX$51:$AZ$100,3,FALSE),VLOOKUP(YEAR(CA67),育休入力画面!$AX$20:$AZ$50,3,FALSE)))</f>
        <v/>
      </c>
      <c r="CF67" s="7" t="str">
        <f t="shared" si="7"/>
        <v/>
      </c>
      <c r="CH67" s="38" t="e">
        <f t="shared" si="8"/>
        <v>#N/A</v>
      </c>
      <c r="CK67" s="38" t="e">
        <f t="shared" si="9"/>
        <v>#N/A</v>
      </c>
      <c r="CU67" s="7">
        <v>6</v>
      </c>
      <c r="CV67" s="7">
        <v>30</v>
      </c>
      <c r="CW67" s="7">
        <v>30</v>
      </c>
      <c r="DA67" s="7" t="str">
        <f t="shared" ref="DA67:EE67" si="16">IF(ISERROR(VALUE(YEAR($CA$67)&amp;"/"&amp;$CF$67&amp;"/"&amp;DA61)),"",IF(OR(VALUE(YEAR($CA$67)&amp;"/"&amp;$CF$67&amp;"/"&amp;DA61)&lt;$CA$67,VALUE(YEAR($CA$67)&amp;"/"&amp;$CF$67&amp;"/"&amp;DA61)&gt;$CB$67),"",WEEKDAY(VALUE(YEAR($CA$67)&amp;"/"&amp;$CF$67&amp;"/"&amp;DA61),2)))</f>
        <v/>
      </c>
      <c r="DB67" s="7" t="str">
        <f t="shared" si="16"/>
        <v/>
      </c>
      <c r="DC67" s="7" t="str">
        <f t="shared" si="16"/>
        <v/>
      </c>
      <c r="DD67" s="7" t="str">
        <f t="shared" si="16"/>
        <v/>
      </c>
      <c r="DE67" s="7" t="str">
        <f t="shared" si="16"/>
        <v/>
      </c>
      <c r="DF67" s="7" t="str">
        <f t="shared" si="16"/>
        <v/>
      </c>
      <c r="DG67" s="7" t="str">
        <f t="shared" si="16"/>
        <v/>
      </c>
      <c r="DH67" s="7" t="str">
        <f t="shared" si="16"/>
        <v/>
      </c>
      <c r="DI67" s="7" t="str">
        <f t="shared" si="16"/>
        <v/>
      </c>
      <c r="DJ67" s="7" t="str">
        <f t="shared" si="16"/>
        <v/>
      </c>
      <c r="DK67" s="7" t="str">
        <f t="shared" si="16"/>
        <v/>
      </c>
      <c r="DL67" s="7" t="str">
        <f t="shared" si="16"/>
        <v/>
      </c>
      <c r="DM67" s="7" t="str">
        <f t="shared" si="16"/>
        <v/>
      </c>
      <c r="DN67" s="7" t="str">
        <f t="shared" si="16"/>
        <v/>
      </c>
      <c r="DO67" s="7" t="str">
        <f t="shared" si="16"/>
        <v/>
      </c>
      <c r="DP67" s="7" t="str">
        <f t="shared" si="16"/>
        <v/>
      </c>
      <c r="DQ67" s="7" t="str">
        <f t="shared" si="16"/>
        <v/>
      </c>
      <c r="DR67" s="7" t="str">
        <f t="shared" si="16"/>
        <v/>
      </c>
      <c r="DS67" s="7" t="str">
        <f t="shared" si="16"/>
        <v/>
      </c>
      <c r="DT67" s="7" t="str">
        <f t="shared" si="16"/>
        <v/>
      </c>
      <c r="DU67" s="7" t="str">
        <f t="shared" si="16"/>
        <v/>
      </c>
      <c r="DV67" s="7" t="str">
        <f t="shared" si="16"/>
        <v/>
      </c>
      <c r="DW67" s="7" t="str">
        <f t="shared" si="16"/>
        <v/>
      </c>
      <c r="DX67" s="7" t="str">
        <f t="shared" si="16"/>
        <v/>
      </c>
      <c r="DY67" s="7" t="str">
        <f t="shared" si="16"/>
        <v/>
      </c>
      <c r="DZ67" s="7" t="str">
        <f t="shared" si="16"/>
        <v/>
      </c>
      <c r="EA67" s="7" t="str">
        <f t="shared" si="16"/>
        <v/>
      </c>
      <c r="EB67" s="7" t="str">
        <f t="shared" si="16"/>
        <v/>
      </c>
      <c r="EC67" s="7" t="str">
        <f t="shared" si="16"/>
        <v/>
      </c>
      <c r="ED67" s="7" t="str">
        <f t="shared" si="16"/>
        <v/>
      </c>
      <c r="EE67" s="7" t="str">
        <f t="shared" si="16"/>
        <v/>
      </c>
    </row>
    <row r="68" spans="2:151">
      <c r="B68" s="9"/>
      <c r="E68" s="122" t="str">
        <f>IF(育休入力画面!$I$7="","",CE68)</f>
        <v/>
      </c>
      <c r="F68" t="s">
        <v>30</v>
      </c>
      <c r="G68" s="122" t="str">
        <f>IF(育休入力画面!$I$7="","",CF68)</f>
        <v/>
      </c>
      <c r="H68" t="s">
        <v>31</v>
      </c>
      <c r="K68" s="277" t="str">
        <f t="shared" si="1"/>
        <v/>
      </c>
      <c r="L68" s="277"/>
      <c r="M68" s="277"/>
      <c r="N68" s="277"/>
      <c r="O68" t="s">
        <v>26</v>
      </c>
      <c r="P68" t="s">
        <v>12</v>
      </c>
      <c r="Q68" s="281" t="str">
        <f t="shared" si="2"/>
        <v/>
      </c>
      <c r="R68" s="281"/>
      <c r="S68" s="281"/>
      <c r="U68" t="s">
        <v>41</v>
      </c>
      <c r="V68" t="s">
        <v>37</v>
      </c>
      <c r="X68" s="282" t="str">
        <f t="shared" si="3"/>
        <v/>
      </c>
      <c r="Y68" s="282"/>
      <c r="Z68" s="282"/>
      <c r="AA68" s="282"/>
      <c r="AB68" s="282"/>
      <c r="AC68" s="282"/>
      <c r="AD68" t="s">
        <v>26</v>
      </c>
      <c r="AE68" s="22"/>
      <c r="BV68" s="280" t="str">
        <f t="shared" si="4"/>
        <v/>
      </c>
      <c r="BW68" s="280"/>
      <c r="BX68" s="280"/>
      <c r="CA68" s="30">
        <f t="shared" si="15"/>
        <v>0</v>
      </c>
      <c r="CB68" s="37" t="e">
        <f t="shared" si="5"/>
        <v>#N/A</v>
      </c>
      <c r="CC68" s="7">
        <f t="shared" si="6"/>
        <v>0</v>
      </c>
      <c r="CE68" s="7" t="str">
        <f>IF(CA68=0,"",IF(CA68&gt;=$CC$55,VLOOKUP(YEAR(CA68),育休入力画面!$AX$51:$AZ$100,3,FALSE),VLOOKUP(YEAR(CA68),育休入力画面!$AX$20:$AZ$50,3,FALSE)))</f>
        <v/>
      </c>
      <c r="CF68" s="7" t="str">
        <f t="shared" si="7"/>
        <v/>
      </c>
      <c r="CH68" s="38" t="e">
        <f t="shared" si="8"/>
        <v>#N/A</v>
      </c>
      <c r="CK68" s="38" t="e">
        <f t="shared" si="9"/>
        <v>#N/A</v>
      </c>
      <c r="CU68" s="7">
        <v>7</v>
      </c>
      <c r="CV68" s="7">
        <v>31</v>
      </c>
      <c r="CW68" s="7">
        <v>31</v>
      </c>
      <c r="DA68" s="7" t="str">
        <f t="shared" ref="DA68:EE68" si="17">IF(ISERROR(VALUE(YEAR($CA$68)&amp;"/"&amp;$CF$68&amp;"/"&amp;DA61)),"",IF(OR(VALUE(YEAR($CA$68)&amp;"/"&amp;$CF$68&amp;"/"&amp;DA61)&lt;$CA$68,VALUE(YEAR($CA$68)&amp;"/"&amp;$CF$68&amp;"/"&amp;DA61)&gt;$CB$68),"",WEEKDAY(VALUE(YEAR($CA$68)&amp;"/"&amp;$CF$68&amp;"/"&amp;DA61),2)))</f>
        <v/>
      </c>
      <c r="DB68" s="7" t="str">
        <f t="shared" si="17"/>
        <v/>
      </c>
      <c r="DC68" s="7" t="str">
        <f t="shared" si="17"/>
        <v/>
      </c>
      <c r="DD68" s="7" t="str">
        <f t="shared" si="17"/>
        <v/>
      </c>
      <c r="DE68" s="7" t="str">
        <f t="shared" si="17"/>
        <v/>
      </c>
      <c r="DF68" s="7" t="str">
        <f t="shared" si="17"/>
        <v/>
      </c>
      <c r="DG68" s="7" t="str">
        <f t="shared" si="17"/>
        <v/>
      </c>
      <c r="DH68" s="7" t="str">
        <f t="shared" si="17"/>
        <v/>
      </c>
      <c r="DI68" s="7" t="str">
        <f t="shared" si="17"/>
        <v/>
      </c>
      <c r="DJ68" s="7" t="str">
        <f t="shared" si="17"/>
        <v/>
      </c>
      <c r="DK68" s="7" t="str">
        <f t="shared" si="17"/>
        <v/>
      </c>
      <c r="DL68" s="7" t="str">
        <f t="shared" si="17"/>
        <v/>
      </c>
      <c r="DM68" s="7" t="str">
        <f t="shared" si="17"/>
        <v/>
      </c>
      <c r="DN68" s="7" t="str">
        <f t="shared" si="17"/>
        <v/>
      </c>
      <c r="DO68" s="7" t="str">
        <f t="shared" si="17"/>
        <v/>
      </c>
      <c r="DP68" s="7" t="str">
        <f t="shared" si="17"/>
        <v/>
      </c>
      <c r="DQ68" s="7" t="str">
        <f t="shared" si="17"/>
        <v/>
      </c>
      <c r="DR68" s="7" t="str">
        <f t="shared" si="17"/>
        <v/>
      </c>
      <c r="DS68" s="7" t="str">
        <f t="shared" si="17"/>
        <v/>
      </c>
      <c r="DT68" s="7" t="str">
        <f t="shared" si="17"/>
        <v/>
      </c>
      <c r="DU68" s="7" t="str">
        <f t="shared" si="17"/>
        <v/>
      </c>
      <c r="DV68" s="7" t="str">
        <f t="shared" si="17"/>
        <v/>
      </c>
      <c r="DW68" s="7" t="str">
        <f t="shared" si="17"/>
        <v/>
      </c>
      <c r="DX68" s="7" t="str">
        <f t="shared" si="17"/>
        <v/>
      </c>
      <c r="DY68" s="7" t="str">
        <f t="shared" si="17"/>
        <v/>
      </c>
      <c r="DZ68" s="7" t="str">
        <f t="shared" si="17"/>
        <v/>
      </c>
      <c r="EA68" s="7" t="str">
        <f t="shared" si="17"/>
        <v/>
      </c>
      <c r="EB68" s="7" t="str">
        <f t="shared" si="17"/>
        <v/>
      </c>
      <c r="EC68" s="7" t="str">
        <f t="shared" si="17"/>
        <v/>
      </c>
      <c r="ED68" s="7" t="str">
        <f t="shared" si="17"/>
        <v/>
      </c>
      <c r="EE68" s="7" t="str">
        <f t="shared" si="17"/>
        <v/>
      </c>
    </row>
    <row r="69" spans="2:151">
      <c r="B69" s="9"/>
      <c r="E69" s="122" t="str">
        <f>IF(育休入力画面!$I$7="","",CE69)</f>
        <v/>
      </c>
      <c r="F69" t="s">
        <v>30</v>
      </c>
      <c r="G69" s="122" t="str">
        <f>IF(育休入力画面!$I$7="","",CF69)</f>
        <v/>
      </c>
      <c r="H69" t="s">
        <v>31</v>
      </c>
      <c r="K69" s="277" t="str">
        <f t="shared" si="1"/>
        <v/>
      </c>
      <c r="L69" s="277"/>
      <c r="M69" s="277"/>
      <c r="N69" s="277"/>
      <c r="O69" t="s">
        <v>26</v>
      </c>
      <c r="P69" t="s">
        <v>12</v>
      </c>
      <c r="Q69" s="281" t="str">
        <f t="shared" si="2"/>
        <v/>
      </c>
      <c r="R69" s="281"/>
      <c r="S69" s="281"/>
      <c r="U69" t="s">
        <v>41</v>
      </c>
      <c r="V69" t="s">
        <v>37</v>
      </c>
      <c r="X69" s="282" t="str">
        <f t="shared" si="3"/>
        <v/>
      </c>
      <c r="Y69" s="282"/>
      <c r="Z69" s="282"/>
      <c r="AA69" s="282"/>
      <c r="AB69" s="282"/>
      <c r="AC69" s="282"/>
      <c r="AD69" t="s">
        <v>26</v>
      </c>
      <c r="AE69" s="22"/>
      <c r="BV69" s="280" t="str">
        <f t="shared" si="4"/>
        <v/>
      </c>
      <c r="BW69" s="280"/>
      <c r="BX69" s="280"/>
      <c r="CA69" s="30">
        <f t="shared" si="15"/>
        <v>0</v>
      </c>
      <c r="CB69" s="37" t="e">
        <f t="shared" si="5"/>
        <v>#N/A</v>
      </c>
      <c r="CC69" s="7">
        <f t="shared" si="6"/>
        <v>0</v>
      </c>
      <c r="CE69" s="7" t="str">
        <f>IF(CA69=0,"",IF(CA69&gt;=$CC$55,VLOOKUP(YEAR(CA69),育休入力画面!$AX$51:$AZ$100,3,FALSE),VLOOKUP(YEAR(CA69),育休入力画面!$AX$20:$AZ$50,3,FALSE)))</f>
        <v/>
      </c>
      <c r="CF69" s="7" t="str">
        <f t="shared" si="7"/>
        <v/>
      </c>
      <c r="CH69" s="38" t="e">
        <f t="shared" si="8"/>
        <v>#N/A</v>
      </c>
      <c r="CK69" s="38" t="e">
        <f t="shared" si="9"/>
        <v>#N/A</v>
      </c>
      <c r="CU69" s="7">
        <v>8</v>
      </c>
      <c r="CV69" s="7">
        <v>31</v>
      </c>
      <c r="CW69" s="7">
        <v>31</v>
      </c>
      <c r="DA69" s="7" t="str">
        <f t="shared" ref="DA69:EE69" si="18">IF(ISERROR(VALUE(YEAR($CA$69)&amp;"/"&amp;$CF$69&amp;"/"&amp;DA61)),"",IF(OR(VALUE(YEAR($CA$69)&amp;"/"&amp;$CF$69&amp;"/"&amp;DA61)&lt;$CA$69,VALUE(YEAR($CA$69)&amp;"/"&amp;$CF$69&amp;"/"&amp;DA61)&gt;$CB$69),"",WEEKDAY(VALUE(YEAR($CA$69)&amp;"/"&amp;$CF$69&amp;"/"&amp;DA61),2)))</f>
        <v/>
      </c>
      <c r="DB69" s="7" t="str">
        <f t="shared" si="18"/>
        <v/>
      </c>
      <c r="DC69" s="7" t="str">
        <f t="shared" si="18"/>
        <v/>
      </c>
      <c r="DD69" s="7" t="str">
        <f t="shared" si="18"/>
        <v/>
      </c>
      <c r="DE69" s="7" t="str">
        <f t="shared" si="18"/>
        <v/>
      </c>
      <c r="DF69" s="7" t="str">
        <f t="shared" si="18"/>
        <v/>
      </c>
      <c r="DG69" s="7" t="str">
        <f t="shared" si="18"/>
        <v/>
      </c>
      <c r="DH69" s="7" t="str">
        <f t="shared" si="18"/>
        <v/>
      </c>
      <c r="DI69" s="7" t="str">
        <f t="shared" si="18"/>
        <v/>
      </c>
      <c r="DJ69" s="7" t="str">
        <f t="shared" si="18"/>
        <v/>
      </c>
      <c r="DK69" s="7" t="str">
        <f t="shared" si="18"/>
        <v/>
      </c>
      <c r="DL69" s="7" t="str">
        <f t="shared" si="18"/>
        <v/>
      </c>
      <c r="DM69" s="7" t="str">
        <f t="shared" si="18"/>
        <v/>
      </c>
      <c r="DN69" s="7" t="str">
        <f t="shared" si="18"/>
        <v/>
      </c>
      <c r="DO69" s="7" t="str">
        <f t="shared" si="18"/>
        <v/>
      </c>
      <c r="DP69" s="7" t="str">
        <f t="shared" si="18"/>
        <v/>
      </c>
      <c r="DQ69" s="7" t="str">
        <f t="shared" si="18"/>
        <v/>
      </c>
      <c r="DR69" s="7" t="str">
        <f t="shared" si="18"/>
        <v/>
      </c>
      <c r="DS69" s="7" t="str">
        <f t="shared" si="18"/>
        <v/>
      </c>
      <c r="DT69" s="7" t="str">
        <f t="shared" si="18"/>
        <v/>
      </c>
      <c r="DU69" s="7" t="str">
        <f t="shared" si="18"/>
        <v/>
      </c>
      <c r="DV69" s="7" t="str">
        <f t="shared" si="18"/>
        <v/>
      </c>
      <c r="DW69" s="7" t="str">
        <f t="shared" si="18"/>
        <v/>
      </c>
      <c r="DX69" s="7" t="str">
        <f t="shared" si="18"/>
        <v/>
      </c>
      <c r="DY69" s="7" t="str">
        <f t="shared" si="18"/>
        <v/>
      </c>
      <c r="DZ69" s="7" t="str">
        <f t="shared" si="18"/>
        <v/>
      </c>
      <c r="EA69" s="7" t="str">
        <f t="shared" si="18"/>
        <v/>
      </c>
      <c r="EB69" s="7" t="str">
        <f t="shared" si="18"/>
        <v/>
      </c>
      <c r="EC69" s="7" t="str">
        <f t="shared" si="18"/>
        <v/>
      </c>
      <c r="ED69" s="7" t="str">
        <f t="shared" si="18"/>
        <v/>
      </c>
      <c r="EE69" s="7" t="str">
        <f t="shared" si="18"/>
        <v/>
      </c>
    </row>
    <row r="70" spans="2:151">
      <c r="B70" s="9"/>
      <c r="E70" s="122" t="str">
        <f>IF(育休入力画面!$I$7="","",CE70)</f>
        <v/>
      </c>
      <c r="F70" t="s">
        <v>30</v>
      </c>
      <c r="G70" s="122" t="str">
        <f>IF(育休入力画面!$I$7="","",CF70)</f>
        <v/>
      </c>
      <c r="H70" t="s">
        <v>31</v>
      </c>
      <c r="K70" s="277" t="str">
        <f t="shared" si="1"/>
        <v/>
      </c>
      <c r="L70" s="277"/>
      <c r="M70" s="277"/>
      <c r="N70" s="277"/>
      <c r="O70" t="s">
        <v>26</v>
      </c>
      <c r="P70" t="s">
        <v>12</v>
      </c>
      <c r="Q70" s="281" t="str">
        <f t="shared" si="2"/>
        <v/>
      </c>
      <c r="R70" s="281"/>
      <c r="S70" s="281"/>
      <c r="U70" t="s">
        <v>41</v>
      </c>
      <c r="V70" t="s">
        <v>37</v>
      </c>
      <c r="X70" s="282" t="str">
        <f t="shared" si="3"/>
        <v/>
      </c>
      <c r="Y70" s="282"/>
      <c r="Z70" s="282"/>
      <c r="AA70" s="282"/>
      <c r="AB70" s="282"/>
      <c r="AC70" s="282"/>
      <c r="AD70" t="s">
        <v>26</v>
      </c>
      <c r="AE70" s="22"/>
      <c r="BP70" s="123"/>
      <c r="BQ70" s="123"/>
      <c r="BR70" s="123"/>
      <c r="BV70" s="280" t="str">
        <f t="shared" si="4"/>
        <v/>
      </c>
      <c r="BW70" s="280"/>
      <c r="BX70" s="280"/>
      <c r="CA70" s="30">
        <f t="shared" si="15"/>
        <v>0</v>
      </c>
      <c r="CB70" s="37" t="e">
        <f t="shared" si="5"/>
        <v>#N/A</v>
      </c>
      <c r="CC70" s="7">
        <f t="shared" si="6"/>
        <v>0</v>
      </c>
      <c r="CE70" s="7" t="str">
        <f>IF(CA70=0,"",IF(CA70&gt;=$CC$55,VLOOKUP(YEAR(CA70),育休入力画面!$AX$51:$AZ$100,3,FALSE),VLOOKUP(YEAR(CA70),育休入力画面!$AX$20:$AZ$50,3,FALSE)))</f>
        <v/>
      </c>
      <c r="CF70" s="7" t="str">
        <f t="shared" si="7"/>
        <v/>
      </c>
      <c r="CH70" s="38" t="e">
        <f t="shared" si="8"/>
        <v>#N/A</v>
      </c>
      <c r="CK70" s="38" t="e">
        <f t="shared" si="9"/>
        <v>#N/A</v>
      </c>
      <c r="CU70" s="7">
        <v>9</v>
      </c>
      <c r="CV70" s="7">
        <v>30</v>
      </c>
      <c r="CW70" s="7">
        <v>30</v>
      </c>
      <c r="DA70" s="7" t="str">
        <f t="shared" ref="DA70:EE70" si="19">IF(ISERROR(VALUE(YEAR($CA$70)&amp;"/"&amp;$CF$70&amp;"/"&amp;DA61)),"",IF(OR(VALUE(YEAR($CA$70)&amp;"/"&amp;$CF$70&amp;"/"&amp;DA61)&lt;$CA$70,VALUE(YEAR($CA$70)&amp;"/"&amp;$CF$70&amp;"/"&amp;DA61)&gt;$CB$70),"",WEEKDAY(VALUE(YEAR($CA$70)&amp;"/"&amp;$CF$70&amp;"/"&amp;DA61),2)))</f>
        <v/>
      </c>
      <c r="DB70" s="7" t="str">
        <f t="shared" si="19"/>
        <v/>
      </c>
      <c r="DC70" s="7" t="str">
        <f t="shared" si="19"/>
        <v/>
      </c>
      <c r="DD70" s="7" t="str">
        <f t="shared" si="19"/>
        <v/>
      </c>
      <c r="DE70" s="7" t="str">
        <f t="shared" si="19"/>
        <v/>
      </c>
      <c r="DF70" s="7" t="str">
        <f t="shared" si="19"/>
        <v/>
      </c>
      <c r="DG70" s="7" t="str">
        <f t="shared" si="19"/>
        <v/>
      </c>
      <c r="DH70" s="7" t="str">
        <f t="shared" si="19"/>
        <v/>
      </c>
      <c r="DI70" s="7" t="str">
        <f t="shared" si="19"/>
        <v/>
      </c>
      <c r="DJ70" s="7" t="str">
        <f t="shared" si="19"/>
        <v/>
      </c>
      <c r="DK70" s="7" t="str">
        <f t="shared" si="19"/>
        <v/>
      </c>
      <c r="DL70" s="7" t="str">
        <f t="shared" si="19"/>
        <v/>
      </c>
      <c r="DM70" s="7" t="str">
        <f t="shared" si="19"/>
        <v/>
      </c>
      <c r="DN70" s="7" t="str">
        <f t="shared" si="19"/>
        <v/>
      </c>
      <c r="DO70" s="7" t="str">
        <f t="shared" si="19"/>
        <v/>
      </c>
      <c r="DP70" s="7" t="str">
        <f t="shared" si="19"/>
        <v/>
      </c>
      <c r="DQ70" s="7" t="str">
        <f t="shared" si="19"/>
        <v/>
      </c>
      <c r="DR70" s="7" t="str">
        <f t="shared" si="19"/>
        <v/>
      </c>
      <c r="DS70" s="7" t="str">
        <f t="shared" si="19"/>
        <v/>
      </c>
      <c r="DT70" s="7" t="str">
        <f t="shared" si="19"/>
        <v/>
      </c>
      <c r="DU70" s="7" t="str">
        <f t="shared" si="19"/>
        <v/>
      </c>
      <c r="DV70" s="7" t="str">
        <f t="shared" si="19"/>
        <v/>
      </c>
      <c r="DW70" s="7" t="str">
        <f t="shared" si="19"/>
        <v/>
      </c>
      <c r="DX70" s="7" t="str">
        <f t="shared" si="19"/>
        <v/>
      </c>
      <c r="DY70" s="7" t="str">
        <f t="shared" si="19"/>
        <v/>
      </c>
      <c r="DZ70" s="7" t="str">
        <f t="shared" si="19"/>
        <v/>
      </c>
      <c r="EA70" s="7" t="str">
        <f t="shared" si="19"/>
        <v/>
      </c>
      <c r="EB70" s="7" t="str">
        <f t="shared" si="19"/>
        <v/>
      </c>
      <c r="EC70" s="7" t="str">
        <f t="shared" si="19"/>
        <v/>
      </c>
      <c r="ED70" s="7" t="str">
        <f t="shared" si="19"/>
        <v/>
      </c>
      <c r="EE70" s="7" t="str">
        <f t="shared" si="19"/>
        <v/>
      </c>
    </row>
    <row r="71" spans="2:151">
      <c r="B71" s="9"/>
      <c r="E71" s="122" t="str">
        <f>IF(育休入力画面!$I$7="","",CE71)</f>
        <v/>
      </c>
      <c r="F71" t="s">
        <v>30</v>
      </c>
      <c r="G71" s="122" t="str">
        <f>IF(育休入力画面!$I$7="","",CF71)</f>
        <v/>
      </c>
      <c r="H71" t="s">
        <v>31</v>
      </c>
      <c r="K71" s="277" t="str">
        <f t="shared" si="1"/>
        <v/>
      </c>
      <c r="L71" s="277"/>
      <c r="M71" s="277"/>
      <c r="N71" s="277"/>
      <c r="O71" t="s">
        <v>26</v>
      </c>
      <c r="P71" t="s">
        <v>12</v>
      </c>
      <c r="Q71" s="281" t="str">
        <f t="shared" si="2"/>
        <v/>
      </c>
      <c r="R71" s="281"/>
      <c r="S71" s="281"/>
      <c r="U71" t="s">
        <v>41</v>
      </c>
      <c r="V71" t="s">
        <v>37</v>
      </c>
      <c r="X71" s="282" t="str">
        <f t="shared" si="3"/>
        <v/>
      </c>
      <c r="Y71" s="282"/>
      <c r="Z71" s="282"/>
      <c r="AA71" s="282"/>
      <c r="AB71" s="282"/>
      <c r="AC71" s="282"/>
      <c r="AD71" t="s">
        <v>26</v>
      </c>
      <c r="AE71" s="22"/>
      <c r="BV71" s="280" t="str">
        <f t="shared" si="4"/>
        <v/>
      </c>
      <c r="BW71" s="280"/>
      <c r="BX71" s="280"/>
      <c r="CA71" s="30">
        <f t="shared" si="15"/>
        <v>0</v>
      </c>
      <c r="CB71" s="37" t="e">
        <f t="shared" si="5"/>
        <v>#N/A</v>
      </c>
      <c r="CC71" s="7">
        <f t="shared" si="6"/>
        <v>0</v>
      </c>
      <c r="CE71" s="7" t="str">
        <f>IF(CA71=0,"",IF(CA71&gt;=$CC$55,VLOOKUP(YEAR(CA71),育休入力画面!$AX$51:$AZ$100,3,FALSE),VLOOKUP(YEAR(CA71),育休入力画面!$AX$20:$AZ$50,3,FALSE)))</f>
        <v/>
      </c>
      <c r="CF71" s="7" t="str">
        <f t="shared" si="7"/>
        <v/>
      </c>
      <c r="CH71" s="38" t="e">
        <f t="shared" si="8"/>
        <v>#N/A</v>
      </c>
      <c r="CK71" s="38" t="e">
        <f t="shared" si="9"/>
        <v>#N/A</v>
      </c>
      <c r="CU71" s="7">
        <v>10</v>
      </c>
      <c r="CV71" s="7">
        <v>31</v>
      </c>
      <c r="CW71" s="7">
        <v>31</v>
      </c>
      <c r="DA71" s="7" t="str">
        <f t="shared" ref="DA71:EE71" si="20">IF(ISERROR(VALUE(YEAR($CA$71)&amp;"/"&amp;$CF$71&amp;"/"&amp;DA61)),"",IF(OR(VALUE(YEAR($CA$71)&amp;"/"&amp;$CF$71&amp;"/"&amp;DA61)&lt;$CA$71,VALUE(YEAR($CA$71)&amp;"/"&amp;$CF$71&amp;"/"&amp;DA61)&gt;$CB$71),"",WEEKDAY(VALUE(YEAR($CA$71)&amp;"/"&amp;$CF$71&amp;"/"&amp;DA61),2)))</f>
        <v/>
      </c>
      <c r="DB71" s="7" t="str">
        <f t="shared" si="20"/>
        <v/>
      </c>
      <c r="DC71" s="7" t="str">
        <f t="shared" si="20"/>
        <v/>
      </c>
      <c r="DD71" s="7" t="str">
        <f t="shared" si="20"/>
        <v/>
      </c>
      <c r="DE71" s="7" t="str">
        <f t="shared" si="20"/>
        <v/>
      </c>
      <c r="DF71" s="7" t="str">
        <f t="shared" si="20"/>
        <v/>
      </c>
      <c r="DG71" s="7" t="str">
        <f t="shared" si="20"/>
        <v/>
      </c>
      <c r="DH71" s="7" t="str">
        <f t="shared" si="20"/>
        <v/>
      </c>
      <c r="DI71" s="7" t="str">
        <f t="shared" si="20"/>
        <v/>
      </c>
      <c r="DJ71" s="7" t="str">
        <f t="shared" si="20"/>
        <v/>
      </c>
      <c r="DK71" s="7" t="str">
        <f t="shared" si="20"/>
        <v/>
      </c>
      <c r="DL71" s="7" t="str">
        <f t="shared" si="20"/>
        <v/>
      </c>
      <c r="DM71" s="7" t="str">
        <f t="shared" si="20"/>
        <v/>
      </c>
      <c r="DN71" s="7" t="str">
        <f t="shared" si="20"/>
        <v/>
      </c>
      <c r="DO71" s="7" t="str">
        <f t="shared" si="20"/>
        <v/>
      </c>
      <c r="DP71" s="7" t="str">
        <f t="shared" si="20"/>
        <v/>
      </c>
      <c r="DQ71" s="7" t="str">
        <f t="shared" si="20"/>
        <v/>
      </c>
      <c r="DR71" s="7" t="str">
        <f t="shared" si="20"/>
        <v/>
      </c>
      <c r="DS71" s="7" t="str">
        <f t="shared" si="20"/>
        <v/>
      </c>
      <c r="DT71" s="7" t="str">
        <f t="shared" si="20"/>
        <v/>
      </c>
      <c r="DU71" s="7" t="str">
        <f t="shared" si="20"/>
        <v/>
      </c>
      <c r="DV71" s="7" t="str">
        <f t="shared" si="20"/>
        <v/>
      </c>
      <c r="DW71" s="7" t="str">
        <f t="shared" si="20"/>
        <v/>
      </c>
      <c r="DX71" s="7" t="str">
        <f t="shared" si="20"/>
        <v/>
      </c>
      <c r="DY71" s="7" t="str">
        <f t="shared" si="20"/>
        <v/>
      </c>
      <c r="DZ71" s="7" t="str">
        <f t="shared" si="20"/>
        <v/>
      </c>
      <c r="EA71" s="7" t="str">
        <f t="shared" si="20"/>
        <v/>
      </c>
      <c r="EB71" s="7" t="str">
        <f t="shared" si="20"/>
        <v/>
      </c>
      <c r="EC71" s="7" t="str">
        <f t="shared" si="20"/>
        <v/>
      </c>
      <c r="ED71" s="7" t="str">
        <f t="shared" si="20"/>
        <v/>
      </c>
      <c r="EE71" s="7" t="str">
        <f t="shared" si="20"/>
        <v/>
      </c>
    </row>
    <row r="72" spans="2:151">
      <c r="B72" s="9"/>
      <c r="E72" s="122" t="str">
        <f>IF(育休入力画面!$I$7="","",CE72)</f>
        <v/>
      </c>
      <c r="F72" t="s">
        <v>30</v>
      </c>
      <c r="G72" s="122" t="str">
        <f>IF(育休入力画面!$I$7="","",CF72)</f>
        <v/>
      </c>
      <c r="H72" t="s">
        <v>31</v>
      </c>
      <c r="K72" s="277" t="str">
        <f t="shared" si="1"/>
        <v/>
      </c>
      <c r="L72" s="277"/>
      <c r="M72" s="277"/>
      <c r="N72" s="277"/>
      <c r="O72" t="s">
        <v>26</v>
      </c>
      <c r="P72" t="s">
        <v>12</v>
      </c>
      <c r="Q72" s="281" t="str">
        <f t="shared" si="2"/>
        <v/>
      </c>
      <c r="R72" s="281"/>
      <c r="S72" s="281"/>
      <c r="U72" t="s">
        <v>41</v>
      </c>
      <c r="V72" t="s">
        <v>37</v>
      </c>
      <c r="X72" s="282" t="str">
        <f t="shared" si="3"/>
        <v/>
      </c>
      <c r="Y72" s="282"/>
      <c r="Z72" s="282"/>
      <c r="AA72" s="282"/>
      <c r="AB72" s="282"/>
      <c r="AC72" s="282"/>
      <c r="AD72" t="s">
        <v>26</v>
      </c>
      <c r="AE72" s="22"/>
      <c r="BV72" s="280" t="str">
        <f t="shared" si="4"/>
        <v/>
      </c>
      <c r="BW72" s="280"/>
      <c r="BX72" s="280"/>
      <c r="CA72" s="30">
        <f t="shared" si="15"/>
        <v>0</v>
      </c>
      <c r="CB72" s="37" t="e">
        <f t="shared" si="5"/>
        <v>#N/A</v>
      </c>
      <c r="CC72" s="7">
        <f t="shared" si="6"/>
        <v>0</v>
      </c>
      <c r="CE72" s="7" t="str">
        <f>IF(CA72=0,"",IF(CA72&gt;=$CC$55,VLOOKUP(YEAR(CA72),育休入力画面!$AX$51:$AZ$100,3,FALSE),VLOOKUP(YEAR(CA72),育休入力画面!$AX$20:$AZ$50,3,FALSE)))</f>
        <v/>
      </c>
      <c r="CF72" s="7" t="str">
        <f t="shared" si="7"/>
        <v/>
      </c>
      <c r="CH72" s="38" t="e">
        <f t="shared" si="8"/>
        <v>#N/A</v>
      </c>
      <c r="CK72" s="38" t="e">
        <f t="shared" si="9"/>
        <v>#N/A</v>
      </c>
      <c r="CU72" s="7">
        <v>11</v>
      </c>
      <c r="CV72" s="7">
        <v>30</v>
      </c>
      <c r="CW72" s="7">
        <v>30</v>
      </c>
      <c r="DA72" s="7" t="str">
        <f t="shared" ref="DA72:EE72" si="21">IF(ISERROR(VALUE(YEAR($CA$72)&amp;"/"&amp;$CF$72&amp;"/"&amp;DA61)),"",IF(OR(VALUE(YEAR($CA$72)&amp;"/"&amp;$CF$72&amp;"/"&amp;DA61)&lt;$CA$72,VALUE(YEAR($CA$72)&amp;"/"&amp;$CF$72&amp;"/"&amp;DA61)&gt;$CB$72),"",WEEKDAY(VALUE(YEAR($CA$72)&amp;"/"&amp;$CF$72&amp;"/"&amp;DA61),2)))</f>
        <v/>
      </c>
      <c r="DB72" s="7" t="str">
        <f t="shared" si="21"/>
        <v/>
      </c>
      <c r="DC72" s="7" t="str">
        <f t="shared" si="21"/>
        <v/>
      </c>
      <c r="DD72" s="7" t="str">
        <f t="shared" si="21"/>
        <v/>
      </c>
      <c r="DE72" s="7" t="str">
        <f t="shared" si="21"/>
        <v/>
      </c>
      <c r="DF72" s="7" t="str">
        <f t="shared" si="21"/>
        <v/>
      </c>
      <c r="DG72" s="7" t="str">
        <f t="shared" si="21"/>
        <v/>
      </c>
      <c r="DH72" s="7" t="str">
        <f t="shared" si="21"/>
        <v/>
      </c>
      <c r="DI72" s="7" t="str">
        <f t="shared" si="21"/>
        <v/>
      </c>
      <c r="DJ72" s="7" t="str">
        <f t="shared" si="21"/>
        <v/>
      </c>
      <c r="DK72" s="7" t="str">
        <f t="shared" si="21"/>
        <v/>
      </c>
      <c r="DL72" s="7" t="str">
        <f t="shared" si="21"/>
        <v/>
      </c>
      <c r="DM72" s="7" t="str">
        <f t="shared" si="21"/>
        <v/>
      </c>
      <c r="DN72" s="7" t="str">
        <f t="shared" si="21"/>
        <v/>
      </c>
      <c r="DO72" s="7" t="str">
        <f t="shared" si="21"/>
        <v/>
      </c>
      <c r="DP72" s="7" t="str">
        <f t="shared" si="21"/>
        <v/>
      </c>
      <c r="DQ72" s="7" t="str">
        <f t="shared" si="21"/>
        <v/>
      </c>
      <c r="DR72" s="7" t="str">
        <f t="shared" si="21"/>
        <v/>
      </c>
      <c r="DS72" s="7" t="str">
        <f t="shared" si="21"/>
        <v/>
      </c>
      <c r="DT72" s="7" t="str">
        <f t="shared" si="21"/>
        <v/>
      </c>
      <c r="DU72" s="7" t="str">
        <f t="shared" si="21"/>
        <v/>
      </c>
      <c r="DV72" s="7" t="str">
        <f t="shared" si="21"/>
        <v/>
      </c>
      <c r="DW72" s="7" t="str">
        <f t="shared" si="21"/>
        <v/>
      </c>
      <c r="DX72" s="7" t="str">
        <f t="shared" si="21"/>
        <v/>
      </c>
      <c r="DY72" s="7" t="str">
        <f t="shared" si="21"/>
        <v/>
      </c>
      <c r="DZ72" s="7" t="str">
        <f t="shared" si="21"/>
        <v/>
      </c>
      <c r="EA72" s="7" t="str">
        <f t="shared" si="21"/>
        <v/>
      </c>
      <c r="EB72" s="7" t="str">
        <f t="shared" si="21"/>
        <v/>
      </c>
      <c r="EC72" s="7" t="str">
        <f t="shared" si="21"/>
        <v/>
      </c>
      <c r="ED72" s="7" t="str">
        <f t="shared" si="21"/>
        <v/>
      </c>
      <c r="EE72" s="7" t="str">
        <f t="shared" si="21"/>
        <v/>
      </c>
    </row>
    <row r="73" spans="2:151">
      <c r="B73" s="9"/>
      <c r="E73" s="122" t="str">
        <f>IF(育休入力画面!$I$7="","",CE73)</f>
        <v/>
      </c>
      <c r="F73" t="s">
        <v>30</v>
      </c>
      <c r="G73" s="122" t="str">
        <f>IF(育休入力画面!$I$7="","",CF73)</f>
        <v/>
      </c>
      <c r="H73" t="s">
        <v>31</v>
      </c>
      <c r="K73" s="277" t="str">
        <f t="shared" si="1"/>
        <v/>
      </c>
      <c r="L73" s="277"/>
      <c r="M73" s="277"/>
      <c r="N73" s="277"/>
      <c r="O73" t="s">
        <v>26</v>
      </c>
      <c r="P73" t="s">
        <v>12</v>
      </c>
      <c r="Q73" s="281" t="str">
        <f t="shared" si="2"/>
        <v/>
      </c>
      <c r="R73" s="281"/>
      <c r="S73" s="281"/>
      <c r="U73" t="s">
        <v>41</v>
      </c>
      <c r="V73" t="s">
        <v>37</v>
      </c>
      <c r="X73" s="282" t="str">
        <f t="shared" si="3"/>
        <v/>
      </c>
      <c r="Y73" s="282"/>
      <c r="Z73" s="282"/>
      <c r="AA73" s="282"/>
      <c r="AB73" s="282"/>
      <c r="AC73" s="282"/>
      <c r="AD73" t="s">
        <v>26</v>
      </c>
      <c r="AE73" s="22"/>
      <c r="BV73" s="280" t="str">
        <f t="shared" si="4"/>
        <v/>
      </c>
      <c r="BW73" s="280"/>
      <c r="BX73" s="280"/>
      <c r="CA73" s="30">
        <f t="shared" si="15"/>
        <v>0</v>
      </c>
      <c r="CB73" s="37" t="e">
        <f t="shared" si="5"/>
        <v>#N/A</v>
      </c>
      <c r="CC73" s="7">
        <f t="shared" si="6"/>
        <v>0</v>
      </c>
      <c r="CE73" s="7" t="str">
        <f>IF(CA73=0,"",IF(CA73&gt;=$CC$55,VLOOKUP(YEAR(CA73),育休入力画面!$AX$51:$AZ$100,3,FALSE),VLOOKUP(YEAR(CA73),育休入力画面!$AX$20:$AZ$50,3,FALSE)))</f>
        <v/>
      </c>
      <c r="CF73" s="7" t="str">
        <f t="shared" si="7"/>
        <v/>
      </c>
      <c r="CH73" s="38" t="e">
        <f t="shared" si="8"/>
        <v>#N/A</v>
      </c>
      <c r="CK73" s="38" t="e">
        <f t="shared" si="9"/>
        <v>#N/A</v>
      </c>
      <c r="CU73" s="7">
        <v>12</v>
      </c>
      <c r="CV73" s="7">
        <v>31</v>
      </c>
      <c r="CW73" s="7">
        <v>31</v>
      </c>
      <c r="DA73" s="7" t="str">
        <f t="shared" ref="DA73:EE73" si="22">IF(ISERROR(VALUE(YEAR($CA$73)&amp;"/"&amp;$CF$73&amp;"/"&amp;DA61)),"",IF(OR(VALUE(YEAR($CA$73)&amp;"/"&amp;$CF$73&amp;"/"&amp;DA61)&lt;$CA$73,VALUE(YEAR($CA$73)&amp;"/"&amp;$CF$73&amp;"/"&amp;DA61)&gt;$CB$73),"",WEEKDAY(VALUE(YEAR($CA$73)&amp;"/"&amp;$CF$73&amp;"/"&amp;DA61),2)))</f>
        <v/>
      </c>
      <c r="DB73" s="7" t="str">
        <f t="shared" si="22"/>
        <v/>
      </c>
      <c r="DC73" s="7" t="str">
        <f t="shared" si="22"/>
        <v/>
      </c>
      <c r="DD73" s="7" t="str">
        <f t="shared" si="22"/>
        <v/>
      </c>
      <c r="DE73" s="7" t="str">
        <f t="shared" si="22"/>
        <v/>
      </c>
      <c r="DF73" s="7" t="str">
        <f t="shared" si="22"/>
        <v/>
      </c>
      <c r="DG73" s="7" t="str">
        <f t="shared" si="22"/>
        <v/>
      </c>
      <c r="DH73" s="7" t="str">
        <f t="shared" si="22"/>
        <v/>
      </c>
      <c r="DI73" s="7" t="str">
        <f t="shared" si="22"/>
        <v/>
      </c>
      <c r="DJ73" s="7" t="str">
        <f t="shared" si="22"/>
        <v/>
      </c>
      <c r="DK73" s="7" t="str">
        <f t="shared" si="22"/>
        <v/>
      </c>
      <c r="DL73" s="7" t="str">
        <f t="shared" si="22"/>
        <v/>
      </c>
      <c r="DM73" s="7" t="str">
        <f t="shared" si="22"/>
        <v/>
      </c>
      <c r="DN73" s="7" t="str">
        <f t="shared" si="22"/>
        <v/>
      </c>
      <c r="DO73" s="7" t="str">
        <f t="shared" si="22"/>
        <v/>
      </c>
      <c r="DP73" s="7" t="str">
        <f t="shared" si="22"/>
        <v/>
      </c>
      <c r="DQ73" s="7" t="str">
        <f t="shared" si="22"/>
        <v/>
      </c>
      <c r="DR73" s="7" t="str">
        <f t="shared" si="22"/>
        <v/>
      </c>
      <c r="DS73" s="7" t="str">
        <f t="shared" si="22"/>
        <v/>
      </c>
      <c r="DT73" s="7" t="str">
        <f t="shared" si="22"/>
        <v/>
      </c>
      <c r="DU73" s="7" t="str">
        <f t="shared" si="22"/>
        <v/>
      </c>
      <c r="DV73" s="7" t="str">
        <f t="shared" si="22"/>
        <v/>
      </c>
      <c r="DW73" s="7" t="str">
        <f t="shared" si="22"/>
        <v/>
      </c>
      <c r="DX73" s="7" t="str">
        <f t="shared" si="22"/>
        <v/>
      </c>
      <c r="DY73" s="7" t="str">
        <f t="shared" si="22"/>
        <v/>
      </c>
      <c r="DZ73" s="7" t="str">
        <f t="shared" si="22"/>
        <v/>
      </c>
      <c r="EA73" s="7" t="str">
        <f t="shared" si="22"/>
        <v/>
      </c>
      <c r="EB73" s="7" t="str">
        <f t="shared" si="22"/>
        <v/>
      </c>
      <c r="EC73" s="7" t="str">
        <f t="shared" si="22"/>
        <v/>
      </c>
      <c r="ED73" s="7" t="str">
        <f t="shared" si="22"/>
        <v/>
      </c>
      <c r="EE73" s="7" t="str">
        <f t="shared" si="22"/>
        <v/>
      </c>
    </row>
    <row r="74" spans="2:151">
      <c r="B74" s="9"/>
      <c r="E74" s="122" t="str">
        <f>IF(育休入力画面!$I$7="","",CE74)</f>
        <v/>
      </c>
      <c r="F74" t="s">
        <v>30</v>
      </c>
      <c r="G74" s="122" t="str">
        <f>IF(育休入力画面!$I$7="","",CF74)</f>
        <v/>
      </c>
      <c r="H74" t="s">
        <v>31</v>
      </c>
      <c r="K74" s="277" t="str">
        <f>IF(G74="","",BV73)</f>
        <v/>
      </c>
      <c r="L74" s="277"/>
      <c r="M74" s="277"/>
      <c r="N74" s="277"/>
      <c r="O74" t="s">
        <v>26</v>
      </c>
      <c r="P74" t="s">
        <v>12</v>
      </c>
      <c r="Q74" s="281" t="str">
        <f t="shared" si="2"/>
        <v/>
      </c>
      <c r="R74" s="281"/>
      <c r="S74" s="281"/>
      <c r="U74" t="s">
        <v>41</v>
      </c>
      <c r="V74" t="s">
        <v>37</v>
      </c>
      <c r="X74" s="282" t="str">
        <f t="shared" si="3"/>
        <v/>
      </c>
      <c r="Y74" s="282"/>
      <c r="Z74" s="282"/>
      <c r="AA74" s="282"/>
      <c r="AB74" s="282"/>
      <c r="AC74" s="282"/>
      <c r="AD74" t="s">
        <v>26</v>
      </c>
      <c r="AE74" s="22"/>
      <c r="BV74" s="280" t="str">
        <f t="shared" si="4"/>
        <v/>
      </c>
      <c r="BW74" s="280"/>
      <c r="BX74" s="280"/>
      <c r="CA74" s="30">
        <f t="shared" si="15"/>
        <v>0</v>
      </c>
      <c r="CB74" s="37" t="e">
        <f t="shared" si="5"/>
        <v>#N/A</v>
      </c>
      <c r="CC74" s="7">
        <f t="shared" si="6"/>
        <v>0</v>
      </c>
      <c r="CE74" s="7" t="str">
        <f>IF(CA74=0,"",IF(CA74&gt;=$CC$55,VLOOKUP(YEAR(CA74),育休入力画面!$AX$51:$AZ$100,3,FALSE),VLOOKUP(YEAR(CA74),育休入力画面!$AX$20:$AZ$50,3,FALSE)))</f>
        <v/>
      </c>
      <c r="CF74" s="7" t="str">
        <f t="shared" si="7"/>
        <v/>
      </c>
      <c r="CH74" s="38" t="e">
        <f t="shared" si="8"/>
        <v>#N/A</v>
      </c>
      <c r="CK74" s="38" t="e">
        <f t="shared" si="9"/>
        <v>#N/A</v>
      </c>
      <c r="CU74" s="7">
        <v>12</v>
      </c>
      <c r="CV74" s="7">
        <v>31</v>
      </c>
      <c r="CW74" s="7">
        <v>31</v>
      </c>
      <c r="DA74" s="7" t="str">
        <f t="shared" ref="DA74:EE74" si="23">IF(ISERROR(VALUE(YEAR($CA$74)&amp;"/"&amp;$CF$74&amp;"/"&amp;DA61)),"",IF(OR(VALUE(YEAR($CA$74)&amp;"/"&amp;$CF$74&amp;"/"&amp;DA61)&lt;$CA$74,VALUE(YEAR($CA$74)&amp;"/"&amp;$CF$74&amp;"/"&amp;DA61)&gt;$CB$74),"",WEEKDAY(VALUE(YEAR($CA$74)&amp;"/"&amp;$CF$74&amp;"/"&amp;DA61),2)))</f>
        <v/>
      </c>
      <c r="DB74" s="7" t="str">
        <f t="shared" si="23"/>
        <v/>
      </c>
      <c r="DC74" s="7" t="str">
        <f t="shared" si="23"/>
        <v/>
      </c>
      <c r="DD74" s="7" t="str">
        <f t="shared" si="23"/>
        <v/>
      </c>
      <c r="DE74" s="7" t="str">
        <f t="shared" si="23"/>
        <v/>
      </c>
      <c r="DF74" s="7" t="str">
        <f t="shared" si="23"/>
        <v/>
      </c>
      <c r="DG74" s="7" t="str">
        <f t="shared" si="23"/>
        <v/>
      </c>
      <c r="DH74" s="7" t="str">
        <f t="shared" si="23"/>
        <v/>
      </c>
      <c r="DI74" s="7" t="str">
        <f t="shared" si="23"/>
        <v/>
      </c>
      <c r="DJ74" s="7" t="str">
        <f t="shared" si="23"/>
        <v/>
      </c>
      <c r="DK74" s="7" t="str">
        <f t="shared" si="23"/>
        <v/>
      </c>
      <c r="DL74" s="7" t="str">
        <f t="shared" si="23"/>
        <v/>
      </c>
      <c r="DM74" s="7" t="str">
        <f t="shared" si="23"/>
        <v/>
      </c>
      <c r="DN74" s="7" t="str">
        <f t="shared" si="23"/>
        <v/>
      </c>
      <c r="DO74" s="7" t="str">
        <f t="shared" si="23"/>
        <v/>
      </c>
      <c r="DP74" s="7" t="str">
        <f t="shared" si="23"/>
        <v/>
      </c>
      <c r="DQ74" s="7" t="str">
        <f t="shared" si="23"/>
        <v/>
      </c>
      <c r="DR74" s="7" t="str">
        <f t="shared" si="23"/>
        <v/>
      </c>
      <c r="DS74" s="7" t="str">
        <f t="shared" si="23"/>
        <v/>
      </c>
      <c r="DT74" s="7" t="str">
        <f t="shared" si="23"/>
        <v/>
      </c>
      <c r="DU74" s="7" t="str">
        <f t="shared" si="23"/>
        <v/>
      </c>
      <c r="DV74" s="7" t="str">
        <f t="shared" si="23"/>
        <v/>
      </c>
      <c r="DW74" s="7" t="str">
        <f t="shared" si="23"/>
        <v/>
      </c>
      <c r="DX74" s="7" t="str">
        <f t="shared" si="23"/>
        <v/>
      </c>
      <c r="DY74" s="7" t="str">
        <f t="shared" si="23"/>
        <v/>
      </c>
      <c r="DZ74" s="7" t="str">
        <f t="shared" si="23"/>
        <v/>
      </c>
      <c r="EA74" s="7" t="str">
        <f t="shared" si="23"/>
        <v/>
      </c>
      <c r="EB74" s="7" t="str">
        <f t="shared" si="23"/>
        <v/>
      </c>
      <c r="EC74" s="7" t="str">
        <f t="shared" si="23"/>
        <v/>
      </c>
      <c r="ED74" s="7" t="str">
        <f t="shared" si="23"/>
        <v/>
      </c>
      <c r="EE74" s="7" t="str">
        <f t="shared" si="23"/>
        <v/>
      </c>
    </row>
    <row r="75" spans="2:151">
      <c r="B75" s="9"/>
      <c r="J75" t="s">
        <v>39</v>
      </c>
      <c r="Q75" s="285" t="str">
        <f>IF(G62="","",SUM(Q62:S74))</f>
        <v/>
      </c>
      <c r="R75" s="285"/>
      <c r="S75" s="285"/>
      <c r="U75" t="s">
        <v>41</v>
      </c>
      <c r="V75" t="s">
        <v>37</v>
      </c>
      <c r="X75" s="286" t="str">
        <f>IF(G62="","",SUM(X62:AC74))</f>
        <v/>
      </c>
      <c r="Y75" s="286"/>
      <c r="Z75" s="286"/>
      <c r="AA75" s="286"/>
      <c r="AB75" s="286"/>
      <c r="AC75" s="286"/>
      <c r="AD75" t="s">
        <v>26</v>
      </c>
      <c r="AE75" s="22"/>
    </row>
    <row r="76" spans="2:151">
      <c r="B76" s="1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23"/>
    </row>
  </sheetData>
  <sheetProtection password="ECC5" sheet="1" objects="1" scenarios="1" selectLockedCells="1"/>
  <mergeCells count="120">
    <mergeCell ref="Y12:AA13"/>
    <mergeCell ref="Y25:AA26"/>
    <mergeCell ref="Y38:AA39"/>
    <mergeCell ref="Y51:AA52"/>
    <mergeCell ref="C9:C20"/>
    <mergeCell ref="C22:C33"/>
    <mergeCell ref="C35:C46"/>
    <mergeCell ref="C48:C59"/>
    <mergeCell ref="K73:N73"/>
    <mergeCell ref="Q73:S73"/>
    <mergeCell ref="X73:AC73"/>
    <mergeCell ref="K67:N67"/>
    <mergeCell ref="Q67:S67"/>
    <mergeCell ref="X67:AC67"/>
    <mergeCell ref="K64:N64"/>
    <mergeCell ref="Q64:S64"/>
    <mergeCell ref="X64:AC64"/>
    <mergeCell ref="X61:AC61"/>
    <mergeCell ref="K62:N62"/>
    <mergeCell ref="Q62:S62"/>
    <mergeCell ref="X62:AC62"/>
    <mergeCell ref="F42:H42"/>
    <mergeCell ref="O42:Q42"/>
    <mergeCell ref="F45:H45"/>
    <mergeCell ref="BV73:BX73"/>
    <mergeCell ref="K74:N74"/>
    <mergeCell ref="Q74:S74"/>
    <mergeCell ref="X74:AC74"/>
    <mergeCell ref="BV74:BX74"/>
    <mergeCell ref="Q75:S75"/>
    <mergeCell ref="X75:AC75"/>
    <mergeCell ref="K70:N70"/>
    <mergeCell ref="Q70:S70"/>
    <mergeCell ref="X70:AC70"/>
    <mergeCell ref="BV70:BX70"/>
    <mergeCell ref="K71:N71"/>
    <mergeCell ref="Q71:S71"/>
    <mergeCell ref="X71:AC71"/>
    <mergeCell ref="BV71:BX71"/>
    <mergeCell ref="K72:N72"/>
    <mergeCell ref="Q72:S72"/>
    <mergeCell ref="X72:AC72"/>
    <mergeCell ref="BV72:BX72"/>
    <mergeCell ref="BV67:BX67"/>
    <mergeCell ref="K68:N68"/>
    <mergeCell ref="Q68:S68"/>
    <mergeCell ref="X68:AC68"/>
    <mergeCell ref="BV68:BX68"/>
    <mergeCell ref="K69:N69"/>
    <mergeCell ref="Q69:S69"/>
    <mergeCell ref="X69:AC69"/>
    <mergeCell ref="BV69:BX69"/>
    <mergeCell ref="BV64:BX64"/>
    <mergeCell ref="K65:N65"/>
    <mergeCell ref="Q65:S65"/>
    <mergeCell ref="X65:AC65"/>
    <mergeCell ref="BV65:BX65"/>
    <mergeCell ref="K66:N66"/>
    <mergeCell ref="Q66:S66"/>
    <mergeCell ref="X66:AC66"/>
    <mergeCell ref="BV66:BX66"/>
    <mergeCell ref="BV62:BX62"/>
    <mergeCell ref="K63:N63"/>
    <mergeCell ref="Q63:S63"/>
    <mergeCell ref="X63:AC63"/>
    <mergeCell ref="BV63:BX63"/>
    <mergeCell ref="F52:H52"/>
    <mergeCell ref="O52:R52"/>
    <mergeCell ref="U52:W52"/>
    <mergeCell ref="F55:H55"/>
    <mergeCell ref="O55:Q55"/>
    <mergeCell ref="F58:H58"/>
    <mergeCell ref="L58:N58"/>
    <mergeCell ref="K61:N61"/>
    <mergeCell ref="Q61:S61"/>
    <mergeCell ref="L45:N45"/>
    <mergeCell ref="U48:AD48"/>
    <mergeCell ref="E49:H49"/>
    <mergeCell ref="F50:H50"/>
    <mergeCell ref="M50:O50"/>
    <mergeCell ref="E51:H51"/>
    <mergeCell ref="F32:H32"/>
    <mergeCell ref="L32:N32"/>
    <mergeCell ref="U35:AD35"/>
    <mergeCell ref="E36:H36"/>
    <mergeCell ref="F37:H37"/>
    <mergeCell ref="M37:O37"/>
    <mergeCell ref="E38:H38"/>
    <mergeCell ref="F39:H39"/>
    <mergeCell ref="O39:R39"/>
    <mergeCell ref="U39:W39"/>
    <mergeCell ref="U22:AD22"/>
    <mergeCell ref="E23:H23"/>
    <mergeCell ref="F24:H24"/>
    <mergeCell ref="M24:O24"/>
    <mergeCell ref="E25:H25"/>
    <mergeCell ref="F26:H26"/>
    <mergeCell ref="O26:R26"/>
    <mergeCell ref="U26:W26"/>
    <mergeCell ref="F29:H29"/>
    <mergeCell ref="O29:Q29"/>
    <mergeCell ref="F11:H11"/>
    <mergeCell ref="M11:O11"/>
    <mergeCell ref="E12:H12"/>
    <mergeCell ref="F13:H13"/>
    <mergeCell ref="O13:R13"/>
    <mergeCell ref="U13:W13"/>
    <mergeCell ref="F16:H16"/>
    <mergeCell ref="O16:Q16"/>
    <mergeCell ref="F19:H19"/>
    <mergeCell ref="L19:N19"/>
    <mergeCell ref="W1:Z1"/>
    <mergeCell ref="B4:F4"/>
    <mergeCell ref="G4:L4"/>
    <mergeCell ref="M4:Q4"/>
    <mergeCell ref="R4:AE4"/>
    <mergeCell ref="BG4:BH4"/>
    <mergeCell ref="BI4:BJ4"/>
    <mergeCell ref="U9:AD9"/>
    <mergeCell ref="E10:H10"/>
  </mergeCells>
  <phoneticPr fontId="1"/>
  <printOptions horizontalCentered="1" verticalCentered="1"/>
  <pageMargins left="0.62992125984251968" right="0.39370078740157483" top="0.39370078740157483" bottom="0.39370078740157483" header="0.39370078740157483" footer="0.39370078740157483"/>
  <pageSetup paperSize="9" scale="83" orientation="portrait" horizontalDpi="400" verticalDpi="400" r:id="rId1"/>
  <headerFooter alignWithMargins="0"/>
  <colBreaks count="1" manualBreakCount="1"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99"/>
    <pageSetUpPr fitToPage="1"/>
  </sheetPr>
  <dimension ref="B1:N25"/>
  <sheetViews>
    <sheetView tabSelected="1" zoomScaleNormal="100" workbookViewId="0">
      <selection activeCell="D6" sqref="D6"/>
    </sheetView>
  </sheetViews>
  <sheetFormatPr defaultColWidth="8.875" defaultRowHeight="14.25"/>
  <cols>
    <col min="1" max="2" width="2.75" style="55" customWidth="1"/>
    <col min="3" max="4" width="25.75" style="55" customWidth="1"/>
    <col min="5" max="5" width="11.75" style="55" bestFit="1" customWidth="1"/>
    <col min="6" max="7" width="25.75" style="55" customWidth="1"/>
    <col min="8" max="8" width="4.125" style="55" bestFit="1" customWidth="1"/>
    <col min="9" max="10" width="20.75" style="55" customWidth="1"/>
    <col min="11" max="11" width="2.75" style="55" customWidth="1"/>
    <col min="12" max="12" width="32" style="55" customWidth="1"/>
    <col min="13" max="13" width="20.75" style="55" customWidth="1"/>
    <col min="14" max="14" width="10.75" style="55" customWidth="1"/>
    <col min="15" max="16384" width="8.875" style="55"/>
  </cols>
  <sheetData>
    <row r="1" spans="2:14" ht="18" thickBot="1">
      <c r="M1" s="65" t="s">
        <v>15</v>
      </c>
      <c r="N1" s="67"/>
    </row>
    <row r="2" spans="2:14" ht="18" thickBot="1">
      <c r="B2" s="92"/>
      <c r="C2" s="93"/>
      <c r="D2" s="93"/>
      <c r="E2" s="93"/>
      <c r="F2" s="93"/>
      <c r="G2" s="93"/>
      <c r="H2" s="93"/>
      <c r="I2" s="93"/>
      <c r="J2" s="93"/>
      <c r="K2" s="94"/>
      <c r="M2" s="76">
        <v>45748</v>
      </c>
      <c r="N2" s="77">
        <v>2781</v>
      </c>
    </row>
    <row r="3" spans="2:14" ht="35.25" thickBot="1">
      <c r="B3" s="71"/>
      <c r="C3" s="95" t="s">
        <v>215</v>
      </c>
      <c r="J3" s="87" t="s">
        <v>216</v>
      </c>
      <c r="K3" s="72"/>
      <c r="M3" s="78">
        <v>45870</v>
      </c>
      <c r="N3" s="79">
        <v>2855</v>
      </c>
    </row>
    <row r="4" spans="2:14">
      <c r="B4" s="71"/>
      <c r="K4" s="72"/>
      <c r="M4" s="80"/>
      <c r="N4" s="81"/>
    </row>
    <row r="5" spans="2:14" ht="18" thickBot="1">
      <c r="B5" s="71"/>
      <c r="C5" s="57" t="s">
        <v>202</v>
      </c>
      <c r="D5" s="58"/>
      <c r="E5" s="96" t="str">
        <f>IF(D6="","","※最長で、")</f>
        <v/>
      </c>
      <c r="F5" s="97" t="str">
        <f>IF(D6="","",D6+27)</f>
        <v/>
      </c>
      <c r="G5" s="98" t="str">
        <f>IF(D6="","","まで請求可能。")</f>
        <v/>
      </c>
      <c r="K5" s="72"/>
      <c r="M5" s="80"/>
      <c r="N5" s="81"/>
    </row>
    <row r="6" spans="2:14" ht="17.25">
      <c r="B6" s="71"/>
      <c r="C6" s="59" t="s">
        <v>211</v>
      </c>
      <c r="D6" s="177"/>
      <c r="E6" s="99" t="str">
        <f>IF(D6="","","⇒")</f>
        <v/>
      </c>
      <c r="F6" s="100" t="str">
        <f>IF(D6="","","初日が属する月の末日＝")</f>
        <v/>
      </c>
      <c r="G6" s="101" t="str">
        <f>IF(D6="","",EOMONTH(D6,0))</f>
        <v/>
      </c>
      <c r="K6" s="72"/>
      <c r="M6" s="80"/>
      <c r="N6" s="81"/>
    </row>
    <row r="7" spans="2:14" ht="18" thickBot="1">
      <c r="B7" s="71"/>
      <c r="C7" s="59" t="s">
        <v>212</v>
      </c>
      <c r="D7" s="178"/>
      <c r="K7" s="72"/>
      <c r="M7" s="80"/>
      <c r="N7" s="81"/>
    </row>
    <row r="8" spans="2:14" ht="18" thickBot="1">
      <c r="B8" s="71"/>
      <c r="C8" s="59" t="s">
        <v>206</v>
      </c>
      <c r="D8" s="179"/>
      <c r="E8" s="102" t="s">
        <v>205</v>
      </c>
      <c r="F8" s="63" t="s">
        <v>207</v>
      </c>
      <c r="G8" s="85" t="str">
        <f>IF(D8="","",ROUND(D8/22,-1))</f>
        <v/>
      </c>
      <c r="H8" s="103" t="str">
        <f>IF(G8="","","…標準報酬月額÷22（十円未満四捨五入）")</f>
        <v/>
      </c>
      <c r="K8" s="72"/>
      <c r="M8" s="80"/>
      <c r="N8" s="81"/>
    </row>
    <row r="9" spans="2:14" ht="18" thickBot="1">
      <c r="B9" s="71"/>
      <c r="F9" s="64" t="s">
        <v>208</v>
      </c>
      <c r="G9" s="86" t="str">
        <f>IF(G8="","",ROUNDDOWN(G8*13%,0))</f>
        <v/>
      </c>
      <c r="H9" s="103" t="str">
        <f>IF(G9="","","…標準報酬日額×13%（円未満切り捨て）")</f>
        <v/>
      </c>
      <c r="K9" s="72"/>
      <c r="M9" s="80"/>
      <c r="N9" s="81"/>
    </row>
    <row r="10" spans="2:14" ht="15" thickBot="1">
      <c r="B10" s="71"/>
      <c r="G10" s="104"/>
      <c r="K10" s="72"/>
      <c r="M10" s="80"/>
      <c r="N10" s="81"/>
    </row>
    <row r="11" spans="2:14" ht="18" thickBot="1">
      <c r="B11" s="71"/>
      <c r="C11" s="65" t="s">
        <v>217</v>
      </c>
      <c r="D11" s="66"/>
      <c r="E11" s="66"/>
      <c r="F11" s="66"/>
      <c r="G11" s="67"/>
      <c r="K11" s="72"/>
      <c r="M11" s="80"/>
      <c r="N11" s="81"/>
    </row>
    <row r="12" spans="2:14" ht="17.25">
      <c r="B12" s="71"/>
      <c r="C12" s="68" t="s">
        <v>203</v>
      </c>
      <c r="D12" s="69" t="s">
        <v>204</v>
      </c>
      <c r="E12" s="69" t="s">
        <v>209</v>
      </c>
      <c r="F12" s="69" t="s">
        <v>218</v>
      </c>
      <c r="G12" s="70" t="s">
        <v>210</v>
      </c>
      <c r="I12" s="63" t="s">
        <v>213</v>
      </c>
      <c r="J12" s="88" t="s">
        <v>214</v>
      </c>
      <c r="K12" s="72"/>
      <c r="M12" s="80"/>
      <c r="N12" s="81"/>
    </row>
    <row r="13" spans="2:14" ht="17.25">
      <c r="B13" s="71"/>
      <c r="C13" s="113" t="str">
        <f>IF(D6="","",D6)</f>
        <v/>
      </c>
      <c r="D13" s="115" t="str">
        <f>IF(D7="","",IF(G6&lt;D7,G6,D7))</f>
        <v/>
      </c>
      <c r="E13" s="84" t="str">
        <f>IF(D13="","",NETWORKDAYS(C13,D13,))</f>
        <v/>
      </c>
      <c r="F13" s="75" t="str">
        <f>IF(C13="","",IF(I13&gt;J13,J13,I13))</f>
        <v/>
      </c>
      <c r="G13" s="77" t="str">
        <f>IF(C13="","",E13*F13)</f>
        <v/>
      </c>
      <c r="I13" s="89" t="str">
        <f>IF(C13="","",G9)</f>
        <v/>
      </c>
      <c r="J13" s="77" t="str">
        <f>IF(C13="","",VLOOKUP(C13,M:N,2))</f>
        <v/>
      </c>
      <c r="K13" s="72"/>
      <c r="M13" s="80"/>
      <c r="N13" s="81"/>
    </row>
    <row r="14" spans="2:14" ht="18" thickBot="1">
      <c r="B14" s="71"/>
      <c r="C14" s="114" t="str">
        <f>IF(C13="","",IF(D7&lt;&gt;D13,D13+1,""))</f>
        <v/>
      </c>
      <c r="D14" s="116" t="str">
        <f>IF(C14="","",D7)</f>
        <v/>
      </c>
      <c r="E14" s="107" t="str">
        <f>IF(D14="","",NETWORKDAYS(C14,D14,))</f>
        <v/>
      </c>
      <c r="F14" s="108" t="str">
        <f>IF(C14="","",IF(I14&gt;J14,J14,I14))</f>
        <v/>
      </c>
      <c r="G14" s="91" t="str">
        <f>IF(C14="","",E14*F14)</f>
        <v/>
      </c>
      <c r="I14" s="90" t="str">
        <f>IF(C14="","",G9)</f>
        <v/>
      </c>
      <c r="J14" s="91" t="str">
        <f>IF(C14="","",VLOOKUP(C14,M:N,2))</f>
        <v/>
      </c>
      <c r="K14" s="72"/>
      <c r="M14" s="80"/>
      <c r="N14" s="81"/>
    </row>
    <row r="15" spans="2:14">
      <c r="B15" s="71"/>
      <c r="C15" s="56"/>
      <c r="D15" s="56"/>
      <c r="K15" s="72"/>
      <c r="M15" s="80"/>
      <c r="N15" s="81"/>
    </row>
    <row r="16" spans="2:14" ht="15" thickBot="1">
      <c r="B16" s="73"/>
      <c r="C16" s="105"/>
      <c r="D16" s="105"/>
      <c r="E16" s="106"/>
      <c r="F16" s="106"/>
      <c r="G16" s="106"/>
      <c r="H16" s="106"/>
      <c r="I16" s="106"/>
      <c r="J16" s="106"/>
      <c r="K16" s="74"/>
      <c r="M16" s="80"/>
      <c r="N16" s="81"/>
    </row>
    <row r="17" spans="3:14">
      <c r="C17" s="56"/>
      <c r="D17" s="56"/>
      <c r="M17" s="80"/>
      <c r="N17" s="81"/>
    </row>
    <row r="18" spans="3:14">
      <c r="C18" s="56"/>
      <c r="D18" s="56"/>
      <c r="M18" s="80"/>
      <c r="N18" s="81"/>
    </row>
    <row r="19" spans="3:14">
      <c r="C19" s="56"/>
      <c r="D19" s="56"/>
      <c r="M19" s="80"/>
      <c r="N19" s="81"/>
    </row>
    <row r="20" spans="3:14">
      <c r="C20" s="56"/>
      <c r="D20" s="56"/>
      <c r="M20" s="80"/>
      <c r="N20" s="81"/>
    </row>
    <row r="21" spans="3:14" ht="15" thickBot="1">
      <c r="C21" s="56"/>
      <c r="D21" s="56"/>
      <c r="M21" s="82"/>
      <c r="N21" s="83"/>
    </row>
    <row r="22" spans="3:14">
      <c r="C22" s="56"/>
      <c r="D22" s="56"/>
    </row>
    <row r="23" spans="3:14">
      <c r="C23" s="56"/>
      <c r="D23" s="56"/>
    </row>
    <row r="24" spans="3:14">
      <c r="C24" s="56"/>
      <c r="D24" s="56"/>
    </row>
    <row r="25" spans="3:14">
      <c r="C25" s="56"/>
      <c r="D25" s="56"/>
    </row>
  </sheetData>
  <sheetProtection password="ECC5" sheet="1" objects="1" scenarios="1" selectLockedCells="1"/>
  <protectedRanges>
    <protectedRange sqref="D6:D8" name="範囲1"/>
  </protectedRanges>
  <phoneticPr fontId="1"/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99"/>
    <pageSetUpPr fitToPage="1"/>
  </sheetPr>
  <dimension ref="B1:N25"/>
  <sheetViews>
    <sheetView zoomScaleNormal="100" workbookViewId="0"/>
  </sheetViews>
  <sheetFormatPr defaultColWidth="8.875" defaultRowHeight="14.25"/>
  <cols>
    <col min="1" max="2" width="2.75" style="55" customWidth="1"/>
    <col min="3" max="4" width="25.75" style="55" customWidth="1"/>
    <col min="5" max="5" width="11.75" style="55" bestFit="1" customWidth="1"/>
    <col min="6" max="7" width="25.75" style="55" customWidth="1"/>
    <col min="8" max="8" width="4.125" style="55" bestFit="1" customWidth="1"/>
    <col min="9" max="10" width="20.75" style="55" customWidth="1"/>
    <col min="11" max="11" width="2.75" style="55" customWidth="1"/>
    <col min="12" max="12" width="32" style="55" customWidth="1"/>
    <col min="13" max="13" width="20.75" style="55" customWidth="1"/>
    <col min="14" max="14" width="10.75" style="55" customWidth="1"/>
    <col min="15" max="16384" width="8.875" style="55"/>
  </cols>
  <sheetData>
    <row r="1" spans="2:14" ht="18" thickBot="1">
      <c r="M1" s="65" t="s">
        <v>15</v>
      </c>
      <c r="N1" s="67"/>
    </row>
    <row r="2" spans="2:14" ht="18" thickBot="1">
      <c r="B2" s="92"/>
      <c r="C2" s="93"/>
      <c r="D2" s="93"/>
      <c r="E2" s="93"/>
      <c r="F2" s="93"/>
      <c r="G2" s="93"/>
      <c r="H2" s="93"/>
      <c r="I2" s="93"/>
      <c r="J2" s="93"/>
      <c r="K2" s="94"/>
      <c r="M2" s="76">
        <v>45748</v>
      </c>
      <c r="N2" s="77">
        <v>2781</v>
      </c>
    </row>
    <row r="3" spans="2:14" ht="35.25" thickBot="1">
      <c r="B3" s="71"/>
      <c r="C3" s="95" t="s">
        <v>215</v>
      </c>
      <c r="J3" s="87" t="s">
        <v>216</v>
      </c>
      <c r="K3" s="72"/>
      <c r="M3" s="78">
        <v>45870</v>
      </c>
      <c r="N3" s="79">
        <v>2855</v>
      </c>
    </row>
    <row r="4" spans="2:14">
      <c r="B4" s="71"/>
      <c r="K4" s="72"/>
      <c r="M4" s="80"/>
      <c r="N4" s="81"/>
    </row>
    <row r="5" spans="2:14" ht="18" thickBot="1">
      <c r="B5" s="71"/>
      <c r="C5" s="57" t="s">
        <v>202</v>
      </c>
      <c r="D5" s="58"/>
      <c r="E5" s="96" t="str">
        <f>IF(D6="","","※最長で、")</f>
        <v>※最長で、</v>
      </c>
      <c r="F5" s="97">
        <f>IF(D6="","",D6+27)</f>
        <v>45856</v>
      </c>
      <c r="G5" s="98" t="str">
        <f>IF(D6="","","まで請求可能。")</f>
        <v>まで請求可能。</v>
      </c>
      <c r="K5" s="72"/>
      <c r="M5" s="80"/>
      <c r="N5" s="81"/>
    </row>
    <row r="6" spans="2:14" ht="17.25">
      <c r="B6" s="71"/>
      <c r="C6" s="59" t="s">
        <v>211</v>
      </c>
      <c r="D6" s="60">
        <v>45829</v>
      </c>
      <c r="E6" s="99" t="str">
        <f>IF(D6="","","⇒")</f>
        <v>⇒</v>
      </c>
      <c r="F6" s="100" t="str">
        <f>IF(D6="","","初日が属する月の末日＝")</f>
        <v>初日が属する月の末日＝</v>
      </c>
      <c r="G6" s="101">
        <f>IF(D6="","",EOMONTH(D6,0))</f>
        <v>45838</v>
      </c>
      <c r="K6" s="72"/>
      <c r="M6" s="80"/>
      <c r="N6" s="81"/>
    </row>
    <row r="7" spans="2:14" ht="18" thickBot="1">
      <c r="B7" s="71"/>
      <c r="C7" s="59" t="s">
        <v>212</v>
      </c>
      <c r="D7" s="61">
        <v>45856</v>
      </c>
      <c r="K7" s="72"/>
      <c r="M7" s="80"/>
      <c r="N7" s="81"/>
    </row>
    <row r="8" spans="2:14" ht="18" thickBot="1">
      <c r="B8" s="71"/>
      <c r="C8" s="59" t="s">
        <v>206</v>
      </c>
      <c r="D8" s="62">
        <v>300000</v>
      </c>
      <c r="E8" s="102" t="s">
        <v>205</v>
      </c>
      <c r="F8" s="63" t="s">
        <v>207</v>
      </c>
      <c r="G8" s="85">
        <f>IF(D8="","",ROUND(D8/22,-1))</f>
        <v>13640</v>
      </c>
      <c r="H8" s="103" t="str">
        <f>IF(G8="","","…標準報酬月額÷22（十円未満四捨五入）")</f>
        <v>…標準報酬月額÷22（十円未満四捨五入）</v>
      </c>
      <c r="K8" s="72"/>
      <c r="M8" s="80"/>
      <c r="N8" s="81"/>
    </row>
    <row r="9" spans="2:14" ht="18" thickBot="1">
      <c r="B9" s="71"/>
      <c r="F9" s="64" t="s">
        <v>208</v>
      </c>
      <c r="G9" s="86">
        <f>IF(G8="","",ROUNDDOWN(G8*13%,0))</f>
        <v>1773</v>
      </c>
      <c r="H9" s="103" t="str">
        <f>IF(G9="","","…標準報酬日額×13%（円未満切り捨て）")</f>
        <v>…標準報酬日額×13%（円未満切り捨て）</v>
      </c>
      <c r="K9" s="72"/>
      <c r="M9" s="80"/>
      <c r="N9" s="81"/>
    </row>
    <row r="10" spans="2:14" ht="15" thickBot="1">
      <c r="B10" s="71"/>
      <c r="G10" s="104"/>
      <c r="K10" s="72"/>
      <c r="M10" s="80"/>
      <c r="N10" s="81"/>
    </row>
    <row r="11" spans="2:14" ht="18" thickBot="1">
      <c r="B11" s="71"/>
      <c r="C11" s="65" t="s">
        <v>217</v>
      </c>
      <c r="D11" s="66"/>
      <c r="E11" s="66"/>
      <c r="F11" s="66"/>
      <c r="G11" s="67"/>
      <c r="K11" s="72"/>
      <c r="M11" s="80"/>
      <c r="N11" s="81"/>
    </row>
    <row r="12" spans="2:14" ht="17.25">
      <c r="B12" s="71"/>
      <c r="C12" s="68" t="s">
        <v>203</v>
      </c>
      <c r="D12" s="69" t="s">
        <v>204</v>
      </c>
      <c r="E12" s="69" t="s">
        <v>209</v>
      </c>
      <c r="F12" s="69" t="s">
        <v>218</v>
      </c>
      <c r="G12" s="70" t="s">
        <v>210</v>
      </c>
      <c r="I12" s="63" t="s">
        <v>213</v>
      </c>
      <c r="J12" s="88" t="s">
        <v>214</v>
      </c>
      <c r="K12" s="72"/>
      <c r="M12" s="80"/>
      <c r="N12" s="81"/>
    </row>
    <row r="13" spans="2:14" ht="17.25">
      <c r="B13" s="71"/>
      <c r="C13" s="113">
        <f>IF(D6="","",D6)</f>
        <v>45829</v>
      </c>
      <c r="D13" s="115">
        <f>IF(D7="","",IF(G6&lt;D7,G6,D7))</f>
        <v>45838</v>
      </c>
      <c r="E13" s="84">
        <f>IF(D13="","",NETWORKDAYS(C13,D13,))</f>
        <v>6</v>
      </c>
      <c r="F13" s="75">
        <f>IF(C13="","",IF(I13&gt;J13,J13,I13))</f>
        <v>1773</v>
      </c>
      <c r="G13" s="77">
        <f>IF(C13="","",E13*F13)</f>
        <v>10638</v>
      </c>
      <c r="I13" s="89">
        <f>IF(C13="","",G9)</f>
        <v>1773</v>
      </c>
      <c r="J13" s="77">
        <f>IF(C13="","",VLOOKUP(C13,M:N,2))</f>
        <v>2781</v>
      </c>
      <c r="K13" s="72"/>
      <c r="M13" s="80"/>
      <c r="N13" s="81"/>
    </row>
    <row r="14" spans="2:14" ht="18" thickBot="1">
      <c r="B14" s="71"/>
      <c r="C14" s="114">
        <f>IF(C13="","",IF(D7&lt;&gt;D13,D13+1,""))</f>
        <v>45839</v>
      </c>
      <c r="D14" s="116">
        <f>IF(C14="","",D7)</f>
        <v>45856</v>
      </c>
      <c r="E14" s="107">
        <f>IF(D14="","",NETWORKDAYS(C14,D14,))</f>
        <v>14</v>
      </c>
      <c r="F14" s="108">
        <f>IF(C14="","",IF(I14&gt;J14,J14,I14))</f>
        <v>1773</v>
      </c>
      <c r="G14" s="91">
        <f>IF(C14="","",E14*F14)</f>
        <v>24822</v>
      </c>
      <c r="I14" s="90">
        <f>IF(C14="","",G9)</f>
        <v>1773</v>
      </c>
      <c r="J14" s="91">
        <f>IF(C14="","",VLOOKUP(C14,M:N,2))</f>
        <v>2781</v>
      </c>
      <c r="K14" s="72"/>
      <c r="M14" s="80"/>
      <c r="N14" s="81"/>
    </row>
    <row r="15" spans="2:14">
      <c r="B15" s="71"/>
      <c r="C15" s="56"/>
      <c r="D15" s="56"/>
      <c r="K15" s="72"/>
      <c r="M15" s="80"/>
      <c r="N15" s="81"/>
    </row>
    <row r="16" spans="2:14" ht="15" thickBot="1">
      <c r="B16" s="73"/>
      <c r="C16" s="105"/>
      <c r="D16" s="105"/>
      <c r="E16" s="106"/>
      <c r="F16" s="106"/>
      <c r="G16" s="106"/>
      <c r="H16" s="106"/>
      <c r="I16" s="106"/>
      <c r="J16" s="106"/>
      <c r="K16" s="74"/>
      <c r="M16" s="80"/>
      <c r="N16" s="81"/>
    </row>
    <row r="17" spans="3:14">
      <c r="C17" s="56"/>
      <c r="D17" s="56"/>
      <c r="M17" s="80"/>
      <c r="N17" s="81"/>
    </row>
    <row r="18" spans="3:14">
      <c r="C18" s="56"/>
      <c r="D18" s="56"/>
      <c r="M18" s="80"/>
      <c r="N18" s="81"/>
    </row>
    <row r="19" spans="3:14">
      <c r="C19" s="56"/>
      <c r="D19" s="56"/>
      <c r="M19" s="80"/>
      <c r="N19" s="81"/>
    </row>
    <row r="20" spans="3:14">
      <c r="C20" s="56"/>
      <c r="D20" s="56"/>
      <c r="M20" s="80"/>
      <c r="N20" s="81"/>
    </row>
    <row r="21" spans="3:14" ht="15" thickBot="1">
      <c r="C21" s="56"/>
      <c r="D21" s="56"/>
      <c r="M21" s="82"/>
      <c r="N21" s="83"/>
    </row>
    <row r="22" spans="3:14">
      <c r="C22" s="56"/>
      <c r="D22" s="56"/>
    </row>
    <row r="23" spans="3:14">
      <c r="C23" s="56"/>
      <c r="D23" s="56"/>
    </row>
    <row r="24" spans="3:14">
      <c r="C24" s="56"/>
      <c r="D24" s="56"/>
    </row>
    <row r="25" spans="3:14">
      <c r="C25" s="56"/>
      <c r="D25" s="56"/>
    </row>
  </sheetData>
  <sheetProtection password="ECC5" sheet="1" objects="1" scenarios="1" selectLockedCells="1"/>
  <protectedRanges>
    <protectedRange sqref="D6:D8" name="範囲1"/>
  </protectedRanges>
  <phoneticPr fontId="1"/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zoomScaleNormal="100" workbookViewId="0"/>
  </sheetViews>
  <sheetFormatPr defaultRowHeight="13.5"/>
  <cols>
    <col min="2" max="2" width="18" bestFit="1" customWidth="1"/>
    <col min="3" max="3" width="9.125" bestFit="1" customWidth="1"/>
    <col min="4" max="4" width="9.125" customWidth="1"/>
    <col min="6" max="6" width="3.5" customWidth="1"/>
    <col min="7" max="7" width="18" bestFit="1" customWidth="1"/>
    <col min="8" max="11" width="11" customWidth="1"/>
    <col min="13" max="13" width="9.125" bestFit="1" customWidth="1"/>
  </cols>
  <sheetData>
    <row r="1" spans="1:15">
      <c r="A1" s="125" t="s">
        <v>219</v>
      </c>
    </row>
    <row r="2" spans="1:15">
      <c r="G2" t="s">
        <v>108</v>
      </c>
    </row>
    <row r="3" spans="1:15">
      <c r="B3" s="39" t="s">
        <v>15</v>
      </c>
      <c r="C3" s="41">
        <v>0.5</v>
      </c>
      <c r="D3" s="41">
        <v>0.67</v>
      </c>
      <c r="G3" s="39" t="s">
        <v>80</v>
      </c>
      <c r="H3" s="269" t="s">
        <v>59</v>
      </c>
      <c r="I3" s="269"/>
      <c r="J3" s="269"/>
      <c r="K3" s="269"/>
      <c r="L3" s="269" t="s">
        <v>84</v>
      </c>
      <c r="M3" s="269"/>
      <c r="O3" s="13" t="s">
        <v>16</v>
      </c>
    </row>
    <row r="4" spans="1:15">
      <c r="B4" s="6" t="s">
        <v>52</v>
      </c>
      <c r="C4" s="6" t="s">
        <v>53</v>
      </c>
      <c r="D4" s="6"/>
      <c r="G4" s="6" t="s">
        <v>52</v>
      </c>
      <c r="H4" s="6" t="s">
        <v>71</v>
      </c>
      <c r="I4" s="6" t="s">
        <v>71</v>
      </c>
      <c r="J4" s="6" t="s">
        <v>71</v>
      </c>
      <c r="K4" s="6" t="s">
        <v>71</v>
      </c>
      <c r="L4" s="6" t="s">
        <v>71</v>
      </c>
      <c r="M4" s="6" t="s">
        <v>71</v>
      </c>
    </row>
    <row r="5" spans="1:15">
      <c r="B5" s="32">
        <v>38443</v>
      </c>
      <c r="C5" s="33">
        <v>7870</v>
      </c>
      <c r="D5" s="33"/>
      <c r="G5" s="32">
        <v>34790</v>
      </c>
      <c r="H5" s="42" t="s">
        <v>85</v>
      </c>
      <c r="I5" s="7">
        <v>0.4</v>
      </c>
      <c r="J5" s="42" t="s">
        <v>85</v>
      </c>
      <c r="K5" s="7">
        <v>0.4</v>
      </c>
      <c r="L5" s="42" t="s">
        <v>81</v>
      </c>
      <c r="M5" s="35">
        <v>0.75</v>
      </c>
      <c r="O5" t="s">
        <v>115</v>
      </c>
    </row>
    <row r="6" spans="1:15">
      <c r="B6" s="32">
        <v>38565</v>
      </c>
      <c r="C6" s="33">
        <v>7718</v>
      </c>
      <c r="D6" s="33"/>
      <c r="G6" s="32">
        <v>39356</v>
      </c>
      <c r="H6" s="42" t="s">
        <v>86</v>
      </c>
      <c r="I6" s="7">
        <v>0.5</v>
      </c>
      <c r="J6" s="42" t="s">
        <v>86</v>
      </c>
      <c r="K6" s="7">
        <v>0.5</v>
      </c>
      <c r="L6" s="42" t="s">
        <v>82</v>
      </c>
      <c r="M6" s="35">
        <v>0.6</v>
      </c>
      <c r="O6" t="s">
        <v>117</v>
      </c>
    </row>
    <row r="7" spans="1:15">
      <c r="B7" s="32">
        <v>38930</v>
      </c>
      <c r="C7" s="33">
        <v>7745</v>
      </c>
      <c r="D7" s="33"/>
      <c r="G7" s="32"/>
      <c r="H7" s="42"/>
      <c r="I7" s="7"/>
      <c r="J7" s="42"/>
      <c r="K7" s="7"/>
      <c r="L7" s="42"/>
      <c r="M7" s="35"/>
      <c r="O7" t="s">
        <v>118</v>
      </c>
    </row>
    <row r="8" spans="1:15">
      <c r="B8" s="32">
        <v>39295</v>
      </c>
      <c r="C8" s="33">
        <v>7712</v>
      </c>
      <c r="D8" s="33"/>
      <c r="G8" s="32"/>
      <c r="H8" s="42"/>
      <c r="I8" s="42"/>
      <c r="J8" s="42"/>
      <c r="K8" s="7"/>
      <c r="L8" s="42"/>
      <c r="M8" s="33"/>
    </row>
    <row r="9" spans="1:15">
      <c r="B9" s="32">
        <v>39356</v>
      </c>
      <c r="C9" s="33">
        <v>9640</v>
      </c>
      <c r="D9" s="33"/>
      <c r="O9" t="s">
        <v>2</v>
      </c>
    </row>
    <row r="10" spans="1:15">
      <c r="B10" s="32">
        <v>39661</v>
      </c>
      <c r="C10" s="33">
        <v>9586</v>
      </c>
      <c r="D10" s="33"/>
    </row>
    <row r="11" spans="1:15">
      <c r="B11" s="32">
        <v>40026</v>
      </c>
      <c r="C11" s="33">
        <v>9531</v>
      </c>
      <c r="D11" s="33"/>
      <c r="G11" t="s">
        <v>109</v>
      </c>
      <c r="O11" t="s">
        <v>14</v>
      </c>
    </row>
    <row r="12" spans="1:15">
      <c r="B12" s="32">
        <v>40391</v>
      </c>
      <c r="C12" s="33">
        <v>9306</v>
      </c>
      <c r="D12" s="33"/>
      <c r="G12" s="39" t="s">
        <v>80</v>
      </c>
      <c r="H12" s="292">
        <v>0.67</v>
      </c>
      <c r="I12" s="293"/>
      <c r="J12" s="292">
        <v>0.5</v>
      </c>
      <c r="K12" s="293"/>
      <c r="L12" s="294"/>
      <c r="M12" s="295"/>
      <c r="O12" t="s">
        <v>87</v>
      </c>
    </row>
    <row r="13" spans="1:15">
      <c r="B13" s="32">
        <v>40756</v>
      </c>
      <c r="C13" s="33">
        <v>9777</v>
      </c>
      <c r="D13" s="33"/>
      <c r="G13" s="6" t="s">
        <v>52</v>
      </c>
      <c r="H13" s="6" t="s">
        <v>71</v>
      </c>
      <c r="I13" s="6" t="s">
        <v>71</v>
      </c>
      <c r="J13" s="6" t="s">
        <v>71</v>
      </c>
      <c r="K13" s="6" t="s">
        <v>71</v>
      </c>
      <c r="L13" s="44"/>
      <c r="M13" s="5"/>
    </row>
    <row r="14" spans="1:15">
      <c r="B14" s="32">
        <v>41122</v>
      </c>
      <c r="C14" s="33">
        <v>9756</v>
      </c>
      <c r="D14" s="33"/>
      <c r="G14" s="32">
        <v>34790</v>
      </c>
      <c r="H14" s="42" t="s">
        <v>85</v>
      </c>
      <c r="I14" s="7">
        <v>0.4</v>
      </c>
      <c r="J14" s="42" t="s">
        <v>85</v>
      </c>
      <c r="K14" s="7">
        <v>0.4</v>
      </c>
      <c r="L14" s="45"/>
      <c r="M14" s="46"/>
      <c r="O14" t="s">
        <v>20</v>
      </c>
    </row>
    <row r="15" spans="1:15">
      <c r="B15" s="32">
        <v>41487</v>
      </c>
      <c r="C15" s="33">
        <v>9702</v>
      </c>
      <c r="D15" s="33"/>
      <c r="G15" s="32">
        <v>39356</v>
      </c>
      <c r="H15" s="42" t="s">
        <v>86</v>
      </c>
      <c r="I15" s="7">
        <v>0.5</v>
      </c>
      <c r="J15" s="42" t="s">
        <v>86</v>
      </c>
      <c r="K15" s="7">
        <v>0.5</v>
      </c>
      <c r="L15" s="45"/>
      <c r="M15" s="46"/>
      <c r="O15" t="s">
        <v>88</v>
      </c>
    </row>
    <row r="16" spans="1:15">
      <c r="B16" s="32">
        <v>41730</v>
      </c>
      <c r="C16" s="33">
        <v>9702</v>
      </c>
      <c r="D16" s="33">
        <v>13001</v>
      </c>
      <c r="G16" s="32">
        <v>41730</v>
      </c>
      <c r="H16" s="42" t="s">
        <v>94</v>
      </c>
      <c r="I16" s="7">
        <v>0.67</v>
      </c>
      <c r="J16" s="42" t="s">
        <v>86</v>
      </c>
      <c r="K16" s="7">
        <v>0.5</v>
      </c>
      <c r="L16" s="45"/>
      <c r="M16" s="46"/>
    </row>
    <row r="17" spans="2:38">
      <c r="B17" s="32">
        <v>41852</v>
      </c>
      <c r="C17" s="33">
        <v>9681</v>
      </c>
      <c r="D17" s="33">
        <v>12973</v>
      </c>
      <c r="G17" s="32">
        <v>41852</v>
      </c>
      <c r="H17" s="42" t="s">
        <v>94</v>
      </c>
      <c r="I17" s="7">
        <v>0.67</v>
      </c>
      <c r="J17" s="42" t="s">
        <v>86</v>
      </c>
      <c r="K17" s="7">
        <v>0.5</v>
      </c>
      <c r="L17" s="45"/>
      <c r="M17" s="46"/>
      <c r="O17" s="291" t="s">
        <v>24</v>
      </c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</row>
    <row r="18" spans="2:38">
      <c r="B18" s="32">
        <v>42217</v>
      </c>
      <c r="C18" s="33">
        <v>9688</v>
      </c>
      <c r="D18" s="33">
        <v>12982</v>
      </c>
      <c r="G18" s="32">
        <v>42217</v>
      </c>
      <c r="H18" s="42" t="s">
        <v>94</v>
      </c>
      <c r="I18" s="7">
        <v>0.67</v>
      </c>
      <c r="J18" s="42" t="s">
        <v>86</v>
      </c>
      <c r="K18" s="7">
        <v>0.5</v>
      </c>
      <c r="L18" s="45"/>
      <c r="M18" s="46"/>
      <c r="O18" s="26" t="s">
        <v>114</v>
      </c>
    </row>
    <row r="19" spans="2:38" ht="13.5" customHeight="1">
      <c r="B19" s="32">
        <v>42583</v>
      </c>
      <c r="C19" s="33">
        <v>9647</v>
      </c>
      <c r="D19" s="33">
        <v>12927</v>
      </c>
      <c r="G19" s="32">
        <v>42583</v>
      </c>
      <c r="H19" s="42" t="s">
        <v>94</v>
      </c>
      <c r="I19" s="7">
        <v>0.67</v>
      </c>
      <c r="J19" s="42" t="s">
        <v>86</v>
      </c>
      <c r="K19" s="7">
        <v>0.5</v>
      </c>
      <c r="L19" s="45"/>
      <c r="M19" s="46"/>
      <c r="O19" s="26" t="s">
        <v>23</v>
      </c>
    </row>
    <row r="20" spans="2:38">
      <c r="B20" s="32">
        <v>42948</v>
      </c>
      <c r="C20" s="33">
        <v>10165</v>
      </c>
      <c r="D20" s="33">
        <v>13622</v>
      </c>
      <c r="G20" s="32">
        <v>42948</v>
      </c>
      <c r="H20" s="42" t="s">
        <v>121</v>
      </c>
      <c r="I20" s="7">
        <v>0.67</v>
      </c>
      <c r="J20" s="42" t="s">
        <v>86</v>
      </c>
      <c r="K20" s="7">
        <v>0.5</v>
      </c>
      <c r="L20" s="45"/>
      <c r="M20" s="46"/>
    </row>
    <row r="21" spans="2:38">
      <c r="B21" s="32">
        <v>43313</v>
      </c>
      <c r="C21" s="33">
        <v>10220</v>
      </c>
      <c r="D21" s="33">
        <v>13695</v>
      </c>
      <c r="G21" s="32">
        <v>43313</v>
      </c>
      <c r="H21" s="42" t="s">
        <v>121</v>
      </c>
      <c r="I21" s="7">
        <v>0.67</v>
      </c>
      <c r="J21" s="42" t="s">
        <v>86</v>
      </c>
      <c r="K21" s="7">
        <v>0.5</v>
      </c>
      <c r="L21" s="45"/>
      <c r="M21" s="46"/>
    </row>
    <row r="22" spans="2:38">
      <c r="B22" s="32">
        <v>43525</v>
      </c>
      <c r="C22" s="33">
        <v>10234</v>
      </c>
      <c r="D22" s="33">
        <v>13713</v>
      </c>
      <c r="G22" s="32">
        <v>43525</v>
      </c>
      <c r="H22" s="42" t="s">
        <v>121</v>
      </c>
      <c r="I22" s="7">
        <v>0.67</v>
      </c>
      <c r="J22" s="42" t="s">
        <v>86</v>
      </c>
      <c r="K22" s="7">
        <v>0.5</v>
      </c>
      <c r="L22" s="45"/>
      <c r="M22" s="46"/>
    </row>
    <row r="23" spans="2:38">
      <c r="B23" s="40">
        <v>43678</v>
      </c>
      <c r="C23" s="33">
        <v>10322</v>
      </c>
      <c r="D23" s="33">
        <v>13832</v>
      </c>
      <c r="G23" s="40">
        <v>43678</v>
      </c>
      <c r="H23" s="42" t="s">
        <v>121</v>
      </c>
      <c r="I23" s="43" t="s">
        <v>149</v>
      </c>
      <c r="J23" s="42" t="s">
        <v>86</v>
      </c>
      <c r="K23" s="7">
        <v>0.5</v>
      </c>
      <c r="L23" s="45"/>
      <c r="M23" s="46"/>
    </row>
    <row r="24" spans="2:38">
      <c r="B24" s="48">
        <v>44044</v>
      </c>
      <c r="C24" s="33">
        <v>10370</v>
      </c>
      <c r="D24" s="33">
        <v>13896</v>
      </c>
      <c r="G24" s="48">
        <v>44044</v>
      </c>
      <c r="H24" s="42" t="s">
        <v>121</v>
      </c>
      <c r="I24" s="43" t="s">
        <v>149</v>
      </c>
      <c r="J24" s="42" t="s">
        <v>86</v>
      </c>
      <c r="K24" s="7">
        <v>0.5</v>
      </c>
      <c r="L24" s="45"/>
      <c r="M24" s="47"/>
    </row>
    <row r="25" spans="2:38">
      <c r="B25" s="49">
        <v>44409</v>
      </c>
      <c r="C25" s="33">
        <v>10240</v>
      </c>
      <c r="D25" s="33">
        <v>13722</v>
      </c>
      <c r="G25" s="49">
        <v>44409</v>
      </c>
      <c r="H25" s="42" t="s">
        <v>121</v>
      </c>
      <c r="I25" s="43" t="s">
        <v>149</v>
      </c>
      <c r="J25" s="42" t="s">
        <v>86</v>
      </c>
      <c r="K25" s="7">
        <v>0.5</v>
      </c>
      <c r="L25" s="45"/>
      <c r="M25" s="47"/>
    </row>
    <row r="26" spans="2:38">
      <c r="B26" s="50">
        <v>44774</v>
      </c>
      <c r="C26" s="33">
        <v>10356</v>
      </c>
      <c r="D26" s="33">
        <v>13878</v>
      </c>
      <c r="G26" s="50">
        <v>44774</v>
      </c>
      <c r="H26" s="42" t="s">
        <v>121</v>
      </c>
      <c r="I26" s="43" t="s">
        <v>149</v>
      </c>
      <c r="J26" s="42" t="s">
        <v>86</v>
      </c>
      <c r="K26" s="7">
        <v>0.5</v>
      </c>
      <c r="L26" s="45"/>
      <c r="M26" s="47"/>
    </row>
    <row r="27" spans="2:38">
      <c r="B27" s="51">
        <v>45139</v>
      </c>
      <c r="C27" s="33">
        <v>10520</v>
      </c>
      <c r="D27" s="33">
        <v>14097</v>
      </c>
      <c r="G27" s="51">
        <v>45139</v>
      </c>
      <c r="H27" s="42" t="s">
        <v>121</v>
      </c>
      <c r="I27" s="43" t="s">
        <v>149</v>
      </c>
      <c r="J27" s="42" t="s">
        <v>86</v>
      </c>
      <c r="K27" s="7">
        <v>0.5</v>
      </c>
      <c r="L27" s="45"/>
      <c r="M27" s="47"/>
    </row>
    <row r="28" spans="2:38">
      <c r="B28" s="53">
        <v>45505</v>
      </c>
      <c r="C28" s="54">
        <v>10697</v>
      </c>
      <c r="D28" s="54">
        <v>14334</v>
      </c>
      <c r="G28" s="52">
        <v>45505</v>
      </c>
      <c r="H28" s="42" t="s">
        <v>121</v>
      </c>
      <c r="I28" s="43" t="s">
        <v>149</v>
      </c>
      <c r="J28" s="42" t="s">
        <v>86</v>
      </c>
      <c r="K28" s="7">
        <v>0.5</v>
      </c>
      <c r="L28" s="45"/>
      <c r="M28" s="47"/>
    </row>
    <row r="29" spans="2:38">
      <c r="B29" s="110">
        <v>45870</v>
      </c>
      <c r="C29" s="111">
        <v>10984</v>
      </c>
      <c r="D29" s="111">
        <v>14718</v>
      </c>
      <c r="G29" s="109">
        <v>45870</v>
      </c>
      <c r="H29" s="42" t="s">
        <v>121</v>
      </c>
      <c r="I29" s="43" t="s">
        <v>149</v>
      </c>
      <c r="J29" s="42" t="s">
        <v>86</v>
      </c>
      <c r="K29" s="7">
        <v>0.5</v>
      </c>
      <c r="L29" s="45"/>
      <c r="M29" s="47"/>
    </row>
    <row r="30" spans="2:38">
      <c r="B30" s="7"/>
      <c r="C30" s="7"/>
      <c r="D30" s="7"/>
      <c r="G30" s="32"/>
      <c r="H30" s="42"/>
      <c r="I30" s="42"/>
      <c r="J30" s="42"/>
      <c r="K30" s="7"/>
      <c r="L30" s="45"/>
      <c r="M30" s="47"/>
    </row>
    <row r="31" spans="2:38">
      <c r="B31" s="7"/>
      <c r="C31" s="7"/>
      <c r="D31" s="7"/>
      <c r="G31" s="32"/>
      <c r="H31" s="42"/>
      <c r="I31" s="42"/>
      <c r="J31" s="42"/>
      <c r="K31" s="7"/>
      <c r="L31" s="45"/>
      <c r="M31" s="47"/>
    </row>
    <row r="32" spans="2:38">
      <c r="B32" s="7"/>
      <c r="C32" s="7"/>
      <c r="D32" s="7"/>
      <c r="G32" s="32"/>
      <c r="H32" s="42"/>
      <c r="I32" s="42"/>
      <c r="J32" s="42"/>
      <c r="K32" s="7"/>
      <c r="L32" s="45"/>
      <c r="M32" s="47"/>
    </row>
    <row r="33" spans="2:13">
      <c r="B33" s="7"/>
      <c r="C33" s="7"/>
      <c r="D33" s="7"/>
      <c r="G33" s="32"/>
      <c r="H33" s="42"/>
      <c r="I33" s="42"/>
      <c r="J33" s="42"/>
      <c r="K33" s="7"/>
      <c r="L33" s="45"/>
      <c r="M33" s="47"/>
    </row>
    <row r="34" spans="2:13">
      <c r="B34" s="7"/>
      <c r="C34" s="7"/>
      <c r="D34" s="7"/>
      <c r="G34" s="32"/>
      <c r="H34" s="42"/>
      <c r="I34" s="42"/>
      <c r="J34" s="42"/>
      <c r="K34" s="7"/>
      <c r="L34" s="45"/>
      <c r="M34" s="47"/>
    </row>
    <row r="35" spans="2:13">
      <c r="B35" s="7"/>
      <c r="C35" s="7"/>
      <c r="D35" s="7"/>
      <c r="G35" s="32"/>
      <c r="H35" s="42"/>
      <c r="I35" s="42"/>
      <c r="J35" s="42"/>
      <c r="K35" s="7"/>
      <c r="L35" s="45"/>
      <c r="M35" s="47"/>
    </row>
    <row r="36" spans="2:13">
      <c r="B36" s="7"/>
      <c r="C36" s="7"/>
      <c r="D36" s="7"/>
      <c r="G36" s="32"/>
      <c r="H36" s="42"/>
      <c r="I36" s="42"/>
      <c r="J36" s="42"/>
      <c r="K36" s="7"/>
      <c r="L36" s="45"/>
      <c r="M36" s="47"/>
    </row>
  </sheetData>
  <mergeCells count="6">
    <mergeCell ref="O17:AL17"/>
    <mergeCell ref="H3:K3"/>
    <mergeCell ref="L3:M3"/>
    <mergeCell ref="H12:I12"/>
    <mergeCell ref="J12:K12"/>
    <mergeCell ref="L12:M12"/>
  </mergeCells>
  <phoneticPr fontId="1"/>
  <pageMargins left="0.75" right="0.75" top="1" bottom="1" header="0.51200000000000001" footer="0.51200000000000001"/>
  <pageSetup paperSize="9" scale="96" orientation="landscape" r:id="rId1"/>
  <headerFooter alignWithMargins="0"/>
  <colBreaks count="3" manualBreakCount="3">
    <brk id="13" max="1048575" man="1"/>
    <brk id="14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育休入力画面</vt:lpstr>
      <vt:lpstr>育休入力画面 (入力例)</vt:lpstr>
      <vt:lpstr>育児休業手当金計算書</vt:lpstr>
      <vt:lpstr>育休支援入力画面</vt:lpstr>
      <vt:lpstr>育休支援入力画面 (入力例)</vt:lpstr>
      <vt:lpstr>備考</vt:lpstr>
      <vt:lpstr>育休入力画面!Print_Area</vt:lpstr>
      <vt:lpstr>'育休入力画面 (入力例)'!Print_Area</vt:lpstr>
      <vt:lpstr>育児休業手当金計算書!Print_Area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</dc:creator>
  <cp:lastModifiedBy>石川　祥康</cp:lastModifiedBy>
  <cp:lastPrinted>2026-02-21T02:44:23Z</cp:lastPrinted>
  <dcterms:created xsi:type="dcterms:W3CDTF">2006-01-07T16:50:17Z</dcterms:created>
  <dcterms:modified xsi:type="dcterms:W3CDTF">2026-02-24T05:44:57Z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3.0.1.0</vt:lpwstr>
    </vt:vector>
  </property>
  <property fmtid="{DCFEDD21-7773-49B2-8022-6FC58DB5260B}" pid="3" name="LastSavedVersion">
    <vt:lpwstr>3.0.1.0</vt:lpwstr>
  </property>
  <property fmtid="{DCFEDD21-7773-49B2-8022-6FC58DB5260B}" pid="4" name="LastSavedDate">
    <vt:filetime>2020-08-11T02:26:41Z</vt:filetime>
  </property>
</Properties>
</file>