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814A998-1923-4EFD-9ED6-3D66619DD00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試算シート(年度末用)" sheetId="1" r:id="rId1"/>
  </sheets>
  <definedNames>
    <definedName name="_xlnm.Print_Area" localSheetId="0">'試算シート(年度末用)'!$A$1:$F$46</definedName>
    <definedName name="介護">'試算シート(年度末用)'!$E$13</definedName>
    <definedName name="介護2">'試算シート(年度末用)'!#REF!</definedName>
    <definedName name="短期">'試算シート(年度末用)'!$E$11</definedName>
    <definedName name="短期1">'試算シート(年度末用)'!$E$11</definedName>
    <definedName name="短期2">'試算シート(年度末用)'!$E$12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0" i="1" l="1"/>
  <c r="X69" i="1"/>
  <c r="X68" i="1"/>
  <c r="X67" i="1"/>
  <c r="X66" i="1"/>
  <c r="X65" i="1"/>
  <c r="X62" i="1"/>
  <c r="X61" i="1"/>
  <c r="X60" i="1"/>
  <c r="X59" i="1"/>
  <c r="X58" i="1"/>
  <c r="R70" i="1"/>
  <c r="R69" i="1"/>
  <c r="R68" i="1"/>
  <c r="R67" i="1"/>
  <c r="R66" i="1"/>
  <c r="R65" i="1"/>
  <c r="R62" i="1"/>
  <c r="R61" i="1"/>
  <c r="R60" i="1"/>
  <c r="R59" i="1"/>
  <c r="R58" i="1"/>
  <c r="X53" i="1"/>
  <c r="X52" i="1"/>
  <c r="X51" i="1"/>
  <c r="X50" i="1"/>
  <c r="X49" i="1"/>
  <c r="X48" i="1"/>
  <c r="X45" i="1"/>
  <c r="X44" i="1"/>
  <c r="X43" i="1"/>
  <c r="X42" i="1"/>
  <c r="X41" i="1"/>
  <c r="X40" i="1"/>
  <c r="R53" i="1" l="1"/>
  <c r="R52" i="1"/>
  <c r="R51" i="1"/>
  <c r="R50" i="1"/>
  <c r="R49" i="1"/>
  <c r="R48" i="1"/>
  <c r="R45" i="1"/>
  <c r="R44" i="1"/>
  <c r="R43" i="1"/>
  <c r="R42" i="1"/>
  <c r="R41" i="1"/>
  <c r="R40" i="1"/>
  <c r="X35" i="1"/>
  <c r="X34" i="1"/>
  <c r="X33" i="1"/>
  <c r="X32" i="1"/>
  <c r="X31" i="1"/>
  <c r="X30" i="1"/>
  <c r="X29" i="1"/>
  <c r="X28" i="1"/>
  <c r="X27" i="1"/>
  <c r="X26" i="1"/>
  <c r="X25" i="1"/>
  <c r="R25" i="1"/>
  <c r="R35" i="1"/>
  <c r="R34" i="1"/>
  <c r="R33" i="1"/>
  <c r="R32" i="1"/>
  <c r="R31" i="1"/>
  <c r="R30" i="1"/>
  <c r="R29" i="1"/>
  <c r="R28" i="1"/>
  <c r="R27" i="1"/>
  <c r="R26" i="1"/>
  <c r="X20" i="1"/>
  <c r="X19" i="1"/>
  <c r="X18" i="1"/>
  <c r="X17" i="1"/>
  <c r="X16" i="1"/>
  <c r="X15" i="1"/>
  <c r="X14" i="1"/>
  <c r="X13" i="1"/>
  <c r="X12" i="1"/>
  <c r="X11" i="1"/>
  <c r="X10" i="1"/>
  <c r="X9" i="1"/>
  <c r="R20" i="1"/>
  <c r="R19" i="1"/>
  <c r="R18" i="1"/>
  <c r="R17" i="1"/>
  <c r="R16" i="1"/>
  <c r="R15" i="1"/>
  <c r="R14" i="1"/>
  <c r="R13" i="1"/>
  <c r="R12" i="1"/>
  <c r="R11" i="1"/>
  <c r="R10" i="1"/>
  <c r="R9" i="1"/>
  <c r="C10" i="1" l="1"/>
  <c r="E13" i="1" l="1"/>
  <c r="E12" i="1"/>
  <c r="E39" i="1" s="1"/>
  <c r="E11" i="1"/>
  <c r="E38" i="1" s="1"/>
  <c r="V70" i="1" l="1"/>
  <c r="Y70" i="1" s="1"/>
  <c r="V68" i="1"/>
  <c r="Y68" i="1" s="1"/>
  <c r="V66" i="1"/>
  <c r="Y66" i="1" s="1"/>
  <c r="V53" i="1"/>
  <c r="Y53" i="1" s="1"/>
  <c r="V51" i="1"/>
  <c r="Y51" i="1" s="1"/>
  <c r="V49" i="1"/>
  <c r="Y49" i="1" s="1"/>
  <c r="V35" i="1"/>
  <c r="V33" i="1"/>
  <c r="Y33" i="1" s="1"/>
  <c r="V31" i="1"/>
  <c r="Y31" i="1" s="1"/>
  <c r="V29" i="1"/>
  <c r="Y29" i="1" s="1"/>
  <c r="V27" i="1"/>
  <c r="V25" i="1"/>
  <c r="Y25" i="1" s="1"/>
  <c r="V19" i="1"/>
  <c r="Y19" i="1" s="1"/>
  <c r="V17" i="1"/>
  <c r="Y17" i="1" s="1"/>
  <c r="V15" i="1"/>
  <c r="Y15" i="1" s="1"/>
  <c r="V69" i="1"/>
  <c r="Y69" i="1" s="1"/>
  <c r="V67" i="1"/>
  <c r="Y67" i="1" s="1"/>
  <c r="V65" i="1"/>
  <c r="Y65" i="1" s="1"/>
  <c r="V52" i="1"/>
  <c r="Y52" i="1" s="1"/>
  <c r="V50" i="1"/>
  <c r="Y50" i="1" s="1"/>
  <c r="V48" i="1"/>
  <c r="Y48" i="1" s="1"/>
  <c r="V34" i="1"/>
  <c r="Y34" i="1" s="1"/>
  <c r="V32" i="1"/>
  <c r="Y32" i="1" s="1"/>
  <c r="V30" i="1"/>
  <c r="Y30" i="1" s="1"/>
  <c r="V28" i="1"/>
  <c r="V26" i="1"/>
  <c r="V20" i="1"/>
  <c r="Y20" i="1" s="1"/>
  <c r="V18" i="1"/>
  <c r="Y18" i="1" s="1"/>
  <c r="V16" i="1"/>
  <c r="Y16" i="1" s="1"/>
  <c r="V10" i="1"/>
  <c r="Y10" i="1" s="1"/>
  <c r="V62" i="1"/>
  <c r="Y62" i="1" s="1"/>
  <c r="V60" i="1"/>
  <c r="Y60" i="1" s="1"/>
  <c r="V58" i="1"/>
  <c r="Y58" i="1" s="1"/>
  <c r="V61" i="1"/>
  <c r="Y61" i="1" s="1"/>
  <c r="V59" i="1"/>
  <c r="Y59" i="1" s="1"/>
  <c r="P62" i="1"/>
  <c r="S62" i="1" s="1"/>
  <c r="P61" i="1"/>
  <c r="S61" i="1" s="1"/>
  <c r="P60" i="1"/>
  <c r="S60" i="1" s="1"/>
  <c r="P59" i="1"/>
  <c r="S59" i="1" s="1"/>
  <c r="P58" i="1"/>
  <c r="S58" i="1" s="1"/>
  <c r="P70" i="1"/>
  <c r="S70" i="1" s="1"/>
  <c r="P69" i="1"/>
  <c r="S69" i="1" s="1"/>
  <c r="P68" i="1"/>
  <c r="S68" i="1" s="1"/>
  <c r="P67" i="1"/>
  <c r="S67" i="1" s="1"/>
  <c r="P66" i="1"/>
  <c r="S66" i="1" s="1"/>
  <c r="P65" i="1"/>
  <c r="S65" i="1" s="1"/>
  <c r="V45" i="1"/>
  <c r="Y45" i="1" s="1"/>
  <c r="V43" i="1"/>
  <c r="Y43" i="1" s="1"/>
  <c r="V41" i="1"/>
  <c r="Y41" i="1" s="1"/>
  <c r="V44" i="1"/>
  <c r="Y44" i="1" s="1"/>
  <c r="V42" i="1"/>
  <c r="Y42" i="1" s="1"/>
  <c r="V40" i="1"/>
  <c r="Y40" i="1" s="1"/>
  <c r="P45" i="1"/>
  <c r="S45" i="1" s="1"/>
  <c r="P44" i="1"/>
  <c r="S44" i="1" s="1"/>
  <c r="P43" i="1"/>
  <c r="S43" i="1" s="1"/>
  <c r="P42" i="1"/>
  <c r="S42" i="1" s="1"/>
  <c r="P41" i="1"/>
  <c r="S41" i="1" s="1"/>
  <c r="P40" i="1"/>
  <c r="S40" i="1" s="1"/>
  <c r="P53" i="1"/>
  <c r="S53" i="1" s="1"/>
  <c r="P52" i="1"/>
  <c r="S52" i="1" s="1"/>
  <c r="P51" i="1"/>
  <c r="S51" i="1" s="1"/>
  <c r="P50" i="1"/>
  <c r="S50" i="1" s="1"/>
  <c r="P49" i="1"/>
  <c r="S49" i="1" s="1"/>
  <c r="P48" i="1"/>
  <c r="S48" i="1" s="1"/>
  <c r="Y27" i="1"/>
  <c r="V13" i="1"/>
  <c r="Y13" i="1" s="1"/>
  <c r="V12" i="1"/>
  <c r="Y12" i="1" s="1"/>
  <c r="V9" i="1"/>
  <c r="Y9" i="1" s="1"/>
  <c r="Y28" i="1"/>
  <c r="Y26" i="1"/>
  <c r="V14" i="1"/>
  <c r="Y14" i="1" s="1"/>
  <c r="V11" i="1"/>
  <c r="Y11" i="1" s="1"/>
  <c r="Y35" i="1"/>
  <c r="P29" i="1"/>
  <c r="S29" i="1" s="1"/>
  <c r="P27" i="1"/>
  <c r="S27" i="1" s="1"/>
  <c r="P25" i="1"/>
  <c r="S25" i="1" s="1"/>
  <c r="P28" i="1"/>
  <c r="S28" i="1" s="1"/>
  <c r="P26" i="1"/>
  <c r="S26" i="1" s="1"/>
  <c r="P14" i="1"/>
  <c r="S14" i="1" s="1"/>
  <c r="P35" i="1"/>
  <c r="P33" i="1"/>
  <c r="P31" i="1"/>
  <c r="P18" i="1"/>
  <c r="S18" i="1" s="1"/>
  <c r="P20" i="1"/>
  <c r="S20" i="1" s="1"/>
  <c r="P15" i="1"/>
  <c r="S15" i="1" s="1"/>
  <c r="P34" i="1"/>
  <c r="P32" i="1"/>
  <c r="P30" i="1"/>
  <c r="S30" i="1" s="1"/>
  <c r="P17" i="1"/>
  <c r="S17" i="1" s="1"/>
  <c r="P19" i="1"/>
  <c r="S19" i="1" s="1"/>
  <c r="P16" i="1"/>
  <c r="S16" i="1" s="1"/>
  <c r="P13" i="1"/>
  <c r="S13" i="1" s="1"/>
  <c r="P11" i="1"/>
  <c r="S11" i="1" s="1"/>
  <c r="P9" i="1"/>
  <c r="S9" i="1" s="1"/>
  <c r="P12" i="1"/>
  <c r="S12" i="1" s="1"/>
  <c r="P10" i="1"/>
  <c r="S10" i="1" s="1"/>
  <c r="E40" i="1"/>
  <c r="E41" i="1" s="1"/>
  <c r="Y71" i="1" l="1"/>
  <c r="E35" i="1" s="1"/>
  <c r="Y63" i="1"/>
  <c r="E32" i="1" s="1"/>
  <c r="S54" i="1"/>
  <c r="E27" i="1" s="1"/>
  <c r="S46" i="1"/>
  <c r="E24" i="1" s="1"/>
  <c r="S71" i="1"/>
  <c r="E34" i="1" s="1"/>
  <c r="E36" i="1" s="1"/>
  <c r="S63" i="1"/>
  <c r="E31" i="1" s="1"/>
  <c r="E33" i="1" s="1"/>
  <c r="Y54" i="1"/>
  <c r="E28" i="1" s="1"/>
  <c r="E29" i="1" s="1"/>
  <c r="Y46" i="1"/>
  <c r="E25" i="1" s="1"/>
  <c r="E26" i="1" s="1"/>
  <c r="Y36" i="1"/>
  <c r="E22" i="1" s="1"/>
  <c r="S35" i="1"/>
  <c r="S34" i="1"/>
  <c r="S33" i="1"/>
  <c r="S32" i="1"/>
  <c r="S31" i="1"/>
  <c r="Y21" i="1"/>
  <c r="E19" i="1" s="1"/>
  <c r="S21" i="1"/>
  <c r="E18" i="1" s="1"/>
  <c r="E37" i="1" l="1"/>
  <c r="E30" i="1"/>
  <c r="E20" i="1"/>
  <c r="S36" i="1"/>
  <c r="E21" i="1" s="1"/>
  <c r="E23" i="1" s="1"/>
</calcChain>
</file>

<file path=xl/sharedStrings.xml><?xml version="1.0" encoding="utf-8"?>
<sst xmlns="http://schemas.openxmlformats.org/spreadsheetml/2006/main" count="270" uniqueCount="68">
  <si>
    <t>※計算結果は実際の掛金額と異なる場合がありますので、ご了承ください。</t>
    <rPh sb="1" eb="3">
      <t>ケイサン</t>
    </rPh>
    <rPh sb="3" eb="5">
      <t>ケッカ</t>
    </rPh>
    <rPh sb="6" eb="8">
      <t>ジッサイ</t>
    </rPh>
    <rPh sb="9" eb="10">
      <t>カケ</t>
    </rPh>
    <rPh sb="10" eb="12">
      <t>キンガク</t>
    </rPh>
    <rPh sb="13" eb="14">
      <t>コト</t>
    </rPh>
    <rPh sb="16" eb="18">
      <t>バアイ</t>
    </rPh>
    <rPh sb="27" eb="29">
      <t>リョウショウ</t>
    </rPh>
    <phoneticPr fontId="6"/>
  </si>
  <si>
    <t>※加入時期や年度により、掛金額や割引額は異なります。</t>
    <rPh sb="1" eb="3">
      <t>カニュウ</t>
    </rPh>
    <rPh sb="3" eb="5">
      <t>ジキ</t>
    </rPh>
    <rPh sb="6" eb="8">
      <t>ネンド</t>
    </rPh>
    <rPh sb="12" eb="13">
      <t>カケ</t>
    </rPh>
    <rPh sb="13" eb="15">
      <t>キンガク</t>
    </rPh>
    <rPh sb="16" eb="18">
      <t>ワリビキ</t>
    </rPh>
    <rPh sb="18" eb="19">
      <t>ガク</t>
    </rPh>
    <rPh sb="20" eb="21">
      <t>コト</t>
    </rPh>
    <phoneticPr fontId="6"/>
  </si>
  <si>
    <t>円</t>
    <rPh sb="0" eb="1">
      <t>エン</t>
    </rPh>
    <phoneticPr fontId="6"/>
  </si>
  <si>
    <t>計</t>
    <rPh sb="0" eb="1">
      <t>ケイ</t>
    </rPh>
    <phoneticPr fontId="6"/>
  </si>
  <si>
    <t>（介護）</t>
    <rPh sb="1" eb="3">
      <t>カイゴ</t>
    </rPh>
    <phoneticPr fontId="6"/>
  </si>
  <si>
    <t>（短期）</t>
    <rPh sb="1" eb="3">
      <t>タンキ</t>
    </rPh>
    <phoneticPr fontId="6"/>
  </si>
  <si>
    <t>各月納付</t>
    <rPh sb="0" eb="2">
      <t>カクツキ</t>
    </rPh>
    <rPh sb="2" eb="4">
      <t>ノウフ</t>
    </rPh>
    <phoneticPr fontId="6"/>
  </si>
  <si>
    <t>Ｅ</t>
    <phoneticPr fontId="6"/>
  </si>
  <si>
    <r>
      <t xml:space="preserve">6か月分前納
</t>
    </r>
    <r>
      <rPr>
        <sz val="11"/>
        <rFont val="ＭＳ ゴシック"/>
        <family val="3"/>
        <charset val="128"/>
      </rPr>
      <t>（退職日の翌日から19日までに払込）</t>
    </r>
    <rPh sb="2" eb="3">
      <t>ゲツ</t>
    </rPh>
    <rPh sb="3" eb="4">
      <t>ブン</t>
    </rPh>
    <rPh sb="4" eb="6">
      <t>ゼンノウ</t>
    </rPh>
    <phoneticPr fontId="6"/>
  </si>
  <si>
    <t>Ｄ</t>
    <phoneticPr fontId="6"/>
  </si>
  <si>
    <r>
      <t xml:space="preserve">6か月分前納
</t>
    </r>
    <r>
      <rPr>
        <sz val="11"/>
        <rFont val="ＭＳ ゴシック"/>
        <family val="3"/>
        <charset val="128"/>
      </rPr>
      <t>（退職日までに払込）</t>
    </r>
    <rPh sb="2" eb="3">
      <t>ゲツ</t>
    </rPh>
    <rPh sb="3" eb="4">
      <t>ブン</t>
    </rPh>
    <rPh sb="4" eb="6">
      <t>ゼンノウ</t>
    </rPh>
    <phoneticPr fontId="6"/>
  </si>
  <si>
    <t>Ｃ</t>
    <phoneticPr fontId="6"/>
  </si>
  <si>
    <r>
      <t xml:space="preserve">12か月分前納
</t>
    </r>
    <r>
      <rPr>
        <sz val="11"/>
        <rFont val="ＭＳ ゴシック"/>
        <family val="3"/>
        <charset val="128"/>
      </rPr>
      <t>（退職日の翌日から19日までに払込）</t>
    </r>
    <rPh sb="3" eb="4">
      <t>ゲツ</t>
    </rPh>
    <rPh sb="4" eb="5">
      <t>ブン</t>
    </rPh>
    <rPh sb="5" eb="7">
      <t>ゼンノウ</t>
    </rPh>
    <rPh sb="9" eb="11">
      <t>タイショク</t>
    </rPh>
    <rPh sb="11" eb="12">
      <t>ビ</t>
    </rPh>
    <rPh sb="13" eb="15">
      <t>ヨクジツ</t>
    </rPh>
    <rPh sb="19" eb="20">
      <t>ニチ</t>
    </rPh>
    <rPh sb="23" eb="25">
      <t>ハライコミ</t>
    </rPh>
    <phoneticPr fontId="6"/>
  </si>
  <si>
    <t>Ｂ</t>
    <phoneticPr fontId="6"/>
  </si>
  <si>
    <r>
      <t xml:space="preserve">12か月分前納
</t>
    </r>
    <r>
      <rPr>
        <sz val="11"/>
        <rFont val="ＭＳ ゴシック"/>
        <family val="3"/>
        <charset val="128"/>
      </rPr>
      <t>（退職日までに払込）</t>
    </r>
    <rPh sb="3" eb="4">
      <t>ゲツ</t>
    </rPh>
    <rPh sb="4" eb="5">
      <t>ブン</t>
    </rPh>
    <rPh sb="5" eb="7">
      <t>ゼンノウ</t>
    </rPh>
    <rPh sb="9" eb="12">
      <t>タイショクビ</t>
    </rPh>
    <rPh sb="15" eb="17">
      <t>ハライコミ</t>
    </rPh>
    <phoneticPr fontId="6"/>
  </si>
  <si>
    <t>Ａ</t>
    <phoneticPr fontId="6"/>
  </si>
  <si>
    <t>任意継続掛金の年額</t>
    <rPh sb="0" eb="2">
      <t>ニンイ</t>
    </rPh>
    <rPh sb="2" eb="4">
      <t>ケイゾク</t>
    </rPh>
    <rPh sb="4" eb="6">
      <t>カケキン</t>
    </rPh>
    <phoneticPr fontId="6"/>
  </si>
  <si>
    <t>納入方法</t>
    <rPh sb="0" eb="2">
      <t>ノウニュウ</t>
    </rPh>
    <rPh sb="2" eb="4">
      <t>ホウホウ</t>
    </rPh>
    <phoneticPr fontId="6"/>
  </si>
  <si>
    <t>選択した納入方法によって、年間の掛金額が異なります。</t>
    <phoneticPr fontId="6"/>
  </si>
  <si>
    <r>
      <rPr>
        <b/>
        <sz val="12"/>
        <rFont val="ＭＳ ゴシック"/>
        <family val="3"/>
        <charset val="128"/>
      </rPr>
      <t>介護掛金は、40歳～64歳の方から徴収します。
40歳未満および65歳以上の方は0円と表示されます。</t>
    </r>
    <r>
      <rPr>
        <b/>
        <sz val="11"/>
        <rFont val="ＭＳ ゴシック"/>
        <family val="3"/>
        <charset val="128"/>
      </rPr>
      <t xml:space="preserve">
○</t>
    </r>
    <r>
      <rPr>
        <b/>
        <u/>
        <sz val="11"/>
        <rFont val="ＭＳ ゴシック"/>
        <family val="3"/>
        <charset val="128"/>
      </rPr>
      <t>退職時に39歳の方・・・</t>
    </r>
    <r>
      <rPr>
        <b/>
        <sz val="11"/>
        <rFont val="ＭＳ ゴシック"/>
        <family val="3"/>
        <charset val="128"/>
      </rPr>
      <t xml:space="preserve">
</t>
    </r>
    <r>
      <rPr>
        <b/>
        <sz val="10"/>
        <rFont val="ＭＳ ゴシック"/>
        <family val="3"/>
        <charset val="128"/>
      </rPr>
      <t>　　年度途中で40歳に到達されますので、40歳の誕生日の
　前日が属する月分から介護掛金を</t>
    </r>
    <r>
      <rPr>
        <b/>
        <sz val="10"/>
        <color rgb="FFFF3300"/>
        <rFont val="ＭＳ ゴシック"/>
        <family val="3"/>
        <charset val="128"/>
      </rPr>
      <t>徴収します</t>
    </r>
    <r>
      <rPr>
        <b/>
        <sz val="10"/>
        <rFont val="ＭＳ ゴシック"/>
        <family val="3"/>
        <charset val="128"/>
      </rPr>
      <t>ので、試算
　額より金額が</t>
    </r>
    <r>
      <rPr>
        <b/>
        <sz val="10"/>
        <color rgb="FFFF0000"/>
        <rFont val="ＭＳ ゴシック"/>
        <family val="3"/>
        <charset val="128"/>
      </rPr>
      <t>上がります</t>
    </r>
    <r>
      <rPr>
        <b/>
        <sz val="10"/>
        <rFont val="ＭＳ ゴシック"/>
        <family val="3"/>
        <charset val="128"/>
      </rPr>
      <t xml:space="preserve">。
</t>
    </r>
    <r>
      <rPr>
        <b/>
        <sz val="11"/>
        <rFont val="ＭＳ ゴシック"/>
        <family val="3"/>
        <charset val="128"/>
      </rPr>
      <t xml:space="preserve">
○</t>
    </r>
    <r>
      <rPr>
        <b/>
        <u/>
        <sz val="11"/>
        <rFont val="ＭＳ ゴシック"/>
        <family val="3"/>
        <charset val="128"/>
      </rPr>
      <t>退職時に64歳の方・・・</t>
    </r>
    <r>
      <rPr>
        <b/>
        <sz val="11"/>
        <rFont val="ＭＳ ゴシック"/>
        <family val="3"/>
        <charset val="128"/>
      </rPr>
      <t xml:space="preserve">
</t>
    </r>
    <r>
      <rPr>
        <b/>
        <sz val="10"/>
        <rFont val="ＭＳ ゴシック"/>
        <family val="3"/>
        <charset val="128"/>
      </rPr>
      <t>　　年度途中で65歳に到達されますので、65歳の誕生日の
　前日が属する月分から介護掛金を共済組合では</t>
    </r>
    <r>
      <rPr>
        <b/>
        <sz val="10"/>
        <color rgb="FFFF3300"/>
        <rFont val="ＭＳ ゴシック"/>
        <family val="3"/>
        <charset val="128"/>
      </rPr>
      <t>徴収</t>
    </r>
    <r>
      <rPr>
        <b/>
        <sz val="10"/>
        <color rgb="FFFF0000"/>
        <rFont val="ＭＳ ゴシック"/>
        <family val="3"/>
        <charset val="128"/>
      </rPr>
      <t>しま
　せん</t>
    </r>
    <r>
      <rPr>
        <b/>
        <sz val="10"/>
        <rFont val="ＭＳ ゴシック"/>
        <family val="3"/>
        <charset val="128"/>
      </rPr>
      <t>ので、実際には試算額より金額が</t>
    </r>
    <r>
      <rPr>
        <b/>
        <sz val="10"/>
        <color rgb="FFFF0000"/>
        <rFont val="ＭＳ ゴシック"/>
        <family val="3"/>
        <charset val="128"/>
      </rPr>
      <t>下がります</t>
    </r>
    <r>
      <rPr>
        <b/>
        <sz val="10"/>
        <rFont val="ＭＳ ゴシック"/>
        <family val="3"/>
        <charset val="128"/>
      </rPr>
      <t>。</t>
    </r>
    <rPh sb="0" eb="2">
      <t>カイゴ</t>
    </rPh>
    <rPh sb="2" eb="4">
      <t>カケキン</t>
    </rPh>
    <rPh sb="8" eb="9">
      <t>サイ</t>
    </rPh>
    <rPh sb="12" eb="13">
      <t>サイ</t>
    </rPh>
    <rPh sb="14" eb="15">
      <t>カタ</t>
    </rPh>
    <rPh sb="17" eb="19">
      <t>チョウシュウ</t>
    </rPh>
    <rPh sb="26" eb="27">
      <t>サイ</t>
    </rPh>
    <rPh sb="27" eb="29">
      <t>ミマン</t>
    </rPh>
    <rPh sb="34" eb="35">
      <t>サイ</t>
    </rPh>
    <rPh sb="35" eb="37">
      <t>イジョウ</t>
    </rPh>
    <rPh sb="38" eb="39">
      <t>カタ</t>
    </rPh>
    <rPh sb="41" eb="42">
      <t>エン</t>
    </rPh>
    <rPh sb="43" eb="45">
      <t>ヒョウジ</t>
    </rPh>
    <rPh sb="53" eb="55">
      <t>タイショク</t>
    </rPh>
    <rPh sb="55" eb="56">
      <t>ジ</t>
    </rPh>
    <rPh sb="59" eb="60">
      <t>サイ</t>
    </rPh>
    <rPh sb="61" eb="62">
      <t>カタ</t>
    </rPh>
    <rPh sb="68" eb="70">
      <t>ネンド</t>
    </rPh>
    <rPh sb="70" eb="72">
      <t>トチュウ</t>
    </rPh>
    <rPh sb="75" eb="76">
      <t>サイ</t>
    </rPh>
    <rPh sb="77" eb="79">
      <t>トウタツ</t>
    </rPh>
    <rPh sb="88" eb="89">
      <t>サイ</t>
    </rPh>
    <rPh sb="90" eb="93">
      <t>タンジョウビ</t>
    </rPh>
    <rPh sb="96" eb="98">
      <t>ゼンジツ</t>
    </rPh>
    <rPh sb="99" eb="100">
      <t>ゾク</t>
    </rPh>
    <rPh sb="102" eb="103">
      <t>ツキ</t>
    </rPh>
    <rPh sb="103" eb="104">
      <t>ブン</t>
    </rPh>
    <rPh sb="106" eb="108">
      <t>カイゴ</t>
    </rPh>
    <rPh sb="108" eb="110">
      <t>カケキン</t>
    </rPh>
    <rPh sb="111" eb="113">
      <t>チョウシュウ</t>
    </rPh>
    <rPh sb="119" eb="121">
      <t>シサン</t>
    </rPh>
    <rPh sb="123" eb="124">
      <t>ガク</t>
    </rPh>
    <rPh sb="126" eb="128">
      <t>キンガク</t>
    </rPh>
    <rPh sb="129" eb="130">
      <t>ア</t>
    </rPh>
    <rPh sb="138" eb="140">
      <t>タイショク</t>
    </rPh>
    <rPh sb="140" eb="141">
      <t>ジ</t>
    </rPh>
    <rPh sb="144" eb="145">
      <t>サイ</t>
    </rPh>
    <rPh sb="146" eb="147">
      <t>カタ</t>
    </rPh>
    <rPh sb="153" eb="155">
      <t>ネンド</t>
    </rPh>
    <rPh sb="155" eb="157">
      <t>トチュウ</t>
    </rPh>
    <rPh sb="160" eb="161">
      <t>サイ</t>
    </rPh>
    <rPh sb="162" eb="164">
      <t>トウタツ</t>
    </rPh>
    <rPh sb="181" eb="183">
      <t>ゼンジツ</t>
    </rPh>
    <rPh sb="184" eb="185">
      <t>ゾク</t>
    </rPh>
    <rPh sb="187" eb="188">
      <t>ツキ</t>
    </rPh>
    <rPh sb="188" eb="189">
      <t>ブン</t>
    </rPh>
    <rPh sb="191" eb="193">
      <t>カイゴ</t>
    </rPh>
    <rPh sb="193" eb="195">
      <t>カケキン</t>
    </rPh>
    <rPh sb="196" eb="198">
      <t>キョウサイ</t>
    </rPh>
    <rPh sb="198" eb="200">
      <t>クミアイ</t>
    </rPh>
    <rPh sb="202" eb="204">
      <t>チョウシュウ</t>
    </rPh>
    <rPh sb="213" eb="215">
      <t>ジッサイ</t>
    </rPh>
    <rPh sb="217" eb="219">
      <t>シサン</t>
    </rPh>
    <rPh sb="219" eb="220">
      <t>ガク</t>
    </rPh>
    <rPh sb="222" eb="224">
      <t>キンガク</t>
    </rPh>
    <rPh sb="225" eb="226">
      <t>サ</t>
    </rPh>
    <phoneticPr fontId="6"/>
  </si>
  <si>
    <t>任意継続掛金の月額</t>
    <rPh sb="0" eb="2">
      <t>ニンイ</t>
    </rPh>
    <rPh sb="2" eb="4">
      <t>ケイゾク</t>
    </rPh>
    <rPh sb="4" eb="6">
      <t>カケキン</t>
    </rPh>
    <rPh sb="7" eb="9">
      <t>ゲツガク</t>
    </rPh>
    <phoneticPr fontId="6"/>
  </si>
  <si>
    <t>掛金算定の基礎となる額</t>
    <rPh sb="0" eb="2">
      <t>カケキン</t>
    </rPh>
    <rPh sb="2" eb="4">
      <t>サンテイ</t>
    </rPh>
    <rPh sb="5" eb="7">
      <t>キソ</t>
    </rPh>
    <rPh sb="10" eb="11">
      <t>ガク</t>
    </rPh>
    <phoneticPr fontId="6"/>
  </si>
  <si>
    <t>①、②のうち、いずれか低い方</t>
  </si>
  <si>
    <t>…②</t>
    <phoneticPr fontId="6"/>
  </si>
  <si>
    <t>平均標準報酬月額</t>
    <rPh sb="0" eb="2">
      <t>ヘイキン</t>
    </rPh>
    <rPh sb="2" eb="4">
      <t>ヒョウジュン</t>
    </rPh>
    <rPh sb="4" eb="6">
      <t>ホウシュウ</t>
    </rPh>
    <rPh sb="6" eb="8">
      <t>ゲツガク</t>
    </rPh>
    <phoneticPr fontId="6"/>
  </si>
  <si>
    <t>…①</t>
    <phoneticPr fontId="6"/>
  </si>
  <si>
    <t>退職時の標準報酬月額</t>
    <phoneticPr fontId="6"/>
  </si>
  <si>
    <t>歳</t>
    <rPh sb="0" eb="1">
      <t>サイ</t>
    </rPh>
    <phoneticPr fontId="6"/>
  </si>
  <si>
    <t>退職時の年齢</t>
    <phoneticPr fontId="6"/>
  </si>
  <si>
    <t>↓年齢・標準報酬を入力してください↓</t>
    <phoneticPr fontId="6"/>
  </si>
  <si>
    <r>
      <t>※</t>
    </r>
    <r>
      <rPr>
        <sz val="12"/>
        <color rgb="FFFF0000"/>
        <rFont val="HG創英角ﾎﾟｯﾌﾟ体"/>
        <family val="3"/>
        <charset val="128"/>
      </rPr>
      <t>令和３</t>
    </r>
    <r>
      <rPr>
        <b/>
        <sz val="12"/>
        <color rgb="FFFF0000"/>
        <rFont val="HG創英角ﾎﾟｯﾌﾟ体"/>
        <family val="3"/>
        <charset val="128"/>
      </rPr>
      <t>年度</t>
    </r>
    <r>
      <rPr>
        <sz val="12"/>
        <rFont val="HG創英角ﾎﾟｯﾌﾟ体"/>
        <family val="3"/>
        <charset val="128"/>
      </rPr>
      <t>の掛金率、平均標準報酬月額をもとに算出しています。</t>
    </r>
    <rPh sb="1" eb="3">
      <t>レイワ</t>
    </rPh>
    <phoneticPr fontId="6"/>
  </si>
  <si>
    <t>12月前納</t>
    <rPh sb="2" eb="3">
      <t>ツキ</t>
    </rPh>
    <rPh sb="3" eb="5">
      <t>ゼンノウ</t>
    </rPh>
    <phoneticPr fontId="3"/>
  </si>
  <si>
    <t>４月分</t>
    <rPh sb="1" eb="2">
      <t>ツキ</t>
    </rPh>
    <rPh sb="2" eb="3">
      <t>ブン</t>
    </rPh>
    <phoneticPr fontId="3"/>
  </si>
  <si>
    <t>５月分</t>
    <rPh sb="1" eb="2">
      <t>ツキ</t>
    </rPh>
    <rPh sb="2" eb="3">
      <t>ブン</t>
    </rPh>
    <phoneticPr fontId="3"/>
  </si>
  <si>
    <t>６月分</t>
    <rPh sb="1" eb="2">
      <t>ツキ</t>
    </rPh>
    <rPh sb="2" eb="3">
      <t>ブン</t>
    </rPh>
    <phoneticPr fontId="3"/>
  </si>
  <si>
    <t>７月分</t>
    <rPh sb="1" eb="2">
      <t>ツキ</t>
    </rPh>
    <rPh sb="2" eb="3">
      <t>ブン</t>
    </rPh>
    <phoneticPr fontId="3"/>
  </si>
  <si>
    <t>８月分</t>
    <rPh sb="1" eb="2">
      <t>ツキ</t>
    </rPh>
    <rPh sb="2" eb="3">
      <t>ブン</t>
    </rPh>
    <phoneticPr fontId="3"/>
  </si>
  <si>
    <t>９月分</t>
    <rPh sb="1" eb="2">
      <t>ツキ</t>
    </rPh>
    <rPh sb="2" eb="3">
      <t>ブン</t>
    </rPh>
    <phoneticPr fontId="3"/>
  </si>
  <si>
    <t>１０月分</t>
    <rPh sb="2" eb="3">
      <t>ツキ</t>
    </rPh>
    <rPh sb="3" eb="4">
      <t>ブン</t>
    </rPh>
    <phoneticPr fontId="3"/>
  </si>
  <si>
    <t>１１月分</t>
    <rPh sb="2" eb="3">
      <t>ツキ</t>
    </rPh>
    <rPh sb="3" eb="4">
      <t>ブン</t>
    </rPh>
    <phoneticPr fontId="3"/>
  </si>
  <si>
    <t>１２月分</t>
    <rPh sb="2" eb="3">
      <t>ツキ</t>
    </rPh>
    <rPh sb="3" eb="4">
      <t>ブン</t>
    </rPh>
    <phoneticPr fontId="3"/>
  </si>
  <si>
    <t>対象月</t>
    <rPh sb="0" eb="2">
      <t>タイショウ</t>
    </rPh>
    <rPh sb="2" eb="3">
      <t>ツキ</t>
    </rPh>
    <phoneticPr fontId="3"/>
  </si>
  <si>
    <t>月額掛金</t>
    <rPh sb="0" eb="2">
      <t>ゲツガク</t>
    </rPh>
    <rPh sb="2" eb="3">
      <t>カ</t>
    </rPh>
    <rPh sb="3" eb="4">
      <t>キン</t>
    </rPh>
    <phoneticPr fontId="3"/>
  </si>
  <si>
    <t>１月分</t>
    <rPh sb="1" eb="2">
      <t>ツキ</t>
    </rPh>
    <rPh sb="2" eb="3">
      <t>ブン</t>
    </rPh>
    <phoneticPr fontId="3"/>
  </si>
  <si>
    <t>２月分</t>
    <rPh sb="1" eb="2">
      <t>ツキ</t>
    </rPh>
    <rPh sb="2" eb="3">
      <t>ブン</t>
    </rPh>
    <phoneticPr fontId="3"/>
  </si>
  <si>
    <t>３月分</t>
    <rPh sb="1" eb="2">
      <t>ツキ</t>
    </rPh>
    <rPh sb="2" eb="3">
      <t>ブン</t>
    </rPh>
    <phoneticPr fontId="3"/>
  </si>
  <si>
    <t>前納係数B</t>
    <rPh sb="0" eb="2">
      <t>ゼンノウ</t>
    </rPh>
    <rPh sb="2" eb="4">
      <t>ケイスウ</t>
    </rPh>
    <phoneticPr fontId="3"/>
  </si>
  <si>
    <t>1/前納期間に応じた前納係数B</t>
    <rPh sb="2" eb="4">
      <t>ゼンノウ</t>
    </rPh>
    <rPh sb="4" eb="6">
      <t>キカン</t>
    </rPh>
    <rPh sb="7" eb="8">
      <t>オウ</t>
    </rPh>
    <rPh sb="10" eb="12">
      <t>ゼンノウ</t>
    </rPh>
    <rPh sb="12" eb="14">
      <t>ケイスウ</t>
    </rPh>
    <phoneticPr fontId="3"/>
  </si>
  <si>
    <t>割引後月額</t>
    <rPh sb="0" eb="2">
      <t>ワリビキ</t>
    </rPh>
    <rPh sb="2" eb="3">
      <t>ゴ</t>
    </rPh>
    <rPh sb="3" eb="5">
      <t>ゲツガク</t>
    </rPh>
    <phoneticPr fontId="3"/>
  </si>
  <si>
    <t>合計</t>
    <rPh sb="0" eb="2">
      <t>ゴウケイ</t>
    </rPh>
    <phoneticPr fontId="3"/>
  </si>
  <si>
    <t xml:space="preserve">短期掛金
</t>
    <rPh sb="0" eb="2">
      <t>タンキ</t>
    </rPh>
    <rPh sb="2" eb="4">
      <t>カケキン</t>
    </rPh>
    <phoneticPr fontId="6"/>
  </si>
  <si>
    <t xml:space="preserve">介護掛金
</t>
    <rPh sb="0" eb="2">
      <t>カイゴ</t>
    </rPh>
    <rPh sb="2" eb="4">
      <t>カケキン</t>
    </rPh>
    <phoneticPr fontId="6"/>
  </si>
  <si>
    <t>R4.4～R4.9
(84.20/1,000)</t>
    <phoneticPr fontId="3"/>
  </si>
  <si>
    <t>【短期】</t>
    <rPh sb="1" eb="3">
      <t>タンキ</t>
    </rPh>
    <phoneticPr fontId="3"/>
  </si>
  <si>
    <t>【介護】</t>
    <rPh sb="1" eb="3">
      <t>カイゴ</t>
    </rPh>
    <phoneticPr fontId="3"/>
  </si>
  <si>
    <t>1月+11月前納</t>
    <rPh sb="1" eb="2">
      <t>ツキ</t>
    </rPh>
    <rPh sb="5" eb="6">
      <t>ツキ</t>
    </rPh>
    <rPh sb="6" eb="8">
      <t>ゼンノウ</t>
    </rPh>
    <phoneticPr fontId="3"/>
  </si>
  <si>
    <t>前期
（R4.4～R4.9）</t>
    <rPh sb="0" eb="2">
      <t>ゼンキ</t>
    </rPh>
    <phoneticPr fontId="3"/>
  </si>
  <si>
    <t>6月前納</t>
    <rPh sb="1" eb="2">
      <t>ツキ</t>
    </rPh>
    <rPh sb="2" eb="4">
      <t>ゼンノウ</t>
    </rPh>
    <phoneticPr fontId="3"/>
  </si>
  <si>
    <t>合計</t>
    <rPh sb="0" eb="2">
      <t>ゴウケイ</t>
    </rPh>
    <phoneticPr fontId="3"/>
  </si>
  <si>
    <t>後期
（R4.10～R5.3）</t>
    <rPh sb="0" eb="2">
      <t>コウキ</t>
    </rPh>
    <phoneticPr fontId="3"/>
  </si>
  <si>
    <t>1月＋5月＋6月前納</t>
    <rPh sb="1" eb="2">
      <t>ツキ</t>
    </rPh>
    <rPh sb="4" eb="5">
      <t>ツキ</t>
    </rPh>
    <rPh sb="7" eb="8">
      <t>ツキ</t>
    </rPh>
    <rPh sb="8" eb="10">
      <t>ゼンノウ</t>
    </rPh>
    <phoneticPr fontId="3"/>
  </si>
  <si>
    <r>
      <t>●</t>
    </r>
    <r>
      <rPr>
        <b/>
        <sz val="11"/>
        <color rgb="FFFF0000"/>
        <rFont val="ＭＳ ゴシック"/>
        <family val="3"/>
        <charset val="128"/>
      </rPr>
      <t>令和４年度</t>
    </r>
    <r>
      <rPr>
        <b/>
        <sz val="11"/>
        <rFont val="ＭＳ ゴシック"/>
        <family val="3"/>
        <charset val="128"/>
      </rPr>
      <t>の掛金率および平均標準報酬月額です。
●試算結果は、あくまで参考としてください。</t>
    </r>
    <rPh sb="1" eb="3">
      <t>レイワ</t>
    </rPh>
    <phoneticPr fontId="6"/>
  </si>
  <si>
    <t xml:space="preserve">
(17.64/1,000)</t>
    <phoneticPr fontId="3"/>
  </si>
  <si>
    <t>R4.10～R5.3
(93.20/1,000)</t>
    <phoneticPr fontId="3"/>
  </si>
  <si>
    <t>年　間</t>
    <rPh sb="0" eb="1">
      <t>ネン</t>
    </rPh>
    <rPh sb="2" eb="3">
      <t>アイダ</t>
    </rPh>
    <phoneticPr fontId="3"/>
  </si>
  <si>
    <t>総　計</t>
    <rPh sb="0" eb="1">
      <t>ソウ</t>
    </rPh>
    <rPh sb="2" eb="3">
      <t>ケイ</t>
    </rPh>
    <phoneticPr fontId="3"/>
  </si>
  <si>
    <r>
      <t>令和４年４月から掛金を振込む場合は手数料負担が</t>
    </r>
    <r>
      <rPr>
        <b/>
        <sz val="12"/>
        <color rgb="FFFF0000"/>
        <rFont val="ＭＳ ゴシック"/>
        <family val="3"/>
        <charset val="128"/>
      </rPr>
      <t>発生</t>
    </r>
    <r>
      <rPr>
        <b/>
        <sz val="12"/>
        <rFont val="ＭＳ ゴシック"/>
        <family val="3"/>
        <charset val="128"/>
      </rPr>
      <t xml:space="preserve">します。
</t>
    </r>
    <r>
      <rPr>
        <b/>
        <sz val="11"/>
        <rFont val="ＭＳ ゴシック"/>
        <family val="3"/>
        <charset val="128"/>
      </rPr>
      <t>ネットバンキング</t>
    </r>
    <r>
      <rPr>
        <b/>
        <sz val="11"/>
        <color theme="1"/>
        <rFont val="ＭＳ ゴシック"/>
        <family val="3"/>
        <charset val="128"/>
      </rPr>
      <t>等</t>
    </r>
    <r>
      <rPr>
        <b/>
        <sz val="11"/>
        <rFont val="ＭＳ ゴシック"/>
        <family val="3"/>
        <charset val="128"/>
      </rPr>
      <t>を利用し、手数料負担が軽減される方法により振込みをしてください。</t>
    </r>
    <r>
      <rPr>
        <b/>
        <sz val="12"/>
        <rFont val="ＭＳ ゴシック"/>
        <family val="3"/>
        <charset val="128"/>
      </rPr>
      <t xml:space="preserve">
</t>
    </r>
    <r>
      <rPr>
        <b/>
        <sz val="11"/>
        <rFont val="ＭＳ ゴシック"/>
        <family val="3"/>
        <charset val="128"/>
      </rPr>
      <t>〇</t>
    </r>
    <r>
      <rPr>
        <b/>
        <u/>
        <sz val="11"/>
        <rFont val="ＭＳ ゴシック"/>
        <family val="3"/>
        <charset val="128"/>
      </rPr>
      <t xml:space="preserve">振込書を使用せず、ネットバンキング等で掛金を振
</t>
    </r>
    <r>
      <rPr>
        <b/>
        <sz val="11"/>
        <rFont val="ＭＳ ゴシック"/>
        <family val="3"/>
        <charset val="128"/>
      </rPr>
      <t>　</t>
    </r>
    <r>
      <rPr>
        <b/>
        <u/>
        <sz val="11"/>
        <rFont val="ＭＳ ゴシック"/>
        <family val="3"/>
        <charset val="128"/>
      </rPr>
      <t>り込む方</t>
    </r>
    <r>
      <rPr>
        <b/>
        <u/>
        <sz val="12"/>
        <rFont val="ＭＳ ゴシック"/>
        <family val="3"/>
        <charset val="128"/>
      </rPr>
      <t xml:space="preserve">
</t>
    </r>
    <r>
      <rPr>
        <b/>
        <sz val="10"/>
        <rFont val="ＭＳ ゴシック"/>
        <family val="3"/>
        <charset val="128"/>
      </rPr>
      <t>　　振込人名義（振込依頼人名）を以下のように変更して振
　込してください。
　（例）Ｂ123456　滋賀太郎（任意継続組合員番号+氏名）</t>
    </r>
    <rPh sb="14" eb="16">
      <t>バアイ</t>
    </rPh>
    <rPh sb="20" eb="22">
      <t>フタン</t>
    </rPh>
    <rPh sb="38" eb="39">
      <t>トウ</t>
    </rPh>
    <rPh sb="44" eb="47">
      <t>テスウリョウ</t>
    </rPh>
    <rPh sb="47" eb="49">
      <t>フタン</t>
    </rPh>
    <rPh sb="50" eb="52">
      <t>ケイゲン</t>
    </rPh>
    <rPh sb="55" eb="57">
      <t>ホウホウ</t>
    </rPh>
    <rPh sb="60" eb="61">
      <t>フ</t>
    </rPh>
    <rPh sb="61" eb="62">
      <t>コ</t>
    </rPh>
    <rPh sb="78" eb="80">
      <t>シヨウ</t>
    </rPh>
    <rPh sb="91" eb="92">
      <t>トウ</t>
    </rPh>
    <rPh sb="93" eb="95">
      <t>カケキン</t>
    </rPh>
    <rPh sb="96" eb="97">
      <t>フ</t>
    </rPh>
    <rPh sb="112" eb="114">
      <t>フリコミ</t>
    </rPh>
    <rPh sb="114" eb="116">
      <t>イライ</t>
    </rPh>
    <rPh sb="116" eb="117">
      <t>ニン</t>
    </rPh>
    <rPh sb="117" eb="118">
      <t>メイ</t>
    </rPh>
    <rPh sb="120" eb="122">
      <t>イカ</t>
    </rPh>
    <rPh sb="159" eb="161">
      <t>ニンイ</t>
    </rPh>
    <rPh sb="161" eb="163">
      <t>ケイゾク</t>
    </rPh>
    <rPh sb="163" eb="166">
      <t>クミアイイン</t>
    </rPh>
    <rPh sb="166" eb="168">
      <t>バンゴウ</t>
    </rPh>
    <rPh sb="169" eb="171">
      <t>シメイ</t>
    </rPh>
    <phoneticPr fontId="6"/>
  </si>
  <si>
    <t>令和４年度　任意継続掛金試算シート（年度末用）</t>
    <rPh sb="0" eb="2">
      <t>レイワ</t>
    </rPh>
    <rPh sb="6" eb="8">
      <t>ニンイ</t>
    </rPh>
    <rPh sb="8" eb="10">
      <t>ケイゾク</t>
    </rPh>
    <rPh sb="10" eb="12">
      <t>カケキン</t>
    </rPh>
    <rPh sb="12" eb="14">
      <t>シサン</t>
    </rPh>
    <rPh sb="18" eb="21">
      <t>ネンドマツ</t>
    </rPh>
    <rPh sb="21" eb="22">
      <t>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</si>
</sst>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.0000000_ "/>
    <numFmt numFmtId="179" formatCode="0.0000000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HG創英角ﾎﾟｯﾌﾟ体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rgb="FFFF33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HG創英角ﾎﾟｯﾌﾟ体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3"/>
      <name val="ＭＳ ゴシック"/>
      <family val="3"/>
      <charset val="128"/>
    </font>
    <font>
      <sz val="11"/>
      <color theme="3"/>
      <name val="HGS創英角ﾎﾟｯﾌﾟ体"/>
      <family val="3"/>
      <charset val="128"/>
    </font>
    <font>
      <sz val="20"/>
      <name val="HG創英角ｺﾞｼｯｸUB"/>
      <family val="3"/>
      <charset val="128"/>
    </font>
    <font>
      <sz val="12"/>
      <color rgb="FFFF0000"/>
      <name val="HG創英角ﾎﾟｯﾌﾟ体"/>
      <family val="3"/>
      <charset val="128"/>
    </font>
    <font>
      <b/>
      <sz val="12"/>
      <color rgb="FFFF0000"/>
      <name val="HG創英角ﾎﾟｯﾌﾟ体"/>
      <family val="3"/>
      <charset val="128"/>
    </font>
    <font>
      <b/>
      <u/>
      <sz val="1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ck">
        <color rgb="FF0066CC"/>
      </right>
      <top/>
      <bottom style="thick">
        <color rgb="FF0066CC"/>
      </bottom>
      <diagonal/>
    </border>
    <border>
      <left/>
      <right/>
      <top/>
      <bottom style="thick">
        <color rgb="FF0066CC"/>
      </bottom>
      <diagonal/>
    </border>
    <border>
      <left style="thick">
        <color rgb="FF0066CC"/>
      </left>
      <right/>
      <top/>
      <bottom style="thick">
        <color rgb="FF0066CC"/>
      </bottom>
      <diagonal/>
    </border>
    <border>
      <left/>
      <right style="thick">
        <color rgb="FF0066CC"/>
      </right>
      <top/>
      <bottom/>
      <diagonal/>
    </border>
    <border>
      <left style="thick">
        <color rgb="FF0066CC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66CC"/>
      </right>
      <top style="thick">
        <color rgb="FF0066CC"/>
      </top>
      <bottom/>
      <diagonal/>
    </border>
    <border>
      <left/>
      <right/>
      <top style="thick">
        <color rgb="FF0066CC"/>
      </top>
      <bottom/>
      <diagonal/>
    </border>
    <border>
      <left style="thick">
        <color rgb="FF0066CC"/>
      </left>
      <right/>
      <top style="thick">
        <color rgb="FF0066CC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4" fillId="0" borderId="0" xfId="2" applyFont="1">
      <alignment vertical="center"/>
    </xf>
    <xf numFmtId="0" fontId="8" fillId="0" borderId="0" xfId="2" applyFont="1" applyAlignment="1">
      <alignment vertical="center" shrinkToFit="1"/>
    </xf>
    <xf numFmtId="49" fontId="10" fillId="0" borderId="0" xfId="2" applyNumberFormat="1" applyFont="1" applyAlignment="1">
      <alignment vertical="center"/>
    </xf>
    <xf numFmtId="176" fontId="10" fillId="0" borderId="0" xfId="2" applyNumberFormat="1" applyFont="1" applyFill="1" applyBorder="1" applyAlignment="1" applyProtection="1">
      <alignment horizontal="center" vertical="center"/>
    </xf>
    <xf numFmtId="0" fontId="2" fillId="0" borderId="0" xfId="2" applyFont="1" applyProtection="1">
      <alignment vertical="center"/>
    </xf>
    <xf numFmtId="0" fontId="2" fillId="0" borderId="0" xfId="2" applyFont="1" applyAlignment="1" applyProtection="1">
      <alignment vertical="center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horizontal="right" vertical="center"/>
    </xf>
    <xf numFmtId="0" fontId="21" fillId="0" borderId="0" xfId="2" applyFont="1" applyProtection="1">
      <alignment vertical="center"/>
    </xf>
    <xf numFmtId="0" fontId="2" fillId="0" borderId="0" xfId="2" applyFont="1" applyBorder="1" applyProtection="1">
      <alignment vertical="center"/>
    </xf>
    <xf numFmtId="0" fontId="20" fillId="0" borderId="0" xfId="2" applyFont="1" applyAlignment="1" applyProtection="1">
      <alignment vertical="center"/>
    </xf>
    <xf numFmtId="0" fontId="19" fillId="0" borderId="0" xfId="2" applyFont="1" applyAlignment="1" applyProtection="1">
      <alignment horizontal="right" vertical="center"/>
    </xf>
    <xf numFmtId="0" fontId="2" fillId="0" borderId="32" xfId="2" applyFont="1" applyFill="1" applyBorder="1" applyProtection="1">
      <alignment vertical="center"/>
    </xf>
    <xf numFmtId="0" fontId="2" fillId="0" borderId="29" xfId="2" applyFont="1" applyFill="1" applyBorder="1" applyProtection="1">
      <alignment vertical="center"/>
    </xf>
    <xf numFmtId="0" fontId="17" fillId="0" borderId="0" xfId="2" applyFont="1" applyProtection="1">
      <alignment vertical="center"/>
    </xf>
    <xf numFmtId="0" fontId="2" fillId="0" borderId="1" xfId="2" applyFont="1" applyFill="1" applyBorder="1" applyProtection="1">
      <alignment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Protection="1">
      <alignment vertical="center"/>
    </xf>
    <xf numFmtId="0" fontId="17" fillId="0" borderId="0" xfId="2" applyFont="1" applyAlignment="1" applyProtection="1">
      <alignment horizontal="right" vertical="center"/>
    </xf>
    <xf numFmtId="0" fontId="2" fillId="3" borderId="19" xfId="2" applyFont="1" applyFill="1" applyBorder="1" applyProtection="1">
      <alignment vertical="center"/>
    </xf>
    <xf numFmtId="176" fontId="7" fillId="3" borderId="24" xfId="2" applyNumberFormat="1" applyFont="1" applyFill="1" applyBorder="1" applyAlignment="1" applyProtection="1">
      <alignment horizontal="right" vertical="center"/>
    </xf>
    <xf numFmtId="0" fontId="2" fillId="3" borderId="23" xfId="2" applyFont="1" applyFill="1" applyBorder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right" vertical="center"/>
    </xf>
    <xf numFmtId="0" fontId="5" fillId="0" borderId="0" xfId="2" applyFont="1" applyProtection="1">
      <alignment vertical="center"/>
    </xf>
    <xf numFmtId="0" fontId="4" fillId="0" borderId="0" xfId="2" applyFont="1" applyAlignment="1" applyProtection="1">
      <alignment vertical="center"/>
    </xf>
    <xf numFmtId="0" fontId="4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right" vertical="center"/>
    </xf>
    <xf numFmtId="0" fontId="4" fillId="0" borderId="0" xfId="2" applyFont="1" applyProtection="1">
      <alignment vertical="center"/>
    </xf>
    <xf numFmtId="0" fontId="2" fillId="2" borderId="10" xfId="2" applyFont="1" applyFill="1" applyBorder="1" applyAlignment="1" applyProtection="1">
      <alignment horizontal="center" vertical="center"/>
    </xf>
    <xf numFmtId="176" fontId="4" fillId="2" borderId="9" xfId="2" applyNumberFormat="1" applyFont="1" applyFill="1" applyBorder="1" applyAlignment="1" applyProtection="1">
      <alignment horizontal="right" vertical="center"/>
    </xf>
    <xf numFmtId="0" fontId="2" fillId="2" borderId="8" xfId="2" applyFont="1" applyFill="1" applyBorder="1" applyProtection="1">
      <alignment vertical="center"/>
    </xf>
    <xf numFmtId="0" fontId="8" fillId="0" borderId="0" xfId="2" applyFont="1" applyAlignment="1" applyProtection="1">
      <alignment horizontal="right" vertical="center" shrinkToFit="1"/>
    </xf>
    <xf numFmtId="176" fontId="7" fillId="5" borderId="2" xfId="2" applyNumberFormat="1" applyFont="1" applyFill="1" applyBorder="1" applyAlignment="1" applyProtection="1">
      <alignment horizontal="right" vertical="center"/>
    </xf>
    <xf numFmtId="0" fontId="2" fillId="5" borderId="1" xfId="2" applyFont="1" applyFill="1" applyBorder="1" applyProtection="1">
      <alignment vertical="center"/>
    </xf>
    <xf numFmtId="176" fontId="8" fillId="0" borderId="0" xfId="2" applyNumberFormat="1" applyFont="1" applyAlignment="1" applyProtection="1">
      <alignment vertical="center" shrinkToFit="1"/>
    </xf>
    <xf numFmtId="0" fontId="2" fillId="0" borderId="13" xfId="2" applyFont="1" applyFill="1" applyBorder="1" applyAlignment="1" applyProtection="1">
      <alignment horizontal="center" vertical="center"/>
    </xf>
    <xf numFmtId="176" fontId="4" fillId="0" borderId="12" xfId="2" applyNumberFormat="1" applyFont="1" applyBorder="1" applyAlignment="1" applyProtection="1">
      <alignment horizontal="right" vertical="center"/>
    </xf>
    <xf numFmtId="0" fontId="2" fillId="0" borderId="11" xfId="2" applyFont="1" applyBorder="1" applyProtection="1">
      <alignment vertical="center"/>
    </xf>
    <xf numFmtId="0" fontId="8" fillId="0" borderId="0" xfId="2" applyFont="1" applyAlignment="1" applyProtection="1">
      <alignment vertical="center" shrinkToFit="1"/>
    </xf>
    <xf numFmtId="0" fontId="2" fillId="0" borderId="7" xfId="2" applyFont="1" applyFill="1" applyBorder="1" applyAlignment="1" applyProtection="1">
      <alignment horizontal="center" vertical="center"/>
    </xf>
    <xf numFmtId="176" fontId="4" fillId="0" borderId="6" xfId="2" applyNumberFormat="1" applyFont="1" applyBorder="1" applyAlignment="1" applyProtection="1">
      <alignment horizontal="right" vertical="center"/>
    </xf>
    <xf numFmtId="0" fontId="2" fillId="0" borderId="5" xfId="2" applyFont="1" applyBorder="1" applyProtection="1">
      <alignment vertical="center"/>
    </xf>
    <xf numFmtId="0" fontId="2" fillId="0" borderId="3" xfId="2" applyFont="1" applyFill="1" applyBorder="1" applyAlignment="1" applyProtection="1">
      <alignment horizontal="center" vertical="center"/>
    </xf>
    <xf numFmtId="0" fontId="2" fillId="0" borderId="10" xfId="2" applyFont="1" applyFill="1" applyBorder="1" applyAlignment="1" applyProtection="1">
      <alignment horizontal="center" vertical="center"/>
    </xf>
    <xf numFmtId="176" fontId="4" fillId="0" borderId="9" xfId="2" applyNumberFormat="1" applyFont="1" applyBorder="1" applyAlignment="1" applyProtection="1">
      <alignment horizontal="right" vertical="center"/>
    </xf>
    <xf numFmtId="0" fontId="2" fillId="0" borderId="8" xfId="2" applyFont="1" applyBorder="1" applyProtection="1">
      <alignment vertical="center"/>
    </xf>
    <xf numFmtId="0" fontId="2" fillId="0" borderId="0" xfId="2" applyFont="1" applyAlignment="1" applyProtection="1">
      <alignment horizontal="left" vertical="center"/>
    </xf>
    <xf numFmtId="0" fontId="5" fillId="0" borderId="0" xfId="2" applyFont="1" applyAlignment="1" applyProtection="1">
      <alignment horizontal="left" vertical="center"/>
    </xf>
    <xf numFmtId="38" fontId="0" fillId="0" borderId="0" xfId="1" applyFon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179" fontId="0" fillId="0" borderId="4" xfId="0" applyNumberFormat="1" applyBorder="1" applyAlignment="1">
      <alignment horizontal="center" vertical="center"/>
    </xf>
    <xf numFmtId="178" fontId="0" fillId="0" borderId="4" xfId="0" applyNumberFormat="1" applyBorder="1">
      <alignment vertical="center"/>
    </xf>
    <xf numFmtId="179" fontId="0" fillId="0" borderId="4" xfId="0" applyNumberFormat="1" applyBorder="1">
      <alignment vertical="center"/>
    </xf>
    <xf numFmtId="0" fontId="16" fillId="3" borderId="24" xfId="2" applyFont="1" applyFill="1" applyBorder="1" applyAlignment="1" applyProtection="1">
      <alignment horizontal="center" vertical="center" wrapText="1"/>
    </xf>
    <xf numFmtId="0" fontId="2" fillId="2" borderId="9" xfId="2" applyFont="1" applyFill="1" applyBorder="1" applyAlignment="1" applyProtection="1">
      <alignment horizontal="center" vertical="center"/>
    </xf>
    <xf numFmtId="0" fontId="2" fillId="0" borderId="12" xfId="2" applyFont="1" applyFill="1" applyBorder="1" applyAlignment="1" applyProtection="1">
      <alignment horizontal="center" vertical="center"/>
    </xf>
    <xf numFmtId="0" fontId="2" fillId="0" borderId="6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9" xfId="2" applyFont="1" applyFill="1" applyBorder="1" applyAlignment="1" applyProtection="1">
      <alignment horizontal="center" vertical="center"/>
    </xf>
    <xf numFmtId="0" fontId="16" fillId="0" borderId="2" xfId="2" applyFont="1" applyFill="1" applyBorder="1" applyAlignment="1" applyProtection="1">
      <alignment horizontal="center" vertical="center" wrapText="1"/>
    </xf>
    <xf numFmtId="178" fontId="2" fillId="0" borderId="4" xfId="2" applyNumberFormat="1" applyFont="1" applyBorder="1">
      <alignment vertical="center"/>
    </xf>
    <xf numFmtId="0" fontId="2" fillId="0" borderId="35" xfId="2" applyFont="1" applyFill="1" applyBorder="1" applyAlignment="1" applyProtection="1">
      <alignment horizontal="center" vertical="center"/>
    </xf>
    <xf numFmtId="0" fontId="16" fillId="0" borderId="36" xfId="2" applyFont="1" applyFill="1" applyBorder="1" applyAlignment="1" applyProtection="1">
      <alignment horizontal="center" vertical="center" wrapText="1"/>
    </xf>
    <xf numFmtId="176" fontId="7" fillId="6" borderId="2" xfId="2" applyNumberFormat="1" applyFont="1" applyFill="1" applyBorder="1" applyAlignment="1" applyProtection="1">
      <alignment horizontal="right" vertical="center"/>
    </xf>
    <xf numFmtId="0" fontId="2" fillId="6" borderId="1" xfId="2" applyFont="1" applyFill="1" applyBorder="1" applyProtection="1">
      <alignment vertical="center"/>
    </xf>
    <xf numFmtId="0" fontId="2" fillId="2" borderId="38" xfId="2" applyFont="1" applyFill="1" applyBorder="1" applyAlignment="1" applyProtection="1">
      <alignment horizontal="center" vertical="center"/>
    </xf>
    <xf numFmtId="0" fontId="2" fillId="2" borderId="39" xfId="2" applyFont="1" applyFill="1" applyBorder="1" applyAlignment="1" applyProtection="1">
      <alignment horizontal="center" vertical="center"/>
    </xf>
    <xf numFmtId="176" fontId="4" fillId="2" borderId="39" xfId="2" applyNumberFormat="1" applyFont="1" applyFill="1" applyBorder="1" applyAlignment="1" applyProtection="1">
      <alignment horizontal="right" vertical="center"/>
    </xf>
    <xf numFmtId="0" fontId="2" fillId="2" borderId="40" xfId="2" applyFont="1" applyFill="1" applyBorder="1" applyProtection="1">
      <alignment vertical="center"/>
    </xf>
    <xf numFmtId="0" fontId="2" fillId="2" borderId="41" xfId="2" applyFont="1" applyFill="1" applyBorder="1" applyAlignment="1" applyProtection="1">
      <alignment horizontal="center" vertical="center"/>
    </xf>
    <xf numFmtId="0" fontId="2" fillId="2" borderId="42" xfId="2" applyFont="1" applyFill="1" applyBorder="1" applyAlignment="1" applyProtection="1">
      <alignment horizontal="center" vertical="center"/>
    </xf>
    <xf numFmtId="176" fontId="7" fillId="5" borderId="42" xfId="2" applyNumberFormat="1" applyFont="1" applyFill="1" applyBorder="1" applyAlignment="1" applyProtection="1">
      <alignment horizontal="right" vertical="center"/>
    </xf>
    <xf numFmtId="0" fontId="2" fillId="5" borderId="43" xfId="2" applyFont="1" applyFill="1" applyBorder="1" applyProtection="1">
      <alignment vertical="center"/>
    </xf>
    <xf numFmtId="0" fontId="2" fillId="0" borderId="38" xfId="2" applyFont="1" applyFill="1" applyBorder="1" applyAlignment="1" applyProtection="1">
      <alignment horizontal="center" vertical="center"/>
    </xf>
    <xf numFmtId="0" fontId="2" fillId="0" borderId="39" xfId="2" applyFont="1" applyFill="1" applyBorder="1" applyAlignment="1" applyProtection="1">
      <alignment horizontal="center" vertical="center"/>
    </xf>
    <xf numFmtId="176" fontId="4" fillId="0" borderId="39" xfId="2" applyNumberFormat="1" applyFont="1" applyBorder="1" applyAlignment="1" applyProtection="1">
      <alignment horizontal="right" vertical="center"/>
    </xf>
    <xf numFmtId="0" fontId="2" fillId="0" borderId="40" xfId="2" applyFont="1" applyBorder="1" applyProtection="1">
      <alignment vertical="center"/>
    </xf>
    <xf numFmtId="0" fontId="2" fillId="0" borderId="41" xfId="2" applyFont="1" applyFill="1" applyBorder="1" applyAlignment="1" applyProtection="1">
      <alignment horizontal="center" vertical="center"/>
    </xf>
    <xf numFmtId="0" fontId="2" fillId="0" borderId="42" xfId="2" applyFont="1" applyFill="1" applyBorder="1" applyAlignment="1" applyProtection="1">
      <alignment horizontal="center" vertical="center"/>
    </xf>
    <xf numFmtId="176" fontId="7" fillId="6" borderId="39" xfId="2" applyNumberFormat="1" applyFont="1" applyFill="1" applyBorder="1" applyAlignment="1" applyProtection="1">
      <alignment horizontal="right" vertical="center"/>
    </xf>
    <xf numFmtId="0" fontId="2" fillId="6" borderId="40" xfId="2" applyFont="1" applyFill="1" applyBorder="1" applyProtection="1">
      <alignment vertical="center"/>
    </xf>
    <xf numFmtId="0" fontId="16" fillId="0" borderId="42" xfId="2" applyFont="1" applyFill="1" applyBorder="1" applyAlignment="1" applyProtection="1">
      <alignment horizontal="center" vertical="center" wrapText="1"/>
    </xf>
    <xf numFmtId="0" fontId="16" fillId="3" borderId="24" xfId="2" applyFont="1" applyFill="1" applyBorder="1" applyAlignment="1" applyProtection="1">
      <alignment horizontal="center" vertical="center"/>
    </xf>
    <xf numFmtId="0" fontId="16" fillId="3" borderId="4" xfId="2" applyFont="1" applyFill="1" applyBorder="1" applyAlignment="1" applyProtection="1">
      <alignment horizontal="center" vertical="center"/>
    </xf>
    <xf numFmtId="0" fontId="16" fillId="0" borderId="45" xfId="2" applyFont="1" applyFill="1" applyBorder="1" applyAlignment="1" applyProtection="1">
      <alignment horizontal="center" vertical="center" wrapText="1"/>
    </xf>
    <xf numFmtId="176" fontId="4" fillId="0" borderId="46" xfId="2" applyNumberFormat="1" applyFont="1" applyBorder="1" applyAlignment="1" applyProtection="1">
      <alignment horizontal="right" vertical="center"/>
    </xf>
    <xf numFmtId="0" fontId="2" fillId="0" borderId="47" xfId="2" applyFont="1" applyBorder="1" applyProtection="1">
      <alignment vertical="center"/>
    </xf>
    <xf numFmtId="0" fontId="0" fillId="0" borderId="4" xfId="0" applyBorder="1" applyAlignment="1">
      <alignment horizontal="center" vertical="center"/>
    </xf>
    <xf numFmtId="0" fontId="9" fillId="3" borderId="27" xfId="2" applyFont="1" applyFill="1" applyBorder="1" applyAlignment="1">
      <alignment vertical="center" wrapText="1"/>
    </xf>
    <xf numFmtId="0" fontId="2" fillId="3" borderId="26" xfId="2" applyFont="1" applyFill="1" applyBorder="1" applyAlignment="1">
      <alignment vertical="center"/>
    </xf>
    <xf numFmtId="0" fontId="2" fillId="3" borderId="25" xfId="2" applyFont="1" applyFill="1" applyBorder="1" applyAlignment="1">
      <alignment vertical="center"/>
    </xf>
    <xf numFmtId="0" fontId="2" fillId="3" borderId="16" xfId="2" applyFont="1" applyFill="1" applyBorder="1" applyAlignment="1">
      <alignment vertical="center"/>
    </xf>
    <xf numFmtId="0" fontId="2" fillId="3" borderId="15" xfId="2" applyFont="1" applyFill="1" applyBorder="1" applyAlignment="1">
      <alignment vertical="center"/>
    </xf>
    <xf numFmtId="0" fontId="2" fillId="3" borderId="14" xfId="2" applyFont="1" applyFill="1" applyBorder="1" applyAlignment="1">
      <alignment vertical="center"/>
    </xf>
    <xf numFmtId="0" fontId="9" fillId="3" borderId="27" xfId="2" applyFont="1" applyFill="1" applyBorder="1" applyAlignment="1">
      <alignment horizontal="left" vertical="center" wrapText="1"/>
    </xf>
    <xf numFmtId="0" fontId="9" fillId="3" borderId="26" xfId="2" applyFont="1" applyFill="1" applyBorder="1" applyAlignment="1">
      <alignment horizontal="left" vertical="center" wrapText="1"/>
    </xf>
    <xf numFmtId="0" fontId="9" fillId="3" borderId="25" xfId="2" applyFont="1" applyFill="1" applyBorder="1" applyAlignment="1">
      <alignment horizontal="left" vertical="center" wrapText="1"/>
    </xf>
    <xf numFmtId="0" fontId="9" fillId="3" borderId="18" xfId="2" applyFont="1" applyFill="1" applyBorder="1" applyAlignment="1">
      <alignment horizontal="left" vertical="center" wrapText="1"/>
    </xf>
    <xf numFmtId="0" fontId="9" fillId="3" borderId="0" xfId="2" applyFont="1" applyFill="1" applyBorder="1" applyAlignment="1">
      <alignment horizontal="left" vertical="center" wrapText="1"/>
    </xf>
    <xf numFmtId="0" fontId="9" fillId="3" borderId="17" xfId="2" applyFont="1" applyFill="1" applyBorder="1" applyAlignment="1">
      <alignment horizontal="left" vertical="center" wrapText="1"/>
    </xf>
    <xf numFmtId="0" fontId="9" fillId="3" borderId="16" xfId="2" applyFont="1" applyFill="1" applyBorder="1" applyAlignment="1">
      <alignment horizontal="left" vertical="center" wrapText="1"/>
    </xf>
    <xf numFmtId="0" fontId="9" fillId="3" borderId="15" xfId="2" applyFont="1" applyFill="1" applyBorder="1" applyAlignment="1">
      <alignment horizontal="left" vertical="center" wrapText="1"/>
    </xf>
    <xf numFmtId="0" fontId="9" fillId="3" borderId="14" xfId="2" applyFont="1" applyFill="1" applyBorder="1" applyAlignment="1">
      <alignment horizontal="left" vertical="center" wrapText="1"/>
    </xf>
    <xf numFmtId="0" fontId="2" fillId="0" borderId="4" xfId="2" applyFont="1" applyBorder="1" applyAlignment="1">
      <alignment horizontal="center" vertical="center"/>
    </xf>
    <xf numFmtId="0" fontId="11" fillId="3" borderId="27" xfId="2" applyFont="1" applyFill="1" applyBorder="1" applyAlignment="1">
      <alignment horizontal="left" vertical="center" wrapText="1"/>
    </xf>
    <xf numFmtId="0" fontId="11" fillId="3" borderId="26" xfId="2" applyFont="1" applyFill="1" applyBorder="1" applyAlignment="1">
      <alignment horizontal="left" vertical="center" wrapText="1"/>
    </xf>
    <xf numFmtId="0" fontId="11" fillId="3" borderId="25" xfId="2" applyFont="1" applyFill="1" applyBorder="1" applyAlignment="1">
      <alignment horizontal="left" vertical="center" wrapText="1"/>
    </xf>
    <xf numFmtId="0" fontId="11" fillId="3" borderId="18" xfId="2" applyFont="1" applyFill="1" applyBorder="1" applyAlignment="1">
      <alignment horizontal="left" vertical="center" wrapText="1"/>
    </xf>
    <xf numFmtId="0" fontId="11" fillId="3" borderId="0" xfId="2" applyFont="1" applyFill="1" applyBorder="1" applyAlignment="1">
      <alignment horizontal="left" vertical="center" wrapText="1"/>
    </xf>
    <xf numFmtId="0" fontId="11" fillId="3" borderId="17" xfId="2" applyFont="1" applyFill="1" applyBorder="1" applyAlignment="1">
      <alignment horizontal="left" vertical="center" wrapText="1"/>
    </xf>
    <xf numFmtId="0" fontId="11" fillId="3" borderId="16" xfId="2" applyFont="1" applyFill="1" applyBorder="1" applyAlignment="1">
      <alignment horizontal="left" vertical="center" wrapText="1"/>
    </xf>
    <xf numFmtId="0" fontId="11" fillId="3" borderId="15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177" fontId="7" fillId="4" borderId="34" xfId="2" applyNumberFormat="1" applyFont="1" applyFill="1" applyBorder="1" applyAlignment="1" applyProtection="1">
      <alignment horizontal="center" vertical="center"/>
      <protection locked="0"/>
    </xf>
    <xf numFmtId="177" fontId="7" fillId="4" borderId="33" xfId="2" applyNumberFormat="1" applyFont="1" applyFill="1" applyBorder="1" applyAlignment="1" applyProtection="1">
      <alignment horizontal="center" vertical="center"/>
      <protection locked="0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24" xfId="2" applyFont="1" applyFill="1" applyBorder="1" applyAlignment="1" applyProtection="1">
      <alignment horizontal="center" vertical="center"/>
    </xf>
    <xf numFmtId="176" fontId="7" fillId="4" borderId="31" xfId="1" applyNumberFormat="1" applyFont="1" applyFill="1" applyBorder="1" applyAlignment="1" applyProtection="1">
      <alignment horizontal="center" vertical="center"/>
      <protection locked="0"/>
    </xf>
    <xf numFmtId="176" fontId="7" fillId="4" borderId="30" xfId="1" applyNumberFormat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center" vertical="center"/>
    </xf>
    <xf numFmtId="176" fontId="7" fillId="3" borderId="28" xfId="2" applyNumberFormat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vertical="center" wrapText="1"/>
    </xf>
    <xf numFmtId="0" fontId="4" fillId="0" borderId="4" xfId="2" applyFont="1" applyFill="1" applyBorder="1" applyAlignment="1" applyProtection="1">
      <alignment vertical="center"/>
    </xf>
    <xf numFmtId="0" fontId="4" fillId="0" borderId="24" xfId="2" applyFont="1" applyFill="1" applyBorder="1" applyAlignment="1" applyProtection="1">
      <alignment vertical="center"/>
    </xf>
    <xf numFmtId="0" fontId="2" fillId="3" borderId="22" xfId="2" applyFont="1" applyFill="1" applyBorder="1" applyAlignment="1" applyProtection="1">
      <alignment horizontal="center" vertical="center"/>
    </xf>
    <xf numFmtId="176" fontId="7" fillId="3" borderId="22" xfId="2" applyNumberFormat="1" applyFont="1" applyFill="1" applyBorder="1" applyAlignment="1" applyProtection="1">
      <alignment horizontal="center" vertical="center"/>
    </xf>
    <xf numFmtId="176" fontId="7" fillId="3" borderId="21" xfId="2" applyNumberFormat="1" applyFont="1" applyFill="1" applyBorder="1" applyAlignment="1" applyProtection="1">
      <alignment horizontal="center" vertical="center"/>
    </xf>
    <xf numFmtId="0" fontId="4" fillId="0" borderId="21" xfId="2" applyFont="1" applyFill="1" applyBorder="1" applyAlignment="1" applyProtection="1">
      <alignment horizontal="center" vertical="center"/>
    </xf>
    <xf numFmtId="0" fontId="4" fillId="0" borderId="20" xfId="2" applyFont="1" applyFill="1" applyBorder="1" applyAlignment="1" applyProtection="1">
      <alignment horizontal="center" vertical="center"/>
    </xf>
    <xf numFmtId="0" fontId="4" fillId="0" borderId="19" xfId="2" applyFont="1" applyFill="1" applyBorder="1" applyAlignment="1" applyProtection="1">
      <alignment horizontal="center" vertical="center"/>
    </xf>
    <xf numFmtId="0" fontId="16" fillId="3" borderId="22" xfId="2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center" vertical="center"/>
    </xf>
    <xf numFmtId="0" fontId="2" fillId="3" borderId="21" xfId="2" applyFont="1" applyFill="1" applyBorder="1" applyAlignment="1" applyProtection="1">
      <alignment horizontal="center" vertical="center"/>
    </xf>
    <xf numFmtId="0" fontId="2" fillId="3" borderId="19" xfId="2" applyFont="1" applyFill="1" applyBorder="1" applyAlignment="1" applyProtection="1">
      <alignment horizontal="center" vertical="center"/>
    </xf>
    <xf numFmtId="0" fontId="2" fillId="3" borderId="36" xfId="2" applyFont="1" applyFill="1" applyBorder="1" applyAlignment="1" applyProtection="1">
      <alignment horizontal="center" vertical="center"/>
    </xf>
    <xf numFmtId="0" fontId="2" fillId="3" borderId="37" xfId="2" applyFont="1" applyFill="1" applyBorder="1" applyAlignment="1" applyProtection="1">
      <alignment horizontal="center" vertical="center"/>
    </xf>
    <xf numFmtId="0" fontId="2" fillId="3" borderId="2" xfId="2" applyFont="1" applyFill="1" applyBorder="1" applyAlignment="1" applyProtection="1">
      <alignment horizontal="center" vertical="center"/>
    </xf>
    <xf numFmtId="0" fontId="2" fillId="3" borderId="1" xfId="2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 applyProtection="1">
      <alignment vertical="center" wrapText="1"/>
    </xf>
    <xf numFmtId="0" fontId="4" fillId="2" borderId="4" xfId="2" applyFont="1" applyFill="1" applyBorder="1" applyAlignment="1" applyProtection="1">
      <alignment vertical="center"/>
    </xf>
    <xf numFmtId="0" fontId="4" fillId="2" borderId="24" xfId="2" applyFont="1" applyFill="1" applyBorder="1" applyAlignment="1" applyProtection="1">
      <alignment vertical="center"/>
    </xf>
    <xf numFmtId="0" fontId="4" fillId="2" borderId="4" xfId="2" applyFont="1" applyFill="1" applyBorder="1" applyAlignment="1" applyProtection="1">
      <alignment horizontal="center" vertical="center"/>
    </xf>
    <xf numFmtId="0" fontId="4" fillId="0" borderId="22" xfId="2" applyFont="1" applyFill="1" applyBorder="1" applyAlignment="1" applyProtection="1">
      <alignment horizontal="center" vertical="center"/>
    </xf>
    <xf numFmtId="0" fontId="4" fillId="0" borderId="35" xfId="2" applyFont="1" applyFill="1" applyBorder="1" applyAlignment="1" applyProtection="1">
      <alignment horizontal="center" vertical="center"/>
    </xf>
    <xf numFmtId="0" fontId="4" fillId="0" borderId="22" xfId="2" applyFont="1" applyFill="1" applyBorder="1" applyAlignment="1" applyProtection="1">
      <alignment vertical="center" wrapText="1"/>
    </xf>
    <xf numFmtId="0" fontId="4" fillId="0" borderId="35" xfId="2" applyFont="1" applyFill="1" applyBorder="1" applyAlignment="1" applyProtection="1">
      <alignment vertical="center" wrapText="1"/>
    </xf>
    <xf numFmtId="0" fontId="4" fillId="0" borderId="2" xfId="2" applyFont="1" applyFill="1" applyBorder="1" applyAlignment="1" applyProtection="1">
      <alignment vertical="center" wrapText="1"/>
    </xf>
    <xf numFmtId="0" fontId="2" fillId="0" borderId="44" xfId="2" applyFont="1" applyFill="1" applyBorder="1" applyAlignment="1" applyProtection="1">
      <alignment horizontal="center" vertical="center"/>
    </xf>
    <xf numFmtId="0" fontId="2" fillId="0" borderId="13" xfId="2" applyFont="1" applyFill="1" applyBorder="1" applyAlignment="1" applyProtection="1">
      <alignment horizontal="center" vertical="center"/>
    </xf>
    <xf numFmtId="0" fontId="4" fillId="0" borderId="22" xfId="2" applyFont="1" applyFill="1" applyBorder="1" applyAlignment="1" applyProtection="1">
      <alignment horizontal="left" vertical="center" wrapText="1"/>
    </xf>
    <xf numFmtId="0" fontId="4" fillId="0" borderId="35" xfId="2" applyFont="1" applyFill="1" applyBorder="1" applyAlignment="1" applyProtection="1">
      <alignment horizontal="left" vertical="center" wrapText="1"/>
    </xf>
    <xf numFmtId="0" fontId="4" fillId="0" borderId="3" xfId="2" applyFont="1" applyFill="1" applyBorder="1" applyAlignment="1" applyProtection="1">
      <alignment horizontal="left" vertical="center" wrapText="1"/>
    </xf>
  </cellXfs>
  <cellStyles count="3">
    <cellStyle name="桁区切り" xfId="1" builtinId="6"/>
    <cellStyle name="標準" xfId="0" builtinId="0"/>
    <cellStyle name="標準_任継計算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Y71"/>
  <sheetViews>
    <sheetView showGridLines="0" tabSelected="1" view="pageBreakPreview" topLeftCell="A32" zoomScaleNormal="100" zoomScaleSheetLayoutView="100" workbookViewId="0">
      <selection activeCell="C5" sqref="C5:E5"/>
    </sheetView>
  </sheetViews>
  <sheetFormatPr defaultRowHeight="13.5" x14ac:dyDescent="0.15"/>
  <cols>
    <col min="1" max="1" width="4.625" style="1" customWidth="1"/>
    <col min="2" max="2" width="35.25" style="4" customWidth="1"/>
    <col min="3" max="3" width="11.875" style="3" customWidth="1"/>
    <col min="4" max="4" width="14.5" style="3" customWidth="1"/>
    <col min="5" max="5" width="15.5" style="2" customWidth="1"/>
    <col min="6" max="6" width="3.75" style="1" customWidth="1"/>
    <col min="7" max="7" width="4.375" style="1" customWidth="1"/>
    <col min="8" max="8" width="3.625" style="1" customWidth="1"/>
    <col min="9" max="10" width="18.25" style="1" customWidth="1"/>
    <col min="11" max="12" width="6.25" style="1" customWidth="1"/>
    <col min="13" max="13" width="3.375" style="1" customWidth="1"/>
    <col min="14" max="14" width="9" style="1"/>
    <col min="15" max="16" width="0" style="1" hidden="1" customWidth="1"/>
    <col min="17" max="18" width="11.625" style="1" hidden="1" customWidth="1"/>
    <col min="19" max="19" width="28.25" style="1" hidden="1" customWidth="1"/>
    <col min="20" max="20" width="4.125" style="1" hidden="1" customWidth="1"/>
    <col min="21" max="22" width="0" style="1" hidden="1" customWidth="1"/>
    <col min="23" max="23" width="11.625" style="1" hidden="1" customWidth="1"/>
    <col min="24" max="24" width="28.25" style="1" hidden="1" customWidth="1"/>
    <col min="25" max="25" width="16.125" style="1" hidden="1" customWidth="1"/>
    <col min="26" max="16384" width="9" style="1"/>
  </cols>
  <sheetData>
    <row r="1" spans="1:25" x14ac:dyDescent="0.15">
      <c r="A1" s="9"/>
      <c r="B1" s="10"/>
      <c r="C1" s="11"/>
      <c r="D1" s="11"/>
      <c r="E1" s="12"/>
      <c r="F1" s="9"/>
      <c r="G1" s="9"/>
    </row>
    <row r="2" spans="1:25" ht="24" x14ac:dyDescent="0.15">
      <c r="A2" s="13" t="s">
        <v>67</v>
      </c>
      <c r="B2" s="10"/>
      <c r="C2" s="11"/>
      <c r="D2" s="11"/>
      <c r="E2" s="12"/>
      <c r="F2" s="9"/>
      <c r="G2" s="9"/>
    </row>
    <row r="3" spans="1:25" ht="15" customHeight="1" x14ac:dyDescent="0.15">
      <c r="A3" s="9"/>
      <c r="B3" s="10"/>
      <c r="C3" s="11"/>
      <c r="D3" s="11"/>
      <c r="E3" s="12"/>
      <c r="F3" s="14"/>
      <c r="G3" s="9"/>
    </row>
    <row r="4" spans="1:25" ht="25.5" customHeight="1" thickBot="1" x14ac:dyDescent="0.2">
      <c r="A4" s="9"/>
      <c r="B4" s="10"/>
      <c r="C4" s="15" t="s">
        <v>29</v>
      </c>
      <c r="D4" s="15"/>
      <c r="E4" s="16"/>
      <c r="F4" s="14"/>
      <c r="G4" s="9"/>
    </row>
    <row r="5" spans="1:25" ht="30.75" customHeight="1" thickTop="1" x14ac:dyDescent="0.15">
      <c r="A5" s="125" t="s">
        <v>28</v>
      </c>
      <c r="B5" s="126"/>
      <c r="C5" s="123">
        <v>60</v>
      </c>
      <c r="D5" s="124"/>
      <c r="E5" s="124"/>
      <c r="F5" s="17" t="s">
        <v>27</v>
      </c>
      <c r="G5" s="9"/>
    </row>
    <row r="6" spans="1:25" ht="30.75" customHeight="1" thickBot="1" x14ac:dyDescent="0.2">
      <c r="A6" s="125" t="s">
        <v>26</v>
      </c>
      <c r="B6" s="126"/>
      <c r="C6" s="127">
        <v>320000</v>
      </c>
      <c r="D6" s="128"/>
      <c r="E6" s="128"/>
      <c r="F6" s="18" t="s">
        <v>2</v>
      </c>
      <c r="G6" s="19" t="s">
        <v>25</v>
      </c>
      <c r="O6" s="1" t="s">
        <v>53</v>
      </c>
      <c r="U6" s="1" t="s">
        <v>54</v>
      </c>
    </row>
    <row r="7" spans="1:25" ht="30.75" customHeight="1" thickTop="1" thickBot="1" x14ac:dyDescent="0.2">
      <c r="A7" s="125" t="s">
        <v>24</v>
      </c>
      <c r="B7" s="125"/>
      <c r="C7" s="131">
        <v>410000</v>
      </c>
      <c r="D7" s="131"/>
      <c r="E7" s="131"/>
      <c r="F7" s="20" t="s">
        <v>2</v>
      </c>
      <c r="G7" s="19" t="s">
        <v>23</v>
      </c>
      <c r="O7" t="s">
        <v>31</v>
      </c>
      <c r="P7" s="55"/>
      <c r="Q7" s="57"/>
      <c r="R7" s="56"/>
      <c r="S7" s="56"/>
      <c r="T7"/>
      <c r="U7" t="s">
        <v>31</v>
      </c>
      <c r="V7" s="55"/>
      <c r="W7" s="57"/>
      <c r="X7" s="56"/>
      <c r="Y7" s="56"/>
    </row>
    <row r="8" spans="1:25" ht="15" customHeight="1" thickTop="1" x14ac:dyDescent="0.15">
      <c r="A8" s="21"/>
      <c r="B8" s="21"/>
      <c r="C8" s="8"/>
      <c r="D8" s="8"/>
      <c r="E8" s="8"/>
      <c r="F8" s="22"/>
      <c r="G8" s="9"/>
      <c r="I8" s="98" t="s">
        <v>61</v>
      </c>
      <c r="J8" s="99"/>
      <c r="K8" s="99"/>
      <c r="L8" s="99"/>
      <c r="M8" s="100"/>
      <c r="O8" s="58" t="s">
        <v>41</v>
      </c>
      <c r="P8" s="59" t="s">
        <v>42</v>
      </c>
      <c r="Q8" s="60" t="s">
        <v>46</v>
      </c>
      <c r="R8" s="61" t="s">
        <v>47</v>
      </c>
      <c r="S8" s="61" t="s">
        <v>48</v>
      </c>
      <c r="T8"/>
      <c r="U8" s="58" t="s">
        <v>41</v>
      </c>
      <c r="V8" s="59" t="s">
        <v>42</v>
      </c>
      <c r="W8" s="60" t="s">
        <v>46</v>
      </c>
      <c r="X8" s="61" t="s">
        <v>47</v>
      </c>
      <c r="Y8" s="61" t="s">
        <v>48</v>
      </c>
    </row>
    <row r="9" spans="1:25" ht="15" customHeight="1" thickBot="1" x14ac:dyDescent="0.2">
      <c r="A9" s="9"/>
      <c r="B9" s="10"/>
      <c r="C9" s="11"/>
      <c r="D9" s="11"/>
      <c r="E9" s="12"/>
      <c r="F9" s="23" t="s">
        <v>22</v>
      </c>
      <c r="G9" s="9"/>
      <c r="I9" s="101"/>
      <c r="J9" s="102"/>
      <c r="K9" s="102"/>
      <c r="L9" s="102"/>
      <c r="M9" s="103"/>
      <c r="O9" s="58" t="s">
        <v>32</v>
      </c>
      <c r="P9" s="59">
        <f t="shared" ref="P9:P14" si="0">短期</f>
        <v>26944</v>
      </c>
      <c r="Q9" s="62">
        <v>1.0032737</v>
      </c>
      <c r="R9" s="61">
        <f>ROUND(1/Q9,7)</f>
        <v>0.99673699999999998</v>
      </c>
      <c r="S9" s="61">
        <f>ROUND(P9*R9,8)</f>
        <v>26856.081728000001</v>
      </c>
      <c r="T9"/>
      <c r="U9" s="58" t="s">
        <v>32</v>
      </c>
      <c r="V9" s="59">
        <f t="shared" ref="V9:V14" si="1">介護</f>
        <v>5644</v>
      </c>
      <c r="W9" s="62">
        <v>1.0032737</v>
      </c>
      <c r="X9" s="61">
        <f>ROUND(1/W9,7)</f>
        <v>0.99673699999999998</v>
      </c>
      <c r="Y9" s="61">
        <f>ROUND(V9*X9,8)</f>
        <v>5625.5836280000003</v>
      </c>
    </row>
    <row r="10" spans="1:25" ht="22.5" customHeight="1" thickTop="1" thickBot="1" x14ac:dyDescent="0.2">
      <c r="A10" s="135" t="s">
        <v>21</v>
      </c>
      <c r="B10" s="135"/>
      <c r="C10" s="136">
        <f>IF((C6=""),"0",(MIN(C6,C7)))</f>
        <v>320000</v>
      </c>
      <c r="D10" s="137"/>
      <c r="E10" s="137"/>
      <c r="F10" s="24" t="s">
        <v>2</v>
      </c>
      <c r="G10" s="9"/>
      <c r="O10" s="58" t="s">
        <v>33</v>
      </c>
      <c r="P10" s="59">
        <f t="shared" si="0"/>
        <v>26944</v>
      </c>
      <c r="Q10" s="62">
        <v>1.0065582</v>
      </c>
      <c r="R10" s="61">
        <f t="shared" ref="R10:R20" si="2">ROUND(1/Q10,7)</f>
        <v>0.99348449999999999</v>
      </c>
      <c r="S10" s="61">
        <f t="shared" ref="S10:S20" si="3">ROUND(P10*R10,8)</f>
        <v>26768.446368000001</v>
      </c>
      <c r="T10"/>
      <c r="U10" s="58" t="s">
        <v>33</v>
      </c>
      <c r="V10" s="59">
        <f>介護</f>
        <v>5644</v>
      </c>
      <c r="W10" s="62">
        <v>1.0065582</v>
      </c>
      <c r="X10" s="61">
        <f t="shared" ref="X10:X20" si="4">ROUND(1/W10,7)</f>
        <v>0.99348449999999999</v>
      </c>
      <c r="Y10" s="61">
        <f t="shared" ref="Y10:Y20" si="5">ROUND(V10*X10,8)</f>
        <v>5607.2265180000004</v>
      </c>
    </row>
    <row r="11" spans="1:25" ht="22.5" customHeight="1" thickTop="1" x14ac:dyDescent="0.15">
      <c r="A11" s="143" t="s">
        <v>20</v>
      </c>
      <c r="B11" s="144"/>
      <c r="C11" s="141" t="s">
        <v>50</v>
      </c>
      <c r="D11" s="63" t="s">
        <v>52</v>
      </c>
      <c r="E11" s="25">
        <f>INT(C10*0.0842)</f>
        <v>26944</v>
      </c>
      <c r="F11" s="26" t="s">
        <v>2</v>
      </c>
      <c r="G11" s="9"/>
      <c r="H11" s="7"/>
      <c r="I11" s="104" t="s">
        <v>19</v>
      </c>
      <c r="J11" s="105"/>
      <c r="K11" s="105"/>
      <c r="L11" s="105"/>
      <c r="M11" s="106"/>
      <c r="O11" s="58" t="s">
        <v>34</v>
      </c>
      <c r="P11" s="59">
        <f t="shared" si="0"/>
        <v>26944</v>
      </c>
      <c r="Q11" s="62">
        <v>1.0098533999999999</v>
      </c>
      <c r="R11" s="61">
        <f t="shared" si="2"/>
        <v>0.99024270000000003</v>
      </c>
      <c r="S11" s="61">
        <f t="shared" si="3"/>
        <v>26681.0993088</v>
      </c>
      <c r="T11"/>
      <c r="U11" s="58" t="s">
        <v>34</v>
      </c>
      <c r="V11" s="59">
        <f t="shared" si="1"/>
        <v>5644</v>
      </c>
      <c r="W11" s="62">
        <v>1.0098533999999999</v>
      </c>
      <c r="X11" s="61">
        <f t="shared" si="4"/>
        <v>0.99024270000000003</v>
      </c>
      <c r="Y11" s="61">
        <f t="shared" si="5"/>
        <v>5588.9297987999998</v>
      </c>
    </row>
    <row r="12" spans="1:25" ht="22.5" customHeight="1" x14ac:dyDescent="0.15">
      <c r="A12" s="145"/>
      <c r="B12" s="146"/>
      <c r="C12" s="142"/>
      <c r="D12" s="63" t="s">
        <v>63</v>
      </c>
      <c r="E12" s="25">
        <f>INT(C10*0.0932)</f>
        <v>29824</v>
      </c>
      <c r="F12" s="26" t="s">
        <v>2</v>
      </c>
      <c r="G12" s="9"/>
      <c r="H12" s="7"/>
      <c r="I12" s="107"/>
      <c r="J12" s="108"/>
      <c r="K12" s="108"/>
      <c r="L12" s="108"/>
      <c r="M12" s="109"/>
      <c r="O12" s="58" t="s">
        <v>35</v>
      </c>
      <c r="P12" s="59">
        <f t="shared" si="0"/>
        <v>26944</v>
      </c>
      <c r="Q12" s="62">
        <v>1.0131593999999999</v>
      </c>
      <c r="R12" s="61">
        <f t="shared" si="2"/>
        <v>0.98701150000000004</v>
      </c>
      <c r="S12" s="61">
        <f t="shared" si="3"/>
        <v>26594.037855999999</v>
      </c>
      <c r="T12"/>
      <c r="U12" s="58" t="s">
        <v>35</v>
      </c>
      <c r="V12" s="59">
        <f t="shared" si="1"/>
        <v>5644</v>
      </c>
      <c r="W12" s="62">
        <v>1.0131593999999999</v>
      </c>
      <c r="X12" s="61">
        <f t="shared" si="4"/>
        <v>0.98701150000000004</v>
      </c>
      <c r="Y12" s="61">
        <f t="shared" si="5"/>
        <v>5570.6929060000002</v>
      </c>
    </row>
    <row r="13" spans="1:25" ht="22.5" customHeight="1" x14ac:dyDescent="0.15">
      <c r="A13" s="147"/>
      <c r="B13" s="148"/>
      <c r="C13" s="93" t="s">
        <v>51</v>
      </c>
      <c r="D13" s="92" t="s">
        <v>62</v>
      </c>
      <c r="E13" s="25">
        <f>IF(AND(C5&lt;65,C5&gt;=40),INT(C10*0.01764),0)</f>
        <v>5644</v>
      </c>
      <c r="F13" s="26" t="s">
        <v>2</v>
      </c>
      <c r="G13" s="9"/>
      <c r="H13" s="7"/>
      <c r="I13" s="107"/>
      <c r="J13" s="108"/>
      <c r="K13" s="108"/>
      <c r="L13" s="108"/>
      <c r="M13" s="109"/>
      <c r="O13" s="58" t="s">
        <v>36</v>
      </c>
      <c r="P13" s="59">
        <f t="shared" si="0"/>
        <v>26944</v>
      </c>
      <c r="Q13" s="62">
        <v>1.0164762000000001</v>
      </c>
      <c r="R13" s="61">
        <f t="shared" si="2"/>
        <v>0.98379090000000002</v>
      </c>
      <c r="S13" s="61">
        <f t="shared" si="3"/>
        <v>26507.262009599999</v>
      </c>
      <c r="T13"/>
      <c r="U13" s="58" t="s">
        <v>36</v>
      </c>
      <c r="V13" s="59">
        <f t="shared" si="1"/>
        <v>5644</v>
      </c>
      <c r="W13" s="62">
        <v>1.0164762000000001</v>
      </c>
      <c r="X13" s="61">
        <f t="shared" si="4"/>
        <v>0.98379090000000002</v>
      </c>
      <c r="Y13" s="61">
        <f t="shared" si="5"/>
        <v>5552.5158395999997</v>
      </c>
    </row>
    <row r="14" spans="1:25" ht="22.5" customHeight="1" x14ac:dyDescent="0.15">
      <c r="A14" s="27"/>
      <c r="B14" s="28"/>
      <c r="C14" s="28"/>
      <c r="D14" s="28"/>
      <c r="E14" s="29"/>
      <c r="F14" s="14"/>
      <c r="G14" s="9"/>
      <c r="H14" s="7"/>
      <c r="I14" s="107"/>
      <c r="J14" s="108"/>
      <c r="K14" s="108"/>
      <c r="L14" s="108"/>
      <c r="M14" s="109"/>
      <c r="O14" s="58" t="s">
        <v>37</v>
      </c>
      <c r="P14" s="59">
        <f t="shared" si="0"/>
        <v>26944</v>
      </c>
      <c r="Q14" s="62">
        <v>1.0198039000000001</v>
      </c>
      <c r="R14" s="61">
        <f t="shared" si="2"/>
        <v>0.98058069999999997</v>
      </c>
      <c r="S14" s="61">
        <f t="shared" si="3"/>
        <v>26420.7663808</v>
      </c>
      <c r="T14"/>
      <c r="U14" s="58" t="s">
        <v>37</v>
      </c>
      <c r="V14" s="59">
        <f t="shared" si="1"/>
        <v>5644</v>
      </c>
      <c r="W14" s="62">
        <v>1.0198039000000001</v>
      </c>
      <c r="X14" s="61">
        <f t="shared" si="4"/>
        <v>0.98058069999999997</v>
      </c>
      <c r="Y14" s="61">
        <f t="shared" si="5"/>
        <v>5534.3974707999996</v>
      </c>
    </row>
    <row r="15" spans="1:25" x14ac:dyDescent="0.15">
      <c r="A15" s="28"/>
      <c r="B15" s="28"/>
      <c r="C15" s="28"/>
      <c r="D15" s="28"/>
      <c r="E15" s="29"/>
      <c r="F15" s="14"/>
      <c r="G15" s="9"/>
      <c r="I15" s="107"/>
      <c r="J15" s="108"/>
      <c r="K15" s="108"/>
      <c r="L15" s="108"/>
      <c r="M15" s="109"/>
      <c r="O15" s="58" t="s">
        <v>38</v>
      </c>
      <c r="P15" s="59">
        <f t="shared" ref="P15:P20" si="6">短期2</f>
        <v>29824</v>
      </c>
      <c r="Q15" s="62">
        <v>1.0231425000000001</v>
      </c>
      <c r="R15" s="61">
        <f t="shared" si="2"/>
        <v>0.97738100000000006</v>
      </c>
      <c r="S15" s="61">
        <f t="shared" si="3"/>
        <v>29149.410943999999</v>
      </c>
      <c r="T15"/>
      <c r="U15" s="58" t="s">
        <v>38</v>
      </c>
      <c r="V15" s="59">
        <f t="shared" ref="V15:V20" si="7">介護</f>
        <v>5644</v>
      </c>
      <c r="W15" s="62">
        <v>1.0231425000000001</v>
      </c>
      <c r="X15" s="61">
        <f t="shared" si="4"/>
        <v>0.97738100000000006</v>
      </c>
      <c r="Y15" s="61">
        <f t="shared" si="5"/>
        <v>5516.3383640000002</v>
      </c>
    </row>
    <row r="16" spans="1:25" ht="14.25" x14ac:dyDescent="0.15">
      <c r="A16" s="30" t="s">
        <v>18</v>
      </c>
      <c r="B16" s="31"/>
      <c r="C16" s="32"/>
      <c r="D16" s="32"/>
      <c r="E16" s="33"/>
      <c r="F16" s="34"/>
      <c r="G16" s="9"/>
      <c r="I16" s="107"/>
      <c r="J16" s="108"/>
      <c r="K16" s="108"/>
      <c r="L16" s="108"/>
      <c r="M16" s="109"/>
      <c r="O16" s="58" t="s">
        <v>39</v>
      </c>
      <c r="P16" s="59">
        <f t="shared" si="6"/>
        <v>29824</v>
      </c>
      <c r="Q16" s="62">
        <v>1.026492</v>
      </c>
      <c r="R16" s="61">
        <f t="shared" si="2"/>
        <v>0.97419169999999999</v>
      </c>
      <c r="S16" s="61">
        <f t="shared" si="3"/>
        <v>29054.293260800001</v>
      </c>
      <c r="T16"/>
      <c r="U16" s="58" t="s">
        <v>39</v>
      </c>
      <c r="V16" s="59">
        <f t="shared" si="7"/>
        <v>5644</v>
      </c>
      <c r="W16" s="62">
        <v>1.026492</v>
      </c>
      <c r="X16" s="61">
        <f t="shared" si="4"/>
        <v>0.97419169999999999</v>
      </c>
      <c r="Y16" s="61">
        <f t="shared" si="5"/>
        <v>5498.3379548000003</v>
      </c>
    </row>
    <row r="17" spans="1:25" ht="14.25" x14ac:dyDescent="0.15">
      <c r="A17" s="153" t="s">
        <v>17</v>
      </c>
      <c r="B17" s="153"/>
      <c r="C17" s="138" t="s">
        <v>16</v>
      </c>
      <c r="D17" s="139"/>
      <c r="E17" s="139"/>
      <c r="F17" s="140"/>
      <c r="G17" s="9"/>
      <c r="I17" s="107"/>
      <c r="J17" s="108"/>
      <c r="K17" s="108"/>
      <c r="L17" s="108"/>
      <c r="M17" s="109"/>
      <c r="O17" s="58" t="s">
        <v>40</v>
      </c>
      <c r="P17" s="59">
        <f t="shared" si="6"/>
        <v>29824</v>
      </c>
      <c r="Q17" s="62">
        <v>1.0298524</v>
      </c>
      <c r="R17" s="61">
        <f t="shared" si="2"/>
        <v>0.97101289999999996</v>
      </c>
      <c r="S17" s="61">
        <f t="shared" si="3"/>
        <v>28959.488729600002</v>
      </c>
      <c r="T17"/>
      <c r="U17" s="58" t="s">
        <v>40</v>
      </c>
      <c r="V17" s="59">
        <f t="shared" si="7"/>
        <v>5644</v>
      </c>
      <c r="W17" s="62">
        <v>1.0298524</v>
      </c>
      <c r="X17" s="61">
        <f t="shared" si="4"/>
        <v>0.97101289999999996</v>
      </c>
      <c r="Y17" s="61">
        <f t="shared" si="5"/>
        <v>5480.3968076000001</v>
      </c>
    </row>
    <row r="18" spans="1:25" s="5" customFormat="1" ht="18.75" customHeight="1" x14ac:dyDescent="0.15">
      <c r="A18" s="152" t="s">
        <v>15</v>
      </c>
      <c r="B18" s="149" t="s">
        <v>14</v>
      </c>
      <c r="C18" s="35" t="s">
        <v>5</v>
      </c>
      <c r="D18" s="64"/>
      <c r="E18" s="36">
        <f>ROUND(S21,0)</f>
        <v>333304</v>
      </c>
      <c r="F18" s="37" t="s">
        <v>2</v>
      </c>
      <c r="G18" s="34"/>
      <c r="I18" s="107"/>
      <c r="J18" s="108"/>
      <c r="K18" s="108"/>
      <c r="L18" s="108"/>
      <c r="M18" s="109"/>
      <c r="O18" s="58" t="s">
        <v>43</v>
      </c>
      <c r="P18" s="59">
        <f t="shared" si="6"/>
        <v>29824</v>
      </c>
      <c r="Q18" s="62">
        <v>1.0332239000000001</v>
      </c>
      <c r="R18" s="61">
        <f t="shared" si="2"/>
        <v>0.96784440000000005</v>
      </c>
      <c r="S18" s="61">
        <f t="shared" si="3"/>
        <v>28864.991385599998</v>
      </c>
      <c r="T18"/>
      <c r="U18" s="58" t="s">
        <v>43</v>
      </c>
      <c r="V18" s="59">
        <f t="shared" si="7"/>
        <v>5644</v>
      </c>
      <c r="W18" s="62">
        <v>1.0332239000000001</v>
      </c>
      <c r="X18" s="61">
        <f t="shared" si="4"/>
        <v>0.96784440000000005</v>
      </c>
      <c r="Y18" s="61">
        <f t="shared" si="5"/>
        <v>5462.5137936000001</v>
      </c>
    </row>
    <row r="19" spans="1:25" ht="18.75" customHeight="1" thickBot="1" x14ac:dyDescent="0.2">
      <c r="A19" s="152"/>
      <c r="B19" s="150"/>
      <c r="C19" s="75" t="s">
        <v>4</v>
      </c>
      <c r="D19" s="76"/>
      <c r="E19" s="77">
        <f>ROUND(Y21,0)</f>
        <v>66309</v>
      </c>
      <c r="F19" s="78" t="s">
        <v>2</v>
      </c>
      <c r="G19" s="9"/>
      <c r="I19" s="107"/>
      <c r="J19" s="108"/>
      <c r="K19" s="108"/>
      <c r="L19" s="108"/>
      <c r="M19" s="109"/>
      <c r="O19" s="58" t="s">
        <v>44</v>
      </c>
      <c r="P19" s="59">
        <f t="shared" si="6"/>
        <v>29824</v>
      </c>
      <c r="Q19" s="62">
        <v>1.0366063999999999</v>
      </c>
      <c r="R19" s="61">
        <f t="shared" si="2"/>
        <v>0.9646863</v>
      </c>
      <c r="S19" s="61">
        <f t="shared" si="3"/>
        <v>28770.8042112</v>
      </c>
      <c r="T19"/>
      <c r="U19" s="58" t="s">
        <v>44</v>
      </c>
      <c r="V19" s="59">
        <f t="shared" si="7"/>
        <v>5644</v>
      </c>
      <c r="W19" s="62">
        <v>1.0366063999999999</v>
      </c>
      <c r="X19" s="61">
        <f t="shared" si="4"/>
        <v>0.9646863</v>
      </c>
      <c r="Y19" s="61">
        <f t="shared" si="5"/>
        <v>5444.6894771999996</v>
      </c>
    </row>
    <row r="20" spans="1:25" ht="22.5" customHeight="1" thickBot="1" x14ac:dyDescent="0.2">
      <c r="A20" s="152"/>
      <c r="B20" s="151"/>
      <c r="C20" s="79" t="s">
        <v>3</v>
      </c>
      <c r="D20" s="80"/>
      <c r="E20" s="81">
        <f>E18+E19</f>
        <v>399613</v>
      </c>
      <c r="F20" s="82" t="s">
        <v>2</v>
      </c>
      <c r="G20" s="9"/>
      <c r="I20" s="107"/>
      <c r="J20" s="108"/>
      <c r="K20" s="108"/>
      <c r="L20" s="108"/>
      <c r="M20" s="109"/>
      <c r="O20" s="58" t="s">
        <v>45</v>
      </c>
      <c r="P20" s="59">
        <f t="shared" si="6"/>
        <v>29824</v>
      </c>
      <c r="Q20" s="62">
        <v>1.04</v>
      </c>
      <c r="R20" s="61">
        <f t="shared" si="2"/>
        <v>0.96153849999999996</v>
      </c>
      <c r="S20" s="61">
        <f t="shared" si="3"/>
        <v>28676.924223999999</v>
      </c>
      <c r="T20"/>
      <c r="U20" s="58" t="s">
        <v>45</v>
      </c>
      <c r="V20" s="59">
        <f t="shared" si="7"/>
        <v>5644</v>
      </c>
      <c r="W20" s="62">
        <v>1.04</v>
      </c>
      <c r="X20" s="61">
        <f t="shared" si="4"/>
        <v>0.96153849999999996</v>
      </c>
      <c r="Y20" s="61">
        <f t="shared" si="5"/>
        <v>5426.9232940000002</v>
      </c>
    </row>
    <row r="21" spans="1:25" ht="22.5" customHeight="1" thickBot="1" x14ac:dyDescent="0.2">
      <c r="A21" s="129" t="s">
        <v>13</v>
      </c>
      <c r="B21" s="132" t="s">
        <v>12</v>
      </c>
      <c r="C21" s="42" t="s">
        <v>5</v>
      </c>
      <c r="D21" s="65"/>
      <c r="E21" s="43">
        <f>ROUND(短期+S36,0)</f>
        <v>334395</v>
      </c>
      <c r="F21" s="44" t="s">
        <v>2</v>
      </c>
      <c r="G21" s="38"/>
      <c r="H21" s="6"/>
      <c r="I21" s="110"/>
      <c r="J21" s="111"/>
      <c r="K21" s="111"/>
      <c r="L21" s="111"/>
      <c r="M21" s="112"/>
      <c r="O21" s="97" t="s">
        <v>49</v>
      </c>
      <c r="P21" s="97"/>
      <c r="Q21" s="97"/>
      <c r="R21" s="97"/>
      <c r="S21" s="61">
        <f>SUM(S9:S20)</f>
        <v>333303.60640639998</v>
      </c>
      <c r="T21"/>
      <c r="U21" s="97" t="s">
        <v>49</v>
      </c>
      <c r="V21" s="97"/>
      <c r="W21" s="97"/>
      <c r="X21" s="97"/>
      <c r="Y21" s="61">
        <f>SUM(Y9:Y20)</f>
        <v>66308.545852400013</v>
      </c>
    </row>
    <row r="22" spans="1:25" ht="18.75" customHeight="1" thickTop="1" thickBot="1" x14ac:dyDescent="0.2">
      <c r="A22" s="130"/>
      <c r="B22" s="133"/>
      <c r="C22" s="83" t="s">
        <v>4</v>
      </c>
      <c r="D22" s="84"/>
      <c r="E22" s="85">
        <f>ROUND(介護+Y36,0)</f>
        <v>66526</v>
      </c>
      <c r="F22" s="86" t="s">
        <v>2</v>
      </c>
      <c r="G22" s="41"/>
      <c r="H22" s="6"/>
    </row>
    <row r="23" spans="1:25" ht="22.5" customHeight="1" thickTop="1" thickBot="1" x14ac:dyDescent="0.2">
      <c r="A23" s="130"/>
      <c r="B23" s="134"/>
      <c r="C23" s="87" t="s">
        <v>3</v>
      </c>
      <c r="D23" s="88"/>
      <c r="E23" s="81">
        <f>E21+E22</f>
        <v>400921</v>
      </c>
      <c r="F23" s="82" t="s">
        <v>2</v>
      </c>
      <c r="G23" s="45"/>
      <c r="H23" s="6"/>
      <c r="I23" s="114" t="s">
        <v>66</v>
      </c>
      <c r="J23" s="115"/>
      <c r="K23" s="115"/>
      <c r="L23" s="115"/>
      <c r="M23" s="116"/>
      <c r="O23" t="s">
        <v>55</v>
      </c>
      <c r="P23" s="55"/>
      <c r="Q23" s="57"/>
      <c r="R23" s="56"/>
      <c r="S23" s="56"/>
      <c r="U23" t="s">
        <v>55</v>
      </c>
      <c r="V23" s="55"/>
      <c r="W23" s="57"/>
      <c r="X23" s="56"/>
      <c r="Y23" s="56"/>
    </row>
    <row r="24" spans="1:25" ht="18.75" customHeight="1" x14ac:dyDescent="0.15">
      <c r="A24" s="153" t="s">
        <v>11</v>
      </c>
      <c r="B24" s="155" t="s">
        <v>10</v>
      </c>
      <c r="C24" s="42" t="s">
        <v>5</v>
      </c>
      <c r="D24" s="65"/>
      <c r="E24" s="43">
        <f>ROUND(S46,0)</f>
        <v>159828</v>
      </c>
      <c r="F24" s="44" t="s">
        <v>2</v>
      </c>
      <c r="G24" s="38"/>
      <c r="H24" s="6"/>
      <c r="I24" s="117"/>
      <c r="J24" s="118"/>
      <c r="K24" s="118"/>
      <c r="L24" s="118"/>
      <c r="M24" s="119"/>
      <c r="O24" s="58" t="s">
        <v>41</v>
      </c>
      <c r="P24" s="59" t="s">
        <v>42</v>
      </c>
      <c r="Q24" s="60" t="s">
        <v>46</v>
      </c>
      <c r="R24" s="61" t="s">
        <v>47</v>
      </c>
      <c r="S24" s="61" t="s">
        <v>48</v>
      </c>
      <c r="U24" s="58" t="s">
        <v>41</v>
      </c>
      <c r="V24" s="59" t="s">
        <v>42</v>
      </c>
      <c r="W24" s="60" t="s">
        <v>46</v>
      </c>
      <c r="X24" s="61" t="s">
        <v>47</v>
      </c>
      <c r="Y24" s="61" t="s">
        <v>48</v>
      </c>
    </row>
    <row r="25" spans="1:25" ht="18.75" customHeight="1" x14ac:dyDescent="0.15">
      <c r="A25" s="154"/>
      <c r="B25" s="156"/>
      <c r="C25" s="46" t="s">
        <v>4</v>
      </c>
      <c r="D25" s="66"/>
      <c r="E25" s="47">
        <f>ROUND(Y46,0)</f>
        <v>33479</v>
      </c>
      <c r="F25" s="48" t="s">
        <v>2</v>
      </c>
      <c r="G25" s="41"/>
      <c r="H25" s="6"/>
      <c r="I25" s="117"/>
      <c r="J25" s="118"/>
      <c r="K25" s="118"/>
      <c r="L25" s="118"/>
      <c r="M25" s="119"/>
      <c r="O25" s="58" t="s">
        <v>33</v>
      </c>
      <c r="P25" s="59">
        <f>短期</f>
        <v>26944</v>
      </c>
      <c r="Q25" s="62">
        <v>1.0032737</v>
      </c>
      <c r="R25" s="61">
        <f>ROUND(1/Q25,7)</f>
        <v>0.99673699999999998</v>
      </c>
      <c r="S25" s="61">
        <f>ROUND(P25*R25,8)</f>
        <v>26856.081728000001</v>
      </c>
      <c r="U25" s="58" t="s">
        <v>33</v>
      </c>
      <c r="V25" s="59">
        <f>介護</f>
        <v>5644</v>
      </c>
      <c r="W25" s="62">
        <v>1.0032737</v>
      </c>
      <c r="X25" s="61">
        <f>ROUND(1/W25,7)</f>
        <v>0.99673699999999998</v>
      </c>
      <c r="Y25" s="61">
        <f>ROUND(V25*X25,8)</f>
        <v>5625.5836280000003</v>
      </c>
    </row>
    <row r="26" spans="1:25" ht="22.5" customHeight="1" x14ac:dyDescent="0.15">
      <c r="A26" s="154"/>
      <c r="B26" s="156"/>
      <c r="C26" s="49" t="s">
        <v>3</v>
      </c>
      <c r="D26" s="69" t="s">
        <v>56</v>
      </c>
      <c r="E26" s="73">
        <f>E24+E25</f>
        <v>193307</v>
      </c>
      <c r="F26" s="74" t="s">
        <v>2</v>
      </c>
      <c r="G26" s="45"/>
      <c r="H26" s="6"/>
      <c r="I26" s="117"/>
      <c r="J26" s="118"/>
      <c r="K26" s="118"/>
      <c r="L26" s="118"/>
      <c r="M26" s="119"/>
      <c r="O26" s="58" t="s">
        <v>34</v>
      </c>
      <c r="P26" s="59">
        <f>短期</f>
        <v>26944</v>
      </c>
      <c r="Q26" s="62">
        <v>1.0065582</v>
      </c>
      <c r="R26" s="61">
        <f t="shared" ref="R26:R35" si="8">ROUND(1/Q26,7)</f>
        <v>0.99348449999999999</v>
      </c>
      <c r="S26" s="61">
        <f t="shared" ref="S26:S35" si="9">ROUND(P26*R26,8)</f>
        <v>26768.446368000001</v>
      </c>
      <c r="U26" s="58" t="s">
        <v>34</v>
      </c>
      <c r="V26" s="59">
        <f t="shared" ref="V26:V29" si="10">介護</f>
        <v>5644</v>
      </c>
      <c r="W26" s="62">
        <v>1.0065582</v>
      </c>
      <c r="X26" s="61">
        <f t="shared" ref="X26:X35" si="11">ROUND(1/W26,7)</f>
        <v>0.99348449999999999</v>
      </c>
      <c r="Y26" s="61">
        <f t="shared" ref="Y26:Y35" si="12">ROUND(V26*X26,8)</f>
        <v>5607.2265180000004</v>
      </c>
    </row>
    <row r="27" spans="1:25" ht="18.75" customHeight="1" x14ac:dyDescent="0.15">
      <c r="A27" s="154"/>
      <c r="B27" s="156"/>
      <c r="C27" s="50" t="s">
        <v>5</v>
      </c>
      <c r="D27" s="68"/>
      <c r="E27" s="51">
        <f>ROUND(S54,0)</f>
        <v>176911</v>
      </c>
      <c r="F27" s="52" t="s">
        <v>2</v>
      </c>
      <c r="G27" s="38"/>
      <c r="H27" s="6"/>
      <c r="I27" s="117"/>
      <c r="J27" s="118"/>
      <c r="K27" s="118"/>
      <c r="L27" s="118"/>
      <c r="M27" s="119"/>
      <c r="O27" s="58" t="s">
        <v>35</v>
      </c>
      <c r="P27" s="59">
        <f>短期</f>
        <v>26944</v>
      </c>
      <c r="Q27" s="62">
        <v>1.0098533999999999</v>
      </c>
      <c r="R27" s="61">
        <f t="shared" si="8"/>
        <v>0.99024270000000003</v>
      </c>
      <c r="S27" s="61">
        <f t="shared" si="9"/>
        <v>26681.0993088</v>
      </c>
      <c r="U27" s="58" t="s">
        <v>35</v>
      </c>
      <c r="V27" s="59">
        <f t="shared" si="10"/>
        <v>5644</v>
      </c>
      <c r="W27" s="62">
        <v>1.0098533999999999</v>
      </c>
      <c r="X27" s="61">
        <f t="shared" si="11"/>
        <v>0.99024270000000003</v>
      </c>
      <c r="Y27" s="61">
        <f t="shared" si="12"/>
        <v>5588.9297987999998</v>
      </c>
    </row>
    <row r="28" spans="1:25" ht="18.75" customHeight="1" x14ac:dyDescent="0.15">
      <c r="A28" s="154"/>
      <c r="B28" s="156"/>
      <c r="C28" s="46" t="s">
        <v>4</v>
      </c>
      <c r="D28" s="66"/>
      <c r="E28" s="47">
        <f>ROUND(Y54,0)</f>
        <v>33479</v>
      </c>
      <c r="F28" s="48" t="s">
        <v>2</v>
      </c>
      <c r="G28" s="41"/>
      <c r="H28" s="6"/>
      <c r="I28" s="117"/>
      <c r="J28" s="118"/>
      <c r="K28" s="118"/>
      <c r="L28" s="118"/>
      <c r="M28" s="119"/>
      <c r="O28" s="58" t="s">
        <v>36</v>
      </c>
      <c r="P28" s="59">
        <f>短期</f>
        <v>26944</v>
      </c>
      <c r="Q28" s="62">
        <v>1.0131593999999999</v>
      </c>
      <c r="R28" s="61">
        <f t="shared" si="8"/>
        <v>0.98701150000000004</v>
      </c>
      <c r="S28" s="61">
        <f t="shared" si="9"/>
        <v>26594.037855999999</v>
      </c>
      <c r="U28" s="58" t="s">
        <v>36</v>
      </c>
      <c r="V28" s="59">
        <f t="shared" si="10"/>
        <v>5644</v>
      </c>
      <c r="W28" s="62">
        <v>1.0131593999999999</v>
      </c>
      <c r="X28" s="61">
        <f t="shared" si="11"/>
        <v>0.98701150000000004</v>
      </c>
      <c r="Y28" s="61">
        <f t="shared" si="12"/>
        <v>5570.6929060000002</v>
      </c>
    </row>
    <row r="29" spans="1:25" ht="22.5" customHeight="1" thickBot="1" x14ac:dyDescent="0.2">
      <c r="A29" s="154"/>
      <c r="B29" s="156"/>
      <c r="C29" s="71" t="s">
        <v>3</v>
      </c>
      <c r="D29" s="72" t="s">
        <v>59</v>
      </c>
      <c r="E29" s="89">
        <f>+E27+E28</f>
        <v>210390</v>
      </c>
      <c r="F29" s="90" t="s">
        <v>2</v>
      </c>
      <c r="G29" s="41"/>
      <c r="H29" s="6"/>
      <c r="I29" s="117"/>
      <c r="J29" s="118"/>
      <c r="K29" s="118"/>
      <c r="L29" s="118"/>
      <c r="M29" s="119"/>
      <c r="O29" s="58" t="s">
        <v>37</v>
      </c>
      <c r="P29" s="59">
        <f>短期</f>
        <v>26944</v>
      </c>
      <c r="Q29" s="62">
        <v>1.0164762000000001</v>
      </c>
      <c r="R29" s="61">
        <f t="shared" si="8"/>
        <v>0.98379090000000002</v>
      </c>
      <c r="S29" s="61">
        <f t="shared" si="9"/>
        <v>26507.262009599999</v>
      </c>
      <c r="U29" s="58" t="s">
        <v>37</v>
      </c>
      <c r="V29" s="59">
        <f t="shared" si="10"/>
        <v>5644</v>
      </c>
      <c r="W29" s="62">
        <v>1.0164762000000001</v>
      </c>
      <c r="X29" s="61">
        <f t="shared" si="11"/>
        <v>0.98379090000000002</v>
      </c>
      <c r="Y29" s="61">
        <f t="shared" si="12"/>
        <v>5552.5158395999997</v>
      </c>
    </row>
    <row r="30" spans="1:25" ht="22.5" customHeight="1" thickBot="1" x14ac:dyDescent="0.2">
      <c r="A30" s="129"/>
      <c r="B30" s="157"/>
      <c r="C30" s="87" t="s">
        <v>65</v>
      </c>
      <c r="D30" s="91" t="s">
        <v>64</v>
      </c>
      <c r="E30" s="81">
        <f>E26+E29</f>
        <v>403697</v>
      </c>
      <c r="F30" s="82" t="s">
        <v>2</v>
      </c>
      <c r="G30" s="41"/>
      <c r="H30" s="6"/>
      <c r="I30" s="120"/>
      <c r="J30" s="121"/>
      <c r="K30" s="121"/>
      <c r="L30" s="121"/>
      <c r="M30" s="122"/>
      <c r="O30" s="58" t="s">
        <v>38</v>
      </c>
      <c r="P30" s="59">
        <f t="shared" ref="P30:P35" si="13">短期2</f>
        <v>29824</v>
      </c>
      <c r="Q30" s="62">
        <v>1.0198039000000001</v>
      </c>
      <c r="R30" s="61">
        <f t="shared" si="8"/>
        <v>0.98058069999999997</v>
      </c>
      <c r="S30" s="61">
        <f t="shared" si="9"/>
        <v>29244.838796799999</v>
      </c>
      <c r="U30" s="58" t="s">
        <v>38</v>
      </c>
      <c r="V30" s="59">
        <f t="shared" ref="V30:V35" si="14">介護</f>
        <v>5644</v>
      </c>
      <c r="W30" s="62">
        <v>1.0198039000000001</v>
      </c>
      <c r="X30" s="61">
        <f t="shared" si="11"/>
        <v>0.98058069999999997</v>
      </c>
      <c r="Y30" s="61">
        <f t="shared" si="12"/>
        <v>5534.3974707999996</v>
      </c>
    </row>
    <row r="31" spans="1:25" ht="18.75" customHeight="1" x14ac:dyDescent="0.15">
      <c r="A31" s="153" t="s">
        <v>9</v>
      </c>
      <c r="B31" s="160" t="s">
        <v>8</v>
      </c>
      <c r="C31" s="42" t="s">
        <v>5</v>
      </c>
      <c r="D31" s="65"/>
      <c r="E31" s="43">
        <f>ROUND(短期+S63,0)</f>
        <v>160351</v>
      </c>
      <c r="F31" s="44" t="s">
        <v>2</v>
      </c>
      <c r="G31" s="41"/>
      <c r="H31" s="6"/>
      <c r="O31" s="58" t="s">
        <v>39</v>
      </c>
      <c r="P31" s="59">
        <f t="shared" si="13"/>
        <v>29824</v>
      </c>
      <c r="Q31" s="62">
        <v>1.0231425000000001</v>
      </c>
      <c r="R31" s="61">
        <f t="shared" si="8"/>
        <v>0.97738100000000006</v>
      </c>
      <c r="S31" s="61">
        <f t="shared" si="9"/>
        <v>29149.410943999999</v>
      </c>
      <c r="U31" s="58" t="s">
        <v>39</v>
      </c>
      <c r="V31" s="59">
        <f t="shared" si="14"/>
        <v>5644</v>
      </c>
      <c r="W31" s="62">
        <v>1.0231425000000001</v>
      </c>
      <c r="X31" s="61">
        <f t="shared" si="11"/>
        <v>0.97738100000000006</v>
      </c>
      <c r="Y31" s="61">
        <f t="shared" si="12"/>
        <v>5516.3383640000002</v>
      </c>
    </row>
    <row r="32" spans="1:25" ht="18.75" customHeight="1" x14ac:dyDescent="0.15">
      <c r="A32" s="154"/>
      <c r="B32" s="161"/>
      <c r="C32" s="46" t="s">
        <v>4</v>
      </c>
      <c r="D32" s="66"/>
      <c r="E32" s="47">
        <f>ROUND(介護+Y63,0)</f>
        <v>33589</v>
      </c>
      <c r="F32" s="48" t="s">
        <v>2</v>
      </c>
      <c r="G32" s="41"/>
      <c r="H32" s="6"/>
      <c r="O32" s="58" t="s">
        <v>40</v>
      </c>
      <c r="P32" s="59">
        <f t="shared" si="13"/>
        <v>29824</v>
      </c>
      <c r="Q32" s="62">
        <v>1.026492</v>
      </c>
      <c r="R32" s="61">
        <f t="shared" si="8"/>
        <v>0.97419169999999999</v>
      </c>
      <c r="S32" s="61">
        <f t="shared" si="9"/>
        <v>29054.293260800001</v>
      </c>
      <c r="U32" s="58" t="s">
        <v>40</v>
      </c>
      <c r="V32" s="59">
        <f t="shared" si="14"/>
        <v>5644</v>
      </c>
      <c r="W32" s="62">
        <v>1.026492</v>
      </c>
      <c r="X32" s="61">
        <f t="shared" si="11"/>
        <v>0.97419169999999999</v>
      </c>
      <c r="Y32" s="61">
        <f t="shared" si="12"/>
        <v>5498.3379548000003</v>
      </c>
    </row>
    <row r="33" spans="1:25" ht="22.5" customHeight="1" x14ac:dyDescent="0.15">
      <c r="A33" s="154"/>
      <c r="B33" s="161"/>
      <c r="C33" s="49" t="s">
        <v>3</v>
      </c>
      <c r="D33" s="69" t="s">
        <v>56</v>
      </c>
      <c r="E33" s="73">
        <f>E31+E32</f>
        <v>193940</v>
      </c>
      <c r="F33" s="74" t="s">
        <v>2</v>
      </c>
      <c r="G33" s="45"/>
      <c r="H33" s="6"/>
      <c r="O33" s="58" t="s">
        <v>43</v>
      </c>
      <c r="P33" s="59">
        <f t="shared" si="13"/>
        <v>29824</v>
      </c>
      <c r="Q33" s="62">
        <v>1.0298524</v>
      </c>
      <c r="R33" s="61">
        <f t="shared" si="8"/>
        <v>0.97101289999999996</v>
      </c>
      <c r="S33" s="61">
        <f t="shared" si="9"/>
        <v>28959.488729600002</v>
      </c>
      <c r="U33" s="58" t="s">
        <v>43</v>
      </c>
      <c r="V33" s="59">
        <f t="shared" si="14"/>
        <v>5644</v>
      </c>
      <c r="W33" s="62">
        <v>1.0298524</v>
      </c>
      <c r="X33" s="61">
        <f t="shared" si="11"/>
        <v>0.97101289999999996</v>
      </c>
      <c r="Y33" s="61">
        <f t="shared" si="12"/>
        <v>5480.3968076000001</v>
      </c>
    </row>
    <row r="34" spans="1:25" ht="18.75" customHeight="1" x14ac:dyDescent="0.15">
      <c r="A34" s="154"/>
      <c r="B34" s="161"/>
      <c r="C34" s="42" t="s">
        <v>5</v>
      </c>
      <c r="D34" s="65"/>
      <c r="E34" s="43">
        <f>ROUND(S71,0)</f>
        <v>176911</v>
      </c>
      <c r="F34" s="44" t="s">
        <v>2</v>
      </c>
      <c r="G34" s="38"/>
      <c r="H34" s="6"/>
      <c r="O34" s="58" t="s">
        <v>44</v>
      </c>
      <c r="P34" s="59">
        <f t="shared" si="13"/>
        <v>29824</v>
      </c>
      <c r="Q34" s="62">
        <v>1.0332239000000001</v>
      </c>
      <c r="R34" s="61">
        <f t="shared" si="8"/>
        <v>0.96784440000000005</v>
      </c>
      <c r="S34" s="61">
        <f t="shared" si="9"/>
        <v>28864.991385599998</v>
      </c>
      <c r="U34" s="58" t="s">
        <v>44</v>
      </c>
      <c r="V34" s="59">
        <f t="shared" si="14"/>
        <v>5644</v>
      </c>
      <c r="W34" s="62">
        <v>1.0332239000000001</v>
      </c>
      <c r="X34" s="61">
        <f t="shared" si="11"/>
        <v>0.96784440000000005</v>
      </c>
      <c r="Y34" s="61">
        <f t="shared" si="12"/>
        <v>5462.5137936000001</v>
      </c>
    </row>
    <row r="35" spans="1:25" ht="18.75" customHeight="1" x14ac:dyDescent="0.15">
      <c r="A35" s="154"/>
      <c r="B35" s="161"/>
      <c r="C35" s="46" t="s">
        <v>4</v>
      </c>
      <c r="D35" s="66"/>
      <c r="E35" s="47">
        <f>ROUND(Y71,0)</f>
        <v>33479</v>
      </c>
      <c r="F35" s="48" t="s">
        <v>2</v>
      </c>
      <c r="G35" s="41"/>
      <c r="H35" s="6"/>
      <c r="O35" s="58" t="s">
        <v>45</v>
      </c>
      <c r="P35" s="59">
        <f t="shared" si="13"/>
        <v>29824</v>
      </c>
      <c r="Q35" s="62">
        <v>1.0366063999999999</v>
      </c>
      <c r="R35" s="61">
        <f t="shared" si="8"/>
        <v>0.9646863</v>
      </c>
      <c r="S35" s="61">
        <f t="shared" si="9"/>
        <v>28770.8042112</v>
      </c>
      <c r="U35" s="58" t="s">
        <v>45</v>
      </c>
      <c r="V35" s="59">
        <f t="shared" si="14"/>
        <v>5644</v>
      </c>
      <c r="W35" s="62">
        <v>1.0366063999999999</v>
      </c>
      <c r="X35" s="61">
        <f t="shared" si="11"/>
        <v>0.9646863</v>
      </c>
      <c r="Y35" s="61">
        <f t="shared" si="12"/>
        <v>5444.6894771999996</v>
      </c>
    </row>
    <row r="36" spans="1:25" ht="22.5" customHeight="1" thickBot="1" x14ac:dyDescent="0.2">
      <c r="A36" s="154"/>
      <c r="B36" s="161"/>
      <c r="C36" s="49" t="s">
        <v>3</v>
      </c>
      <c r="D36" s="72" t="s">
        <v>59</v>
      </c>
      <c r="E36" s="73">
        <f>E34+E35</f>
        <v>210390</v>
      </c>
      <c r="F36" s="74" t="s">
        <v>2</v>
      </c>
      <c r="G36" s="9"/>
      <c r="O36" s="97" t="s">
        <v>49</v>
      </c>
      <c r="P36" s="97"/>
      <c r="Q36" s="97"/>
      <c r="R36" s="97"/>
      <c r="S36" s="61">
        <f>SUM(S25:S35)</f>
        <v>307450.75459839997</v>
      </c>
      <c r="T36" s="5"/>
      <c r="U36" s="97" t="s">
        <v>49</v>
      </c>
      <c r="V36" s="97"/>
      <c r="W36" s="97"/>
      <c r="X36" s="97"/>
      <c r="Y36" s="61">
        <f>SUM(Y25:Y35)</f>
        <v>60881.622558400013</v>
      </c>
    </row>
    <row r="37" spans="1:25" ht="22.5" customHeight="1" thickBot="1" x14ac:dyDescent="0.2">
      <c r="A37" s="129"/>
      <c r="B37" s="162"/>
      <c r="C37" s="87" t="s">
        <v>65</v>
      </c>
      <c r="D37" s="91" t="s">
        <v>64</v>
      </c>
      <c r="E37" s="81">
        <f>E33+E36</f>
        <v>404330</v>
      </c>
      <c r="F37" s="82" t="s">
        <v>2</v>
      </c>
      <c r="G37" s="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22.5" customHeight="1" x14ac:dyDescent="0.15">
      <c r="A38" s="130" t="s">
        <v>7</v>
      </c>
      <c r="B38" s="133" t="s">
        <v>6</v>
      </c>
      <c r="C38" s="158" t="s">
        <v>5</v>
      </c>
      <c r="D38" s="94" t="s">
        <v>56</v>
      </c>
      <c r="E38" s="95">
        <f>短期*6</f>
        <v>161664</v>
      </c>
      <c r="F38" s="96" t="s">
        <v>2</v>
      </c>
      <c r="G38" s="9"/>
      <c r="O38" t="s">
        <v>57</v>
      </c>
      <c r="P38" s="55"/>
      <c r="Q38" s="57"/>
      <c r="R38" s="56"/>
      <c r="S38" s="56"/>
      <c r="U38" t="s">
        <v>57</v>
      </c>
      <c r="V38" s="55"/>
      <c r="W38" s="57"/>
      <c r="X38" s="56"/>
      <c r="Y38" s="56"/>
    </row>
    <row r="39" spans="1:25" ht="22.5" customHeight="1" x14ac:dyDescent="0.15">
      <c r="A39" s="130"/>
      <c r="B39" s="133"/>
      <c r="C39" s="159"/>
      <c r="D39" s="72" t="s">
        <v>59</v>
      </c>
      <c r="E39" s="43">
        <f>短期2*6</f>
        <v>178944</v>
      </c>
      <c r="F39" s="44" t="s">
        <v>2</v>
      </c>
      <c r="G39" s="9"/>
      <c r="O39" s="58" t="s">
        <v>41</v>
      </c>
      <c r="P39" s="59" t="s">
        <v>42</v>
      </c>
      <c r="Q39" s="60" t="s">
        <v>46</v>
      </c>
      <c r="R39" s="61" t="s">
        <v>47</v>
      </c>
      <c r="S39" s="61" t="s">
        <v>48</v>
      </c>
      <c r="U39" s="58" t="s">
        <v>41</v>
      </c>
      <c r="V39" s="59" t="s">
        <v>42</v>
      </c>
      <c r="W39" s="60" t="s">
        <v>46</v>
      </c>
      <c r="X39" s="61" t="s">
        <v>47</v>
      </c>
      <c r="Y39" s="61" t="s">
        <v>48</v>
      </c>
    </row>
    <row r="40" spans="1:25" ht="22.5" customHeight="1" x14ac:dyDescent="0.15">
      <c r="A40" s="130"/>
      <c r="B40" s="133"/>
      <c r="C40" s="46" t="s">
        <v>4</v>
      </c>
      <c r="D40" s="66"/>
      <c r="E40" s="47">
        <f>介護*12</f>
        <v>67728</v>
      </c>
      <c r="F40" s="48" t="s">
        <v>2</v>
      </c>
      <c r="G40" s="9"/>
      <c r="O40" s="58" t="s">
        <v>32</v>
      </c>
      <c r="P40" s="59">
        <f t="shared" ref="P40:P45" si="15">短期</f>
        <v>26944</v>
      </c>
      <c r="Q40" s="62">
        <v>1.0032737</v>
      </c>
      <c r="R40" s="61">
        <f>ROUND(1/Q40,7)</f>
        <v>0.99673699999999998</v>
      </c>
      <c r="S40" s="61">
        <f>ROUND(P40*R40,8)</f>
        <v>26856.081728000001</v>
      </c>
      <c r="U40" s="58" t="s">
        <v>32</v>
      </c>
      <c r="V40" s="59">
        <f t="shared" ref="V40:V45" si="16">介護</f>
        <v>5644</v>
      </c>
      <c r="W40" s="62">
        <v>1.0032737</v>
      </c>
      <c r="X40" s="61">
        <f>ROUND(1/W40,7)</f>
        <v>0.99673699999999998</v>
      </c>
      <c r="Y40" s="61">
        <f>ROUND(V40*X40,8)</f>
        <v>5625.5836280000003</v>
      </c>
    </row>
    <row r="41" spans="1:25" ht="22.5" customHeight="1" x14ac:dyDescent="0.15">
      <c r="A41" s="130"/>
      <c r="B41" s="133"/>
      <c r="C41" s="49" t="s">
        <v>3</v>
      </c>
      <c r="D41" s="67"/>
      <c r="E41" s="39">
        <f>E38+E40+E39</f>
        <v>408336</v>
      </c>
      <c r="F41" s="40" t="s">
        <v>2</v>
      </c>
      <c r="G41" s="9"/>
      <c r="O41" s="58" t="s">
        <v>33</v>
      </c>
      <c r="P41" s="59">
        <f t="shared" si="15"/>
        <v>26944</v>
      </c>
      <c r="Q41" s="62">
        <v>1.0065582</v>
      </c>
      <c r="R41" s="61">
        <f t="shared" ref="R41:R45" si="17">ROUND(1/Q41,7)</f>
        <v>0.99348449999999999</v>
      </c>
      <c r="S41" s="61">
        <f t="shared" ref="S41:S45" si="18">ROUND(P41*R41,8)</f>
        <v>26768.446368000001</v>
      </c>
      <c r="U41" s="58" t="s">
        <v>33</v>
      </c>
      <c r="V41" s="59">
        <f t="shared" si="16"/>
        <v>5644</v>
      </c>
      <c r="W41" s="62">
        <v>1.0065582</v>
      </c>
      <c r="X41" s="61">
        <f t="shared" ref="X41:X45" si="19">ROUND(1/W41,7)</f>
        <v>0.99348449999999999</v>
      </c>
      <c r="Y41" s="61">
        <f t="shared" ref="Y41:Y45" si="20">ROUND(V41*X41,8)</f>
        <v>5607.2265180000004</v>
      </c>
    </row>
    <row r="42" spans="1:25" s="5" customFormat="1" ht="22.5" customHeight="1" x14ac:dyDescent="0.15">
      <c r="A42" s="53"/>
      <c r="B42" s="10"/>
      <c r="C42" s="11"/>
      <c r="D42" s="11"/>
      <c r="E42" s="12"/>
      <c r="F42" s="9"/>
      <c r="G42" s="34"/>
      <c r="I42" s="1"/>
      <c r="J42" s="1"/>
      <c r="K42" s="1"/>
      <c r="L42" s="1"/>
      <c r="M42" s="1"/>
      <c r="O42" s="58" t="s">
        <v>34</v>
      </c>
      <c r="P42" s="59">
        <f t="shared" si="15"/>
        <v>26944</v>
      </c>
      <c r="Q42" s="62">
        <v>1.0098533999999999</v>
      </c>
      <c r="R42" s="61">
        <f t="shared" si="17"/>
        <v>0.99024270000000003</v>
      </c>
      <c r="S42" s="61">
        <f t="shared" si="18"/>
        <v>26681.0993088</v>
      </c>
      <c r="T42" s="1"/>
      <c r="U42" s="58" t="s">
        <v>34</v>
      </c>
      <c r="V42" s="59">
        <f t="shared" si="16"/>
        <v>5644</v>
      </c>
      <c r="W42" s="62">
        <v>1.0098533999999999</v>
      </c>
      <c r="X42" s="61">
        <f t="shared" si="19"/>
        <v>0.99024270000000003</v>
      </c>
      <c r="Y42" s="61">
        <f t="shared" si="20"/>
        <v>5588.9297987999998</v>
      </c>
    </row>
    <row r="43" spans="1:25" s="5" customFormat="1" ht="14.25" customHeight="1" x14ac:dyDescent="0.15">
      <c r="A43" s="30" t="s">
        <v>1</v>
      </c>
      <c r="B43" s="31"/>
      <c r="C43" s="32"/>
      <c r="D43" s="32"/>
      <c r="E43" s="33"/>
      <c r="F43" s="34"/>
      <c r="G43" s="34"/>
      <c r="I43" s="1"/>
      <c r="J43" s="1"/>
      <c r="K43" s="1"/>
      <c r="L43" s="1"/>
      <c r="M43" s="1"/>
      <c r="O43" s="58" t="s">
        <v>35</v>
      </c>
      <c r="P43" s="59">
        <f t="shared" si="15"/>
        <v>26944</v>
      </c>
      <c r="Q43" s="62">
        <v>1.0131593999999999</v>
      </c>
      <c r="R43" s="61">
        <f t="shared" si="17"/>
        <v>0.98701150000000004</v>
      </c>
      <c r="S43" s="61">
        <f t="shared" si="18"/>
        <v>26594.037855999999</v>
      </c>
      <c r="T43" s="1"/>
      <c r="U43" s="58" t="s">
        <v>35</v>
      </c>
      <c r="V43" s="59">
        <f t="shared" si="16"/>
        <v>5644</v>
      </c>
      <c r="W43" s="62">
        <v>1.0131593999999999</v>
      </c>
      <c r="X43" s="61">
        <f t="shared" si="19"/>
        <v>0.98701150000000004</v>
      </c>
      <c r="Y43" s="61">
        <f t="shared" si="20"/>
        <v>5570.6929060000002</v>
      </c>
    </row>
    <row r="44" spans="1:25" s="5" customFormat="1" ht="14.25" customHeight="1" x14ac:dyDescent="0.15">
      <c r="A44" s="54" t="s">
        <v>30</v>
      </c>
      <c r="B44" s="31"/>
      <c r="C44" s="32"/>
      <c r="D44" s="32"/>
      <c r="E44" s="33"/>
      <c r="F44" s="34"/>
      <c r="G44" s="34"/>
      <c r="I44" s="1"/>
      <c r="J44" s="1"/>
      <c r="K44" s="1"/>
      <c r="L44" s="1"/>
      <c r="M44" s="1"/>
      <c r="O44" s="58" t="s">
        <v>36</v>
      </c>
      <c r="P44" s="59">
        <f t="shared" si="15"/>
        <v>26944</v>
      </c>
      <c r="Q44" s="62">
        <v>1.0164762000000001</v>
      </c>
      <c r="R44" s="61">
        <f t="shared" si="17"/>
        <v>0.98379090000000002</v>
      </c>
      <c r="S44" s="61">
        <f t="shared" si="18"/>
        <v>26507.262009599999</v>
      </c>
      <c r="T44" s="1"/>
      <c r="U44" s="58" t="s">
        <v>36</v>
      </c>
      <c r="V44" s="59">
        <f t="shared" si="16"/>
        <v>5644</v>
      </c>
      <c r="W44" s="62">
        <v>1.0164762000000001</v>
      </c>
      <c r="X44" s="61">
        <f t="shared" si="19"/>
        <v>0.98379090000000002</v>
      </c>
      <c r="Y44" s="61">
        <f t="shared" si="20"/>
        <v>5552.5158395999997</v>
      </c>
    </row>
    <row r="45" spans="1:25" ht="14.25" x14ac:dyDescent="0.15">
      <c r="A45" s="54" t="s">
        <v>0</v>
      </c>
      <c r="B45" s="31"/>
      <c r="C45" s="32"/>
      <c r="D45" s="32"/>
      <c r="E45" s="33"/>
      <c r="F45" s="34"/>
      <c r="G45" s="9"/>
      <c r="O45" s="58" t="s">
        <v>37</v>
      </c>
      <c r="P45" s="59">
        <f t="shared" si="15"/>
        <v>26944</v>
      </c>
      <c r="Q45" s="62">
        <v>1.0198039000000001</v>
      </c>
      <c r="R45" s="61">
        <f t="shared" si="17"/>
        <v>0.98058069999999997</v>
      </c>
      <c r="S45" s="61">
        <f t="shared" si="18"/>
        <v>26420.7663808</v>
      </c>
      <c r="U45" s="58" t="s">
        <v>37</v>
      </c>
      <c r="V45" s="59">
        <f t="shared" si="16"/>
        <v>5644</v>
      </c>
      <c r="W45" s="62">
        <v>1.0198039000000001</v>
      </c>
      <c r="X45" s="61">
        <f t="shared" si="19"/>
        <v>0.98058069999999997</v>
      </c>
      <c r="Y45" s="61">
        <f t="shared" si="20"/>
        <v>5534.3974707999996</v>
      </c>
    </row>
    <row r="46" spans="1:25" ht="14.25" x14ac:dyDescent="0.15">
      <c r="A46" s="30"/>
      <c r="B46" s="10"/>
      <c r="C46" s="11"/>
      <c r="D46" s="11"/>
      <c r="E46" s="12"/>
      <c r="F46" s="9"/>
      <c r="O46" s="113" t="s">
        <v>58</v>
      </c>
      <c r="P46" s="113"/>
      <c r="Q46" s="113"/>
      <c r="R46" s="113"/>
      <c r="S46" s="70">
        <f>SUM(S40:S45)</f>
        <v>159827.69365119998</v>
      </c>
      <c r="U46" s="113" t="s">
        <v>49</v>
      </c>
      <c r="V46" s="113"/>
      <c r="W46" s="113"/>
      <c r="X46" s="113"/>
      <c r="Y46" s="70">
        <f>SUM(Y40:Y45)</f>
        <v>33479.346161200003</v>
      </c>
    </row>
    <row r="47" spans="1:25" ht="14.25" customHeight="1" x14ac:dyDescent="0.15">
      <c r="O47" s="58" t="s">
        <v>41</v>
      </c>
      <c r="P47" s="59" t="s">
        <v>42</v>
      </c>
      <c r="Q47" s="60" t="s">
        <v>46</v>
      </c>
      <c r="R47" s="61" t="s">
        <v>47</v>
      </c>
      <c r="S47" s="61" t="s">
        <v>48</v>
      </c>
      <c r="U47" s="58" t="s">
        <v>41</v>
      </c>
      <c r="V47" s="59" t="s">
        <v>42</v>
      </c>
      <c r="W47" s="60" t="s">
        <v>46</v>
      </c>
      <c r="X47" s="61" t="s">
        <v>47</v>
      </c>
      <c r="Y47" s="61" t="s">
        <v>48</v>
      </c>
    </row>
    <row r="48" spans="1:25" x14ac:dyDescent="0.15">
      <c r="O48" s="58" t="s">
        <v>38</v>
      </c>
      <c r="P48" s="59">
        <f t="shared" ref="P48:P53" si="21">短期2</f>
        <v>29824</v>
      </c>
      <c r="Q48" s="62">
        <v>1.0032737</v>
      </c>
      <c r="R48" s="61">
        <f t="shared" ref="R48:R53" si="22">ROUND(1/Q48,7)</f>
        <v>0.99673699999999998</v>
      </c>
      <c r="S48" s="61">
        <f t="shared" ref="S48:S53" si="23">ROUND(P48*R48,8)</f>
        <v>29726.684288</v>
      </c>
      <c r="U48" s="58" t="s">
        <v>38</v>
      </c>
      <c r="V48" s="59">
        <f t="shared" ref="V48:V53" si="24">介護</f>
        <v>5644</v>
      </c>
      <c r="W48" s="62">
        <v>1.0032737</v>
      </c>
      <c r="X48" s="61">
        <f t="shared" ref="X48:X53" si="25">ROUND(1/W48,7)</f>
        <v>0.99673699999999998</v>
      </c>
      <c r="Y48" s="61">
        <f t="shared" ref="Y48:Y53" si="26">ROUND(V48*X48,8)</f>
        <v>5625.5836280000003</v>
      </c>
    </row>
    <row r="49" spans="15:25" x14ac:dyDescent="0.15">
      <c r="O49" s="58" t="s">
        <v>39</v>
      </c>
      <c r="P49" s="59">
        <f t="shared" si="21"/>
        <v>29824</v>
      </c>
      <c r="Q49" s="62">
        <v>1.0065582</v>
      </c>
      <c r="R49" s="61">
        <f t="shared" si="22"/>
        <v>0.99348449999999999</v>
      </c>
      <c r="S49" s="61">
        <f t="shared" si="23"/>
        <v>29629.681728</v>
      </c>
      <c r="U49" s="58" t="s">
        <v>39</v>
      </c>
      <c r="V49" s="59">
        <f t="shared" si="24"/>
        <v>5644</v>
      </c>
      <c r="W49" s="62">
        <v>1.0065582</v>
      </c>
      <c r="X49" s="61">
        <f t="shared" si="25"/>
        <v>0.99348449999999999</v>
      </c>
      <c r="Y49" s="61">
        <f t="shared" si="26"/>
        <v>5607.2265180000004</v>
      </c>
    </row>
    <row r="50" spans="15:25" x14ac:dyDescent="0.15">
      <c r="O50" s="58" t="s">
        <v>40</v>
      </c>
      <c r="P50" s="59">
        <f t="shared" si="21"/>
        <v>29824</v>
      </c>
      <c r="Q50" s="62">
        <v>1.0098533999999999</v>
      </c>
      <c r="R50" s="61">
        <f t="shared" si="22"/>
        <v>0.99024270000000003</v>
      </c>
      <c r="S50" s="61">
        <f t="shared" si="23"/>
        <v>29532.9982848</v>
      </c>
      <c r="U50" s="58" t="s">
        <v>40</v>
      </c>
      <c r="V50" s="59">
        <f t="shared" si="24"/>
        <v>5644</v>
      </c>
      <c r="W50" s="62">
        <v>1.0098533999999999</v>
      </c>
      <c r="X50" s="61">
        <f t="shared" si="25"/>
        <v>0.99024270000000003</v>
      </c>
      <c r="Y50" s="61">
        <f t="shared" si="26"/>
        <v>5588.9297987999998</v>
      </c>
    </row>
    <row r="51" spans="15:25" x14ac:dyDescent="0.15">
      <c r="O51" s="58" t="s">
        <v>43</v>
      </c>
      <c r="P51" s="59">
        <f t="shared" si="21"/>
        <v>29824</v>
      </c>
      <c r="Q51" s="62">
        <v>1.0131593999999999</v>
      </c>
      <c r="R51" s="61">
        <f t="shared" si="22"/>
        <v>0.98701150000000004</v>
      </c>
      <c r="S51" s="61">
        <f t="shared" si="23"/>
        <v>29436.630976</v>
      </c>
      <c r="U51" s="58" t="s">
        <v>43</v>
      </c>
      <c r="V51" s="59">
        <f t="shared" si="24"/>
        <v>5644</v>
      </c>
      <c r="W51" s="62">
        <v>1.0131593999999999</v>
      </c>
      <c r="X51" s="61">
        <f t="shared" si="25"/>
        <v>0.98701150000000004</v>
      </c>
      <c r="Y51" s="61">
        <f t="shared" si="26"/>
        <v>5570.6929060000002</v>
      </c>
    </row>
    <row r="52" spans="15:25" x14ac:dyDescent="0.15">
      <c r="O52" s="58" t="s">
        <v>44</v>
      </c>
      <c r="P52" s="59">
        <f t="shared" si="21"/>
        <v>29824</v>
      </c>
      <c r="Q52" s="62">
        <v>1.0164762000000001</v>
      </c>
      <c r="R52" s="61">
        <f t="shared" si="22"/>
        <v>0.98379090000000002</v>
      </c>
      <c r="S52" s="61">
        <f t="shared" si="23"/>
        <v>29340.579801600001</v>
      </c>
      <c r="U52" s="58" t="s">
        <v>44</v>
      </c>
      <c r="V52" s="59">
        <f t="shared" si="24"/>
        <v>5644</v>
      </c>
      <c r="W52" s="62">
        <v>1.0164762000000001</v>
      </c>
      <c r="X52" s="61">
        <f t="shared" si="25"/>
        <v>0.98379090000000002</v>
      </c>
      <c r="Y52" s="61">
        <f t="shared" si="26"/>
        <v>5552.5158395999997</v>
      </c>
    </row>
    <row r="53" spans="15:25" x14ac:dyDescent="0.15">
      <c r="O53" s="58" t="s">
        <v>45</v>
      </c>
      <c r="P53" s="59">
        <f t="shared" si="21"/>
        <v>29824</v>
      </c>
      <c r="Q53" s="62">
        <v>1.0198039000000001</v>
      </c>
      <c r="R53" s="61">
        <f t="shared" si="22"/>
        <v>0.98058069999999997</v>
      </c>
      <c r="S53" s="61">
        <f t="shared" si="23"/>
        <v>29244.838796799999</v>
      </c>
      <c r="U53" s="58" t="s">
        <v>45</v>
      </c>
      <c r="V53" s="59">
        <f t="shared" si="24"/>
        <v>5644</v>
      </c>
      <c r="W53" s="62">
        <v>1.0198039000000001</v>
      </c>
      <c r="X53" s="61">
        <f t="shared" si="25"/>
        <v>0.98058069999999997</v>
      </c>
      <c r="Y53" s="61">
        <f t="shared" si="26"/>
        <v>5534.3974707999996</v>
      </c>
    </row>
    <row r="54" spans="15:25" x14ac:dyDescent="0.15">
      <c r="O54" s="113" t="s">
        <v>58</v>
      </c>
      <c r="P54" s="113"/>
      <c r="Q54" s="113"/>
      <c r="R54" s="113"/>
      <c r="S54" s="70">
        <f>SUM(S48:S53)</f>
        <v>176911.4138752</v>
      </c>
      <c r="U54" s="113" t="s">
        <v>49</v>
      </c>
      <c r="V54" s="113"/>
      <c r="W54" s="113"/>
      <c r="X54" s="113"/>
      <c r="Y54" s="70">
        <f>SUM(Y48:Y53)</f>
        <v>33479.346161200003</v>
      </c>
    </row>
    <row r="56" spans="15:25" x14ac:dyDescent="0.15">
      <c r="O56" t="s">
        <v>60</v>
      </c>
      <c r="P56" s="55"/>
      <c r="Q56" s="57"/>
      <c r="R56" s="56"/>
      <c r="S56" s="56"/>
      <c r="U56" t="s">
        <v>60</v>
      </c>
      <c r="V56" s="55"/>
      <c r="W56" s="57"/>
      <c r="X56" s="56"/>
      <c r="Y56" s="56"/>
    </row>
    <row r="57" spans="15:25" x14ac:dyDescent="0.15">
      <c r="O57" s="58" t="s">
        <v>41</v>
      </c>
      <c r="P57" s="59" t="s">
        <v>42</v>
      </c>
      <c r="Q57" s="60" t="s">
        <v>46</v>
      </c>
      <c r="R57" s="61" t="s">
        <v>47</v>
      </c>
      <c r="S57" s="61" t="s">
        <v>48</v>
      </c>
      <c r="U57" s="58" t="s">
        <v>41</v>
      </c>
      <c r="V57" s="59" t="s">
        <v>42</v>
      </c>
      <c r="W57" s="60" t="s">
        <v>46</v>
      </c>
      <c r="X57" s="61" t="s">
        <v>47</v>
      </c>
      <c r="Y57" s="61" t="s">
        <v>48</v>
      </c>
    </row>
    <row r="58" spans="15:25" x14ac:dyDescent="0.15">
      <c r="O58" s="58" t="s">
        <v>33</v>
      </c>
      <c r="P58" s="59">
        <f t="shared" ref="P58:P62" si="27">短期</f>
        <v>26944</v>
      </c>
      <c r="Q58" s="62">
        <v>1.0032737</v>
      </c>
      <c r="R58" s="61">
        <f>ROUND(1/Q58,7)</f>
        <v>0.99673699999999998</v>
      </c>
      <c r="S58" s="61">
        <f>ROUND(P58*R58,8)</f>
        <v>26856.081728000001</v>
      </c>
      <c r="U58" s="58" t="s">
        <v>33</v>
      </c>
      <c r="V58" s="59">
        <f>介護</f>
        <v>5644</v>
      </c>
      <c r="W58" s="62">
        <v>1.0032737</v>
      </c>
      <c r="X58" s="61">
        <f>ROUND(1/W58,7)</f>
        <v>0.99673699999999998</v>
      </c>
      <c r="Y58" s="61">
        <f>ROUND(V58*X58,8)</f>
        <v>5625.5836280000003</v>
      </c>
    </row>
    <row r="59" spans="15:25" x14ac:dyDescent="0.15">
      <c r="O59" s="58" t="s">
        <v>34</v>
      </c>
      <c r="P59" s="59">
        <f t="shared" si="27"/>
        <v>26944</v>
      </c>
      <c r="Q59" s="62">
        <v>1.0065582</v>
      </c>
      <c r="R59" s="61">
        <f t="shared" ref="R59:R62" si="28">ROUND(1/Q59,7)</f>
        <v>0.99348449999999999</v>
      </c>
      <c r="S59" s="61">
        <f t="shared" ref="S59:S62" si="29">ROUND(P59*R59,8)</f>
        <v>26768.446368000001</v>
      </c>
      <c r="U59" s="58" t="s">
        <v>34</v>
      </c>
      <c r="V59" s="59">
        <f>介護</f>
        <v>5644</v>
      </c>
      <c r="W59" s="62">
        <v>1.0065582</v>
      </c>
      <c r="X59" s="61">
        <f t="shared" ref="X59:X62" si="30">ROUND(1/W59,7)</f>
        <v>0.99348449999999999</v>
      </c>
      <c r="Y59" s="61">
        <f t="shared" ref="Y59:Y62" si="31">ROUND(V59*X59,8)</f>
        <v>5607.2265180000004</v>
      </c>
    </row>
    <row r="60" spans="15:25" x14ac:dyDescent="0.15">
      <c r="O60" s="58" t="s">
        <v>35</v>
      </c>
      <c r="P60" s="59">
        <f t="shared" si="27"/>
        <v>26944</v>
      </c>
      <c r="Q60" s="62">
        <v>1.0098533999999999</v>
      </c>
      <c r="R60" s="61">
        <f t="shared" si="28"/>
        <v>0.99024270000000003</v>
      </c>
      <c r="S60" s="61">
        <f t="shared" si="29"/>
        <v>26681.0993088</v>
      </c>
      <c r="U60" s="58" t="s">
        <v>35</v>
      </c>
      <c r="V60" s="59">
        <f>介護</f>
        <v>5644</v>
      </c>
      <c r="W60" s="62">
        <v>1.0098533999999999</v>
      </c>
      <c r="X60" s="61">
        <f t="shared" si="30"/>
        <v>0.99024270000000003</v>
      </c>
      <c r="Y60" s="61">
        <f t="shared" si="31"/>
        <v>5588.9297987999998</v>
      </c>
    </row>
    <row r="61" spans="15:25" x14ac:dyDescent="0.15">
      <c r="O61" s="58" t="s">
        <v>36</v>
      </c>
      <c r="P61" s="59">
        <f t="shared" si="27"/>
        <v>26944</v>
      </c>
      <c r="Q61" s="62">
        <v>1.0131593999999999</v>
      </c>
      <c r="R61" s="61">
        <f t="shared" si="28"/>
        <v>0.98701150000000004</v>
      </c>
      <c r="S61" s="61">
        <f t="shared" si="29"/>
        <v>26594.037855999999</v>
      </c>
      <c r="U61" s="58" t="s">
        <v>36</v>
      </c>
      <c r="V61" s="59">
        <f>介護</f>
        <v>5644</v>
      </c>
      <c r="W61" s="62">
        <v>1.0131593999999999</v>
      </c>
      <c r="X61" s="61">
        <f t="shared" si="30"/>
        <v>0.98701150000000004</v>
      </c>
      <c r="Y61" s="61">
        <f t="shared" si="31"/>
        <v>5570.6929060000002</v>
      </c>
    </row>
    <row r="62" spans="15:25" x14ac:dyDescent="0.15">
      <c r="O62" s="58" t="s">
        <v>37</v>
      </c>
      <c r="P62" s="59">
        <f t="shared" si="27"/>
        <v>26944</v>
      </c>
      <c r="Q62" s="62">
        <v>1.0164762000000001</v>
      </c>
      <c r="R62" s="61">
        <f t="shared" si="28"/>
        <v>0.98379090000000002</v>
      </c>
      <c r="S62" s="61">
        <f t="shared" si="29"/>
        <v>26507.262009599999</v>
      </c>
      <c r="U62" s="58" t="s">
        <v>37</v>
      </c>
      <c r="V62" s="59">
        <f>介護</f>
        <v>5644</v>
      </c>
      <c r="W62" s="62">
        <v>1.0164762000000001</v>
      </c>
      <c r="X62" s="61">
        <f t="shared" si="30"/>
        <v>0.98379090000000002</v>
      </c>
      <c r="Y62" s="61">
        <f t="shared" si="31"/>
        <v>5552.5158395999997</v>
      </c>
    </row>
    <row r="63" spans="15:25" x14ac:dyDescent="0.15">
      <c r="O63" s="113" t="s">
        <v>49</v>
      </c>
      <c r="P63" s="113"/>
      <c r="Q63" s="113"/>
      <c r="R63" s="113"/>
      <c r="S63" s="70">
        <f>SUM(S58:S62)</f>
        <v>133406.92727039999</v>
      </c>
      <c r="U63" s="113" t="s">
        <v>49</v>
      </c>
      <c r="V63" s="113"/>
      <c r="W63" s="113"/>
      <c r="X63" s="113"/>
      <c r="Y63" s="70">
        <f>SUM(Y58:Y62)</f>
        <v>27944.9486904</v>
      </c>
    </row>
    <row r="64" spans="15:25" x14ac:dyDescent="0.15">
      <c r="O64" s="58" t="s">
        <v>41</v>
      </c>
      <c r="P64" s="59" t="s">
        <v>42</v>
      </c>
      <c r="Q64" s="60" t="s">
        <v>46</v>
      </c>
      <c r="R64" s="61" t="s">
        <v>47</v>
      </c>
      <c r="S64" s="61" t="s">
        <v>48</v>
      </c>
      <c r="U64" s="58" t="s">
        <v>41</v>
      </c>
      <c r="V64" s="59" t="s">
        <v>42</v>
      </c>
      <c r="W64" s="60" t="s">
        <v>46</v>
      </c>
      <c r="X64" s="61" t="s">
        <v>47</v>
      </c>
      <c r="Y64" s="61" t="s">
        <v>48</v>
      </c>
    </row>
    <row r="65" spans="15:25" x14ac:dyDescent="0.15">
      <c r="O65" s="58" t="s">
        <v>38</v>
      </c>
      <c r="P65" s="59">
        <f t="shared" ref="P65:P70" si="32">短期2</f>
        <v>29824</v>
      </c>
      <c r="Q65" s="62">
        <v>1.0032737</v>
      </c>
      <c r="R65" s="61">
        <f t="shared" ref="R65:R70" si="33">ROUND(1/Q65,7)</f>
        <v>0.99673699999999998</v>
      </c>
      <c r="S65" s="61">
        <f t="shared" ref="S65:S70" si="34">ROUND(P65*R65,8)</f>
        <v>29726.684288</v>
      </c>
      <c r="U65" s="58" t="s">
        <v>38</v>
      </c>
      <c r="V65" s="59">
        <f t="shared" ref="V65:V70" si="35">介護</f>
        <v>5644</v>
      </c>
      <c r="W65" s="62">
        <v>1.0032737</v>
      </c>
      <c r="X65" s="61">
        <f t="shared" ref="X65:X70" si="36">ROUND(1/W65,7)</f>
        <v>0.99673699999999998</v>
      </c>
      <c r="Y65" s="61">
        <f t="shared" ref="Y65:Y70" si="37">ROUND(V65*X65,8)</f>
        <v>5625.5836280000003</v>
      </c>
    </row>
    <row r="66" spans="15:25" x14ac:dyDescent="0.15">
      <c r="O66" s="58" t="s">
        <v>39</v>
      </c>
      <c r="P66" s="59">
        <f t="shared" si="32"/>
        <v>29824</v>
      </c>
      <c r="Q66" s="62">
        <v>1.0065582</v>
      </c>
      <c r="R66" s="61">
        <f t="shared" si="33"/>
        <v>0.99348449999999999</v>
      </c>
      <c r="S66" s="61">
        <f t="shared" si="34"/>
        <v>29629.681728</v>
      </c>
      <c r="U66" s="58" t="s">
        <v>39</v>
      </c>
      <c r="V66" s="59">
        <f t="shared" si="35"/>
        <v>5644</v>
      </c>
      <c r="W66" s="62">
        <v>1.0065582</v>
      </c>
      <c r="X66" s="61">
        <f t="shared" si="36"/>
        <v>0.99348449999999999</v>
      </c>
      <c r="Y66" s="61">
        <f t="shared" si="37"/>
        <v>5607.2265180000004</v>
      </c>
    </row>
    <row r="67" spans="15:25" x14ac:dyDescent="0.15">
      <c r="O67" s="58" t="s">
        <v>40</v>
      </c>
      <c r="P67" s="59">
        <f t="shared" si="32"/>
        <v>29824</v>
      </c>
      <c r="Q67" s="62">
        <v>1.0098533999999999</v>
      </c>
      <c r="R67" s="61">
        <f t="shared" si="33"/>
        <v>0.99024270000000003</v>
      </c>
      <c r="S67" s="61">
        <f t="shared" si="34"/>
        <v>29532.9982848</v>
      </c>
      <c r="U67" s="58" t="s">
        <v>40</v>
      </c>
      <c r="V67" s="59">
        <f t="shared" si="35"/>
        <v>5644</v>
      </c>
      <c r="W67" s="62">
        <v>1.0098533999999999</v>
      </c>
      <c r="X67" s="61">
        <f t="shared" si="36"/>
        <v>0.99024270000000003</v>
      </c>
      <c r="Y67" s="61">
        <f t="shared" si="37"/>
        <v>5588.9297987999998</v>
      </c>
    </row>
    <row r="68" spans="15:25" x14ac:dyDescent="0.15">
      <c r="O68" s="58" t="s">
        <v>43</v>
      </c>
      <c r="P68" s="59">
        <f t="shared" si="32"/>
        <v>29824</v>
      </c>
      <c r="Q68" s="62">
        <v>1.0131593999999999</v>
      </c>
      <c r="R68" s="61">
        <f t="shared" si="33"/>
        <v>0.98701150000000004</v>
      </c>
      <c r="S68" s="61">
        <f t="shared" si="34"/>
        <v>29436.630976</v>
      </c>
      <c r="U68" s="58" t="s">
        <v>43</v>
      </c>
      <c r="V68" s="59">
        <f t="shared" si="35"/>
        <v>5644</v>
      </c>
      <c r="W68" s="62">
        <v>1.0131593999999999</v>
      </c>
      <c r="X68" s="61">
        <f t="shared" si="36"/>
        <v>0.98701150000000004</v>
      </c>
      <c r="Y68" s="61">
        <f t="shared" si="37"/>
        <v>5570.6929060000002</v>
      </c>
    </row>
    <row r="69" spans="15:25" x14ac:dyDescent="0.15">
      <c r="O69" s="58" t="s">
        <v>44</v>
      </c>
      <c r="P69" s="59">
        <f t="shared" si="32"/>
        <v>29824</v>
      </c>
      <c r="Q69" s="62">
        <v>1.0164762000000001</v>
      </c>
      <c r="R69" s="61">
        <f t="shared" si="33"/>
        <v>0.98379090000000002</v>
      </c>
      <c r="S69" s="61">
        <f t="shared" si="34"/>
        <v>29340.579801600001</v>
      </c>
      <c r="U69" s="58" t="s">
        <v>44</v>
      </c>
      <c r="V69" s="59">
        <f t="shared" si="35"/>
        <v>5644</v>
      </c>
      <c r="W69" s="62">
        <v>1.0164762000000001</v>
      </c>
      <c r="X69" s="61">
        <f t="shared" si="36"/>
        <v>0.98379090000000002</v>
      </c>
      <c r="Y69" s="61">
        <f t="shared" si="37"/>
        <v>5552.5158395999997</v>
      </c>
    </row>
    <row r="70" spans="15:25" x14ac:dyDescent="0.15">
      <c r="O70" s="58" t="s">
        <v>45</v>
      </c>
      <c r="P70" s="59">
        <f t="shared" si="32"/>
        <v>29824</v>
      </c>
      <c r="Q70" s="62">
        <v>1.0198039000000001</v>
      </c>
      <c r="R70" s="61">
        <f t="shared" si="33"/>
        <v>0.98058069999999997</v>
      </c>
      <c r="S70" s="61">
        <f t="shared" si="34"/>
        <v>29244.838796799999</v>
      </c>
      <c r="U70" s="58" t="s">
        <v>45</v>
      </c>
      <c r="V70" s="59">
        <f t="shared" si="35"/>
        <v>5644</v>
      </c>
      <c r="W70" s="62">
        <v>1.0198039000000001</v>
      </c>
      <c r="X70" s="61">
        <f t="shared" si="36"/>
        <v>0.98058069999999997</v>
      </c>
      <c r="Y70" s="61">
        <f t="shared" si="37"/>
        <v>5534.3974707999996</v>
      </c>
    </row>
    <row r="71" spans="15:25" x14ac:dyDescent="0.15">
      <c r="O71" s="113" t="s">
        <v>49</v>
      </c>
      <c r="P71" s="113"/>
      <c r="Q71" s="113"/>
      <c r="R71" s="113"/>
      <c r="S71" s="70">
        <f>SUM(S65:S70)</f>
        <v>176911.4138752</v>
      </c>
      <c r="U71" s="113" t="s">
        <v>49</v>
      </c>
      <c r="V71" s="113"/>
      <c r="W71" s="113"/>
      <c r="X71" s="113"/>
      <c r="Y71" s="70">
        <f>SUM(Y65:Y70)</f>
        <v>33479.346161200003</v>
      </c>
    </row>
  </sheetData>
  <sheetProtection algorithmName="SHA-512" hashValue="7sIehpwinbkh3CiDqN290aqDhwDe/VMts6AbUb3CGpFF4Wmc0SF8H0cJsOThfUa3dUrIhUotOKSMjjURggLzUw==" saltValue="/S4wwj2xxBLiIBeVVPlm7w==" spinCount="100000" sheet="1" selectLockedCells="1"/>
  <mergeCells count="38">
    <mergeCell ref="A24:A30"/>
    <mergeCell ref="B24:B30"/>
    <mergeCell ref="C38:C39"/>
    <mergeCell ref="O71:R71"/>
    <mergeCell ref="U63:X63"/>
    <mergeCell ref="U71:X71"/>
    <mergeCell ref="A31:A37"/>
    <mergeCell ref="B31:B37"/>
    <mergeCell ref="O63:R63"/>
    <mergeCell ref="B38:B41"/>
    <mergeCell ref="A38:A41"/>
    <mergeCell ref="C5:E5"/>
    <mergeCell ref="A6:B6"/>
    <mergeCell ref="A5:B5"/>
    <mergeCell ref="C6:E6"/>
    <mergeCell ref="A21:A23"/>
    <mergeCell ref="C7:E7"/>
    <mergeCell ref="B21:B23"/>
    <mergeCell ref="A7:B7"/>
    <mergeCell ref="A10:B10"/>
    <mergeCell ref="C10:E10"/>
    <mergeCell ref="C17:F17"/>
    <mergeCell ref="C11:C12"/>
    <mergeCell ref="A11:B13"/>
    <mergeCell ref="B18:B20"/>
    <mergeCell ref="A18:A20"/>
    <mergeCell ref="A17:B17"/>
    <mergeCell ref="O21:R21"/>
    <mergeCell ref="U21:X21"/>
    <mergeCell ref="I8:M9"/>
    <mergeCell ref="I11:M21"/>
    <mergeCell ref="O54:R54"/>
    <mergeCell ref="O36:R36"/>
    <mergeCell ref="U36:X36"/>
    <mergeCell ref="O46:R46"/>
    <mergeCell ref="U46:X46"/>
    <mergeCell ref="U54:X54"/>
    <mergeCell ref="I23:M30"/>
  </mergeCells>
  <phoneticPr fontId="3"/>
  <dataValidations count="1">
    <dataValidation imeMode="halfAlpha" allowBlank="1" showInputMessage="1" showErrorMessage="1" sqref="C5:E7" xr:uid="{00000000-0002-0000-0000-000000000000}"/>
  </dataValidations>
  <pageMargins left="0.78740157480314965" right="0.59055118110236227" top="0.98425196850393704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試算シート(年度末用)</vt:lpstr>
      <vt:lpstr>'試算シート(年度末用)'!Print_Area</vt:lpstr>
      <vt:lpstr>介護</vt:lpstr>
      <vt:lpstr>短期</vt:lpstr>
      <vt:lpstr>短期1</vt:lpstr>
      <vt:lpstr>短期2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2022-02-04T05:56:04Z</dcterms:created>
  <dcterms:modified xsi:type="dcterms:W3CDTF">2022-02-06T23:52:36Z</dcterms:modified>
</cp:coreProperties>
</file>