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00437\Desktop\"/>
    </mc:Choice>
  </mc:AlternateContent>
  <xr:revisionPtr revIDLastSave="0" documentId="13_ncr:1_{A60E805C-88CE-4283-8604-92ECFB1E5FEB}" xr6:coauthVersionLast="45" xr6:coauthVersionMax="45" xr10:uidLastSave="{00000000-0000-0000-0000-000000000000}"/>
  <bookViews>
    <workbookView xWindow="-120" yWindow="-120" windowWidth="20730" windowHeight="11160" xr2:uid="{00000000-000D-0000-FFFF-FFFF00000000}"/>
  </bookViews>
  <sheets>
    <sheet name="計算表" sheetId="1" r:id="rId1"/>
    <sheet name="計算表 (入力例)" sheetId="6" r:id="rId2"/>
    <sheet name="標準報酬月額の確認" sheetId="4" r:id="rId3"/>
  </sheets>
  <definedNames>
    <definedName name="_xlnm.Print_Area" localSheetId="0">計算表!$A$1:$L$27</definedName>
    <definedName name="_xlnm.Print_Area" localSheetId="1">'計算表 (入力例)'!$A$1:$L$27</definedName>
    <definedName name="_xlnm.Print_Area" localSheetId="2">標準報酬月額の確認!$A$1:$AL$37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1" i="4" l="1"/>
  <c r="AC29" i="4"/>
  <c r="AC27" i="4"/>
  <c r="AC31" i="4" l="1"/>
  <c r="AH31" i="4" s="1"/>
  <c r="Q12" i="6"/>
  <c r="O12" i="6" l="1"/>
  <c r="J10" i="1"/>
  <c r="J10" i="6"/>
  <c r="AB37" i="6" l="1"/>
  <c r="AE36" i="6"/>
  <c r="AD36" i="6"/>
  <c r="AF36" i="6" s="1"/>
  <c r="AE35" i="6"/>
  <c r="AD35" i="6"/>
  <c r="AF35" i="6" s="1"/>
  <c r="O30" i="6"/>
  <c r="U30" i="6" s="1"/>
  <c r="AF27" i="6"/>
  <c r="A24" i="6" s="1"/>
  <c r="U26" i="6"/>
  <c r="Q26" i="6"/>
  <c r="O26" i="6"/>
  <c r="O21" i="6"/>
  <c r="U21" i="6" s="1"/>
  <c r="Q23" i="6" s="1"/>
  <c r="AF20" i="6"/>
  <c r="E22" i="6" s="1"/>
  <c r="J16" i="6"/>
  <c r="I16" i="6"/>
  <c r="H16" i="6"/>
  <c r="R41" i="6" s="1"/>
  <c r="G16" i="6"/>
  <c r="Q35" i="6" s="1"/>
  <c r="K15" i="6"/>
  <c r="O14" i="6"/>
  <c r="U14" i="6" s="1"/>
  <c r="Q16" i="6" s="1"/>
  <c r="K14" i="6"/>
  <c r="AE8" i="6"/>
  <c r="AD8" i="6"/>
  <c r="AC8" i="6"/>
  <c r="AB8" i="6"/>
  <c r="AE7" i="6"/>
  <c r="AD7" i="6"/>
  <c r="AC7" i="6"/>
  <c r="AB7" i="6"/>
  <c r="O7" i="6"/>
  <c r="T7" i="6" s="1"/>
  <c r="X7" i="6" s="1"/>
  <c r="O9" i="6" s="1"/>
  <c r="T9" i="6" s="1"/>
  <c r="X9" i="6" s="1"/>
  <c r="AB9" i="6" l="1"/>
  <c r="AC9" i="6"/>
  <c r="AD9" i="6"/>
  <c r="T19" i="6" s="1"/>
  <c r="K16" i="6"/>
  <c r="S28" i="6" s="1"/>
  <c r="AE9" i="6"/>
  <c r="AF7" i="6"/>
  <c r="X26" i="6"/>
  <c r="O28" i="6" s="1"/>
  <c r="O35" i="6"/>
  <c r="U35" i="6" s="1"/>
  <c r="O33" i="6"/>
  <c r="AF8" i="6"/>
  <c r="O30" i="1"/>
  <c r="U26" i="1"/>
  <c r="Q26" i="1"/>
  <c r="O26" i="1"/>
  <c r="O21" i="1"/>
  <c r="O14" i="1"/>
  <c r="U14" i="1" s="1"/>
  <c r="Q16" i="1" s="1"/>
  <c r="X26" i="1" l="1"/>
  <c r="O28" i="1" s="1"/>
  <c r="U28" i="6"/>
  <c r="X30" i="6" s="1"/>
  <c r="P41" i="6" s="1"/>
  <c r="U41" i="6" s="1"/>
  <c r="AF9" i="6"/>
  <c r="AD15" i="6" s="1"/>
  <c r="Q12" i="1"/>
  <c r="O12" i="1"/>
  <c r="Q19" i="6" l="1"/>
  <c r="AE15" i="6"/>
  <c r="AC15" i="6"/>
  <c r="AE29" i="6"/>
  <c r="T12" i="6"/>
  <c r="V12" i="6" s="1"/>
  <c r="N16" i="6" s="1"/>
  <c r="U16" i="6" s="1"/>
  <c r="X16" i="6" s="1"/>
  <c r="AE22" i="6"/>
  <c r="AF22" i="6" s="1"/>
  <c r="G22" i="6" s="1"/>
  <c r="AC13" i="6"/>
  <c r="AD16" i="6"/>
  <c r="AE12" i="6"/>
  <c r="AC11" i="6"/>
  <c r="AE13" i="6"/>
  <c r="AE25" i="6"/>
  <c r="AF25" i="6" s="1"/>
  <c r="J22" i="6" s="1"/>
  <c r="AD12" i="6"/>
  <c r="AE33" i="6"/>
  <c r="AD13" i="6"/>
  <c r="AE24" i="6"/>
  <c r="AF24" i="6" s="1"/>
  <c r="I22" i="6" s="1"/>
  <c r="AD11" i="6"/>
  <c r="O19" i="6" s="1"/>
  <c r="AE34" i="6"/>
  <c r="AF34" i="6" s="1"/>
  <c r="H24" i="6" s="1"/>
  <c r="AE28" i="6"/>
  <c r="AE26" i="6"/>
  <c r="AF26" i="6" s="1"/>
  <c r="K22" i="6" s="1"/>
  <c r="AE21" i="6"/>
  <c r="AF21" i="6" s="1"/>
  <c r="F22" i="6" s="1"/>
  <c r="AC16" i="6"/>
  <c r="AD29" i="6"/>
  <c r="AE16" i="6"/>
  <c r="AE31" i="6"/>
  <c r="AF31" i="6" s="1"/>
  <c r="E24" i="6" s="1"/>
  <c r="AD14" i="6"/>
  <c r="AC14" i="6"/>
  <c r="AE23" i="6"/>
  <c r="AF23" i="6" s="1"/>
  <c r="H22" i="6" s="1"/>
  <c r="AE14" i="6"/>
  <c r="AC33" i="6"/>
  <c r="AE18" i="6"/>
  <c r="AF18" i="6" s="1"/>
  <c r="C22" i="6" s="1"/>
  <c r="AE11" i="6"/>
  <c r="AD35" i="1"/>
  <c r="AE35" i="1"/>
  <c r="AD36" i="1"/>
  <c r="AE36" i="1"/>
  <c r="AF29" i="6" l="1"/>
  <c r="C24" i="6" s="1"/>
  <c r="AF13" i="6"/>
  <c r="I20" i="6" s="1"/>
  <c r="AF12" i="6"/>
  <c r="H20" i="6" s="1"/>
  <c r="AF28" i="6"/>
  <c r="B24" i="6" s="1"/>
  <c r="AF33" i="6"/>
  <c r="G24" i="6" s="1"/>
  <c r="V19" i="6"/>
  <c r="O23" i="6" s="1"/>
  <c r="U23" i="6" s="1"/>
  <c r="X23" i="6" s="1"/>
  <c r="AF11" i="6"/>
  <c r="G20" i="6" s="1"/>
  <c r="AC37" i="6"/>
  <c r="AD37" i="6"/>
  <c r="AE37" i="6"/>
  <c r="AF16" i="6"/>
  <c r="A22" i="6" s="1"/>
  <c r="P37" i="6"/>
  <c r="R37" i="6"/>
  <c r="AF14" i="6"/>
  <c r="J20" i="6" s="1"/>
  <c r="AF15" i="6"/>
  <c r="K20" i="6" s="1"/>
  <c r="AE8" i="1"/>
  <c r="AE7" i="1"/>
  <c r="AD8" i="1"/>
  <c r="AD7" i="1"/>
  <c r="AC8" i="1"/>
  <c r="AC7" i="1"/>
  <c r="AB8" i="1"/>
  <c r="AB7" i="1"/>
  <c r="P39" i="6" l="1"/>
  <c r="R39" i="6"/>
  <c r="Q33" i="6" s="1"/>
  <c r="U33" i="6" s="1"/>
  <c r="X35" i="6" s="1"/>
  <c r="AF37" i="6"/>
  <c r="U37" i="6"/>
  <c r="J24" i="6"/>
  <c r="AB37" i="1"/>
  <c r="AF36" i="1"/>
  <c r="AF35" i="1"/>
  <c r="AF27" i="1"/>
  <c r="A24" i="1" s="1"/>
  <c r="AF20" i="1"/>
  <c r="E22" i="1" s="1"/>
  <c r="AE9" i="1"/>
  <c r="AD9" i="1"/>
  <c r="T19" i="1" s="1"/>
  <c r="AC9" i="1"/>
  <c r="AB9" i="1"/>
  <c r="AF8" i="1"/>
  <c r="AF7" i="1"/>
  <c r="O7" i="1"/>
  <c r="U7" i="1" s="1"/>
  <c r="X7" i="1" s="1"/>
  <c r="O9" i="1" s="1"/>
  <c r="U9" i="1" s="1"/>
  <c r="X9" i="1" s="1"/>
  <c r="O35" i="1" l="1"/>
  <c r="O33" i="1"/>
  <c r="U39" i="6"/>
  <c r="X38" i="6" s="1"/>
  <c r="X42" i="6" s="1"/>
  <c r="J27" i="6" s="1"/>
  <c r="AF9" i="1"/>
  <c r="AD29" i="1" s="1"/>
  <c r="H16" i="1"/>
  <c r="R41" i="1" s="1"/>
  <c r="I16" i="1"/>
  <c r="J16" i="1"/>
  <c r="G16" i="1"/>
  <c r="Q35" i="1" s="1"/>
  <c r="U30" i="1"/>
  <c r="U21" i="1"/>
  <c r="Q23" i="1" s="1"/>
  <c r="U35" i="1" l="1"/>
  <c r="AC15" i="1"/>
  <c r="AD15" i="1"/>
  <c r="Q19" i="1" s="1"/>
  <c r="AE12" i="1"/>
  <c r="AE24" i="1"/>
  <c r="AF24" i="1" s="1"/>
  <c r="I22" i="1" s="1"/>
  <c r="AE25" i="1"/>
  <c r="T12" i="1"/>
  <c r="V12" i="1" s="1"/>
  <c r="O16" i="1" s="1"/>
  <c r="AC33" i="1"/>
  <c r="AE34" i="1"/>
  <c r="AF34" i="1" s="1"/>
  <c r="H24" i="1" s="1"/>
  <c r="AD16" i="1"/>
  <c r="AE23" i="1"/>
  <c r="AF23" i="1" s="1"/>
  <c r="H22" i="1" s="1"/>
  <c r="AC16" i="1"/>
  <c r="AE11" i="1"/>
  <c r="AE13" i="1"/>
  <c r="AE33" i="1"/>
  <c r="AE22" i="1"/>
  <c r="AF22" i="1" s="1"/>
  <c r="G22" i="1" s="1"/>
  <c r="AE21" i="1"/>
  <c r="AF21" i="1" s="1"/>
  <c r="F22" i="1" s="1"/>
  <c r="AD14" i="1"/>
  <c r="AD12" i="1"/>
  <c r="AC11" i="1"/>
  <c r="AC14" i="1"/>
  <c r="AE15" i="1"/>
  <c r="AE18" i="1"/>
  <c r="AF18" i="1" s="1"/>
  <c r="C22" i="1" s="1"/>
  <c r="AE29" i="1"/>
  <c r="AF29" i="1" s="1"/>
  <c r="C24" i="1" s="1"/>
  <c r="AE28" i="1"/>
  <c r="AD11" i="1"/>
  <c r="AD13" i="1"/>
  <c r="AC13" i="1"/>
  <c r="AE14" i="1"/>
  <c r="AE16" i="1"/>
  <c r="AE26" i="1"/>
  <c r="AF26" i="1" s="1"/>
  <c r="K22" i="1" s="1"/>
  <c r="AE31" i="1"/>
  <c r="AF31" i="1" s="1"/>
  <c r="E24" i="1" s="1"/>
  <c r="AF12" i="1" l="1"/>
  <c r="H20" i="1" s="1"/>
  <c r="AF13" i="1"/>
  <c r="I20" i="1" s="1"/>
  <c r="AF33" i="1"/>
  <c r="G24" i="1" s="1"/>
  <c r="AE37" i="1"/>
  <c r="AF15" i="1"/>
  <c r="K20" i="1" s="1"/>
  <c r="AD37" i="1"/>
  <c r="O19" i="1"/>
  <c r="AF14" i="1"/>
  <c r="J20" i="1" s="1"/>
  <c r="AF11" i="1"/>
  <c r="AC37" i="1"/>
  <c r="AF16" i="1"/>
  <c r="A22" i="1" s="1"/>
  <c r="AF28" i="1"/>
  <c r="B24" i="1" s="1"/>
  <c r="K15" i="1"/>
  <c r="K14" i="1"/>
  <c r="G20" i="1" l="1"/>
  <c r="K16" i="1"/>
  <c r="S28" i="1" s="1"/>
  <c r="U28" i="1" s="1"/>
  <c r="X30" i="1" s="1"/>
  <c r="P41" i="1" s="1"/>
  <c r="U41" i="1" s="1"/>
  <c r="U16" i="1" l="1"/>
  <c r="X16" i="1" s="1"/>
  <c r="V19" i="1"/>
  <c r="O23" i="1" s="1"/>
  <c r="U23" i="1" s="1"/>
  <c r="X23" i="1" s="1"/>
  <c r="Y20" i="4"/>
  <c r="AC18" i="4"/>
  <c r="AC16" i="4"/>
  <c r="AC20" i="4" l="1"/>
  <c r="AH20" i="4" s="1"/>
  <c r="P39" i="1"/>
  <c r="R39" i="1"/>
  <c r="P37" i="1"/>
  <c r="R37" i="1"/>
  <c r="Q33" i="1" l="1"/>
  <c r="U33" i="1" s="1"/>
  <c r="X35" i="1" s="1"/>
  <c r="U39" i="1"/>
  <c r="U37" i="1"/>
  <c r="AF25" i="1"/>
  <c r="X38" i="1" l="1"/>
  <c r="X42" i="1" s="1"/>
  <c r="J27" i="1" s="1"/>
  <c r="J22" i="1"/>
  <c r="J24" i="1" s="1"/>
  <c r="AF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tanki05</author>
  </authors>
  <commentList>
    <comment ref="K6" authorId="0" shapeId="0" xr:uid="{00000000-0006-0000-0000-000001000000}">
      <text>
        <r>
          <rPr>
            <b/>
            <sz val="9"/>
            <color indexed="81"/>
            <rFont val="ＭＳ Ｐゴシック"/>
            <family val="3"/>
            <charset val="128"/>
          </rPr>
          <t>休職に入った後に各種手当が変更になった場合は、地域手当の額が休職前と変わっている場合があります。
その場合は、現在の減額前の額を入れてください。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tanki05</author>
  </authors>
  <commentList>
    <comment ref="K6" authorId="0" shapeId="0" xr:uid="{00000000-0006-0000-0100-000001000000}">
      <text>
        <r>
          <rPr>
            <b/>
            <sz val="9"/>
            <color indexed="81"/>
            <rFont val="ＭＳ Ｐゴシック"/>
            <family val="3"/>
            <charset val="128"/>
          </rPr>
          <t>休職に入った後に各種手当が変更になった場合は、地域手当の額が休職前と変わっている場合があります。
その場合は、現在の減額前の額を入れてください。</t>
        </r>
      </text>
    </comment>
  </commentList>
</comments>
</file>

<file path=xl/sharedStrings.xml><?xml version="1.0" encoding="utf-8"?>
<sst xmlns="http://schemas.openxmlformats.org/spreadsheetml/2006/main" count="529" uniqueCount="166">
  <si>
    <t>傷病手当金算定基礎となる標準報酬月額について</t>
    <rPh sb="0" eb="2">
      <t>ショウビョウ</t>
    </rPh>
    <rPh sb="2" eb="4">
      <t>テアテ</t>
    </rPh>
    <rPh sb="4" eb="5">
      <t>キン</t>
    </rPh>
    <rPh sb="5" eb="7">
      <t>サンテイ</t>
    </rPh>
    <rPh sb="7" eb="9">
      <t>キソ</t>
    </rPh>
    <rPh sb="12" eb="14">
      <t>ヒョウジュン</t>
    </rPh>
    <rPh sb="14" eb="16">
      <t>ホウシュウ</t>
    </rPh>
    <rPh sb="16" eb="18">
      <t>ゲツガク</t>
    </rPh>
    <phoneticPr fontId="1"/>
  </si>
  <si>
    <t>算定基礎となる標準報酬月額等</t>
    <rPh sb="0" eb="4">
      <t>サンテイキソ</t>
    </rPh>
    <rPh sb="7" eb="9">
      <t>ヒョウジュン</t>
    </rPh>
    <rPh sb="9" eb="11">
      <t>ホウシュウ</t>
    </rPh>
    <rPh sb="11" eb="13">
      <t>ゲツガク</t>
    </rPh>
    <rPh sb="13" eb="14">
      <t>トウ</t>
    </rPh>
    <phoneticPr fontId="1"/>
  </si>
  <si>
    <t>黄色のセルに対象月を入力する</t>
    <rPh sb="0" eb="2">
      <t>キイロ</t>
    </rPh>
    <rPh sb="6" eb="8">
      <t>タイショウ</t>
    </rPh>
    <rPh sb="8" eb="9">
      <t>ツキ</t>
    </rPh>
    <rPh sb="10" eb="12">
      <t>ニュウリョク</t>
    </rPh>
    <phoneticPr fontId="1"/>
  </si>
  <si>
    <t>黄色のセルに対象月数、金額を入力する</t>
    <rPh sb="9" eb="10">
      <t>スウ</t>
    </rPh>
    <rPh sb="11" eb="13">
      <t>キンガク</t>
    </rPh>
    <phoneticPr fontId="1"/>
  </si>
  <si>
    <t>ピンクのセルの金額を、支給額計算表に転記する</t>
    <rPh sb="7" eb="9">
      <t>キンガク</t>
    </rPh>
    <rPh sb="11" eb="14">
      <t>シキュウガク</t>
    </rPh>
    <rPh sb="14" eb="16">
      <t>ケイサン</t>
    </rPh>
    <rPh sb="16" eb="17">
      <t>ヒョウ</t>
    </rPh>
    <rPh sb="18" eb="20">
      <t>テンキ</t>
    </rPh>
    <phoneticPr fontId="1"/>
  </si>
  <si>
    <t>年</t>
    <rPh sb="0" eb="1">
      <t>ネン</t>
    </rPh>
    <phoneticPr fontId="1"/>
  </si>
  <si>
    <t>月</t>
    <rPh sb="0" eb="1">
      <t>ツキ</t>
    </rPh>
    <phoneticPr fontId="1"/>
  </si>
  <si>
    <t>～</t>
    <phoneticPr fontId="1"/>
  </si>
  <si>
    <t>円 ×</t>
    <rPh sb="0" eb="1">
      <t>エン</t>
    </rPh>
    <phoneticPr fontId="1"/>
  </si>
  <si>
    <t>か月＝</t>
    <rPh sb="1" eb="2">
      <t>ツキ</t>
    </rPh>
    <phoneticPr fontId="1"/>
  </si>
  <si>
    <t>円</t>
    <rPh sb="0" eb="1">
      <t>エン</t>
    </rPh>
    <phoneticPr fontId="1"/>
  </si>
  <si>
    <t>計</t>
    <rPh sb="0" eb="1">
      <t>ケイ</t>
    </rPh>
    <phoneticPr fontId="1"/>
  </si>
  <si>
    <t>か月</t>
    <rPh sb="1" eb="2">
      <t>ツキ</t>
    </rPh>
    <phoneticPr fontId="1"/>
  </si>
  <si>
    <t>↓</t>
    <phoneticPr fontId="1"/>
  </si>
  <si>
    <t>※</t>
    <phoneticPr fontId="1"/>
  </si>
  <si>
    <t>教職調整額</t>
    <rPh sb="0" eb="2">
      <t>キョウショク</t>
    </rPh>
    <rPh sb="2" eb="4">
      <t>チョウセイ</t>
    </rPh>
    <rPh sb="4" eb="5">
      <t>ガク</t>
    </rPh>
    <phoneticPr fontId="1"/>
  </si>
  <si>
    <t>扶養手当</t>
    <rPh sb="0" eb="2">
      <t>フヨウ</t>
    </rPh>
    <rPh sb="2" eb="4">
      <t>テアテ</t>
    </rPh>
    <phoneticPr fontId="1"/>
  </si>
  <si>
    <t>給料の月額</t>
    <rPh sb="0" eb="2">
      <t>キュウリョウ</t>
    </rPh>
    <rPh sb="3" eb="5">
      <t>ゲツガク</t>
    </rPh>
    <phoneticPr fontId="1"/>
  </si>
  <si>
    <t>(給料の調整額)</t>
    <rPh sb="1" eb="3">
      <t>キュウリョウ</t>
    </rPh>
    <rPh sb="4" eb="6">
      <t>チョウセイ</t>
    </rPh>
    <rPh sb="6" eb="7">
      <t>ガク</t>
    </rPh>
    <phoneticPr fontId="1"/>
  </si>
  <si>
    <t>住居手当</t>
    <rPh sb="0" eb="2">
      <t>ジュウキョ</t>
    </rPh>
    <rPh sb="2" eb="4">
      <t>テアテ</t>
    </rPh>
    <phoneticPr fontId="1"/>
  </si>
  <si>
    <t>初任給調整手当</t>
    <rPh sb="0" eb="3">
      <t>ショニンキュウ</t>
    </rPh>
    <rPh sb="3" eb="5">
      <t>チョウセイ</t>
    </rPh>
    <rPh sb="5" eb="7">
      <t>テアテ</t>
    </rPh>
    <phoneticPr fontId="1"/>
  </si>
  <si>
    <t>管理職手当</t>
    <rPh sb="0" eb="2">
      <t>カンリ</t>
    </rPh>
    <rPh sb="2" eb="3">
      <t>ショク</t>
    </rPh>
    <rPh sb="3" eb="5">
      <t>テアテ</t>
    </rPh>
    <phoneticPr fontId="1"/>
  </si>
  <si>
    <t>農普手当</t>
    <rPh sb="0" eb="1">
      <t>ノウ</t>
    </rPh>
    <rPh sb="1" eb="2">
      <t>フ</t>
    </rPh>
    <rPh sb="2" eb="4">
      <t>テアテ</t>
    </rPh>
    <phoneticPr fontId="1"/>
  </si>
  <si>
    <t>時間外手当</t>
    <rPh sb="0" eb="3">
      <t>ジカンガイ</t>
    </rPh>
    <rPh sb="3" eb="5">
      <t>テアテ</t>
    </rPh>
    <phoneticPr fontId="1"/>
  </si>
  <si>
    <t>休日勤務手当</t>
    <rPh sb="0" eb="2">
      <t>キュウジツ</t>
    </rPh>
    <rPh sb="2" eb="4">
      <t>キンム</t>
    </rPh>
    <rPh sb="4" eb="6">
      <t>テアテ</t>
    </rPh>
    <phoneticPr fontId="1"/>
  </si>
  <si>
    <t>夜間勤務手当</t>
    <rPh sb="0" eb="2">
      <t>ヤカン</t>
    </rPh>
    <rPh sb="2" eb="4">
      <t>キンム</t>
    </rPh>
    <rPh sb="4" eb="6">
      <t>テアテ</t>
    </rPh>
    <phoneticPr fontId="1"/>
  </si>
  <si>
    <t>月額特殊勤務</t>
    <rPh sb="0" eb="2">
      <t>ゲツガク</t>
    </rPh>
    <rPh sb="2" eb="4">
      <t>トクシュ</t>
    </rPh>
    <rPh sb="4" eb="6">
      <t>キンム</t>
    </rPh>
    <phoneticPr fontId="1"/>
  </si>
  <si>
    <t>日額特殊勤務</t>
    <rPh sb="0" eb="2">
      <t>ニチガク</t>
    </rPh>
    <rPh sb="2" eb="4">
      <t>トクシュ</t>
    </rPh>
    <rPh sb="4" eb="6">
      <t>キンム</t>
    </rPh>
    <phoneticPr fontId="1"/>
  </si>
  <si>
    <t>宿日直手当</t>
    <rPh sb="0" eb="3">
      <t>シュクニッチョク</t>
    </rPh>
    <rPh sb="3" eb="5">
      <t>テアテ</t>
    </rPh>
    <phoneticPr fontId="1"/>
  </si>
  <si>
    <t>管理職員特別</t>
    <rPh sb="0" eb="2">
      <t>カンリ</t>
    </rPh>
    <rPh sb="2" eb="4">
      <t>ショクイン</t>
    </rPh>
    <rPh sb="4" eb="6">
      <t>トクベツ</t>
    </rPh>
    <phoneticPr fontId="1"/>
  </si>
  <si>
    <t>通勤手当</t>
    <rPh sb="0" eb="2">
      <t>ツウキン</t>
    </rPh>
    <rPh sb="2" eb="4">
      <t>テアテ</t>
    </rPh>
    <phoneticPr fontId="1"/>
  </si>
  <si>
    <t>産業教育手当</t>
    <rPh sb="0" eb="2">
      <t>サンギョウ</t>
    </rPh>
    <rPh sb="2" eb="4">
      <t>キョウイク</t>
    </rPh>
    <rPh sb="4" eb="6">
      <t>テアテ</t>
    </rPh>
    <phoneticPr fontId="1"/>
  </si>
  <si>
    <t>定時制通信教育</t>
    <rPh sb="0" eb="3">
      <t>テイジセイ</t>
    </rPh>
    <rPh sb="3" eb="5">
      <t>ツウシン</t>
    </rPh>
    <rPh sb="5" eb="7">
      <t>キョウイク</t>
    </rPh>
    <phoneticPr fontId="1"/>
  </si>
  <si>
    <t>特地手当</t>
    <rPh sb="0" eb="1">
      <t>トク</t>
    </rPh>
    <rPh sb="1" eb="2">
      <t>チ</t>
    </rPh>
    <rPh sb="2" eb="4">
      <t>テアテ</t>
    </rPh>
    <phoneticPr fontId="1"/>
  </si>
  <si>
    <t>へき地手当</t>
    <rPh sb="2" eb="3">
      <t>チ</t>
    </rPh>
    <rPh sb="3" eb="5">
      <t>テアテ</t>
    </rPh>
    <phoneticPr fontId="1"/>
  </si>
  <si>
    <t>寒冷地手当</t>
    <rPh sb="0" eb="3">
      <t>カンレイチ</t>
    </rPh>
    <rPh sb="3" eb="5">
      <t>テアテ</t>
    </rPh>
    <phoneticPr fontId="1"/>
  </si>
  <si>
    <t>教員特別手当</t>
    <rPh sb="0" eb="2">
      <t>キョウイン</t>
    </rPh>
    <rPh sb="2" eb="4">
      <t>トクベツ</t>
    </rPh>
    <rPh sb="4" eb="6">
      <t>テアテ</t>
    </rPh>
    <phoneticPr fontId="1"/>
  </si>
  <si>
    <t>単身赴任手当</t>
    <rPh sb="0" eb="2">
      <t>タンシン</t>
    </rPh>
    <rPh sb="2" eb="4">
      <t>フニン</t>
    </rPh>
    <rPh sb="4" eb="6">
      <t>テアテ</t>
    </rPh>
    <phoneticPr fontId="1"/>
  </si>
  <si>
    <t>支給総額</t>
    <rPh sb="0" eb="2">
      <t>シキュウ</t>
    </rPh>
    <rPh sb="2" eb="4">
      <t>ソウガク</t>
    </rPh>
    <phoneticPr fontId="1"/>
  </si>
  <si>
    <t>標準報酬月額</t>
    <rPh sb="0" eb="2">
      <t>ヒョウジュン</t>
    </rPh>
    <rPh sb="2" eb="4">
      <t>ホウシュウ</t>
    </rPh>
    <rPh sb="4" eb="6">
      <t>ゲツガク</t>
    </rPh>
    <phoneticPr fontId="1"/>
  </si>
  <si>
    <t>地域手当</t>
    <rPh sb="0" eb="2">
      <t>チイキ</t>
    </rPh>
    <rPh sb="2" eb="4">
      <t>テアテ</t>
    </rPh>
    <phoneticPr fontId="1"/>
  </si>
  <si>
    <t>シートを参照してください。</t>
  </si>
  <si>
    <t>【標準報酬月額】</t>
    <rPh sb="1" eb="3">
      <t>ヒョウジュン</t>
    </rPh>
    <rPh sb="3" eb="5">
      <t>ホウシュウ</t>
    </rPh>
    <rPh sb="5" eb="7">
      <t>ゲツガク</t>
    </rPh>
    <phoneticPr fontId="1"/>
  </si>
  <si>
    <t>＊標準報酬月額の確認の</t>
    <phoneticPr fontId="1"/>
  </si>
  <si>
    <t>合計</t>
    <rPh sb="0" eb="2">
      <t>ゴウケイ</t>
    </rPh>
    <phoneticPr fontId="1"/>
  </si>
  <si>
    <t>対象日数</t>
  </si>
  <si>
    <t>週休日（土日）</t>
  </si>
  <si>
    <t>通常の勤務日数</t>
  </si>
  <si>
    <t>無給</t>
  </si>
  <si>
    <t>５割支給</t>
  </si>
  <si>
    <t>８割支給</t>
  </si>
  <si>
    <t>１０割支給</t>
    <phoneticPr fontId="1"/>
  </si>
  <si>
    <t>給付日額</t>
    <rPh sb="0" eb="2">
      <t>キュウフ</t>
    </rPh>
    <rPh sb="2" eb="4">
      <t>ニチガク</t>
    </rPh>
    <phoneticPr fontId="15"/>
  </si>
  <si>
    <t>(標準報酬月額）</t>
    <rPh sb="1" eb="3">
      <t>ヒョウジュン</t>
    </rPh>
    <rPh sb="3" eb="5">
      <t>ホウシュウ</t>
    </rPh>
    <rPh sb="5" eb="7">
      <t>ゲツガク</t>
    </rPh>
    <phoneticPr fontId="15"/>
  </si>
  <si>
    <t>(１０円未満四捨五入)</t>
    <rPh sb="3" eb="6">
      <t>エンミマン</t>
    </rPh>
    <rPh sb="6" eb="10">
      <t>シシャゴニュウ</t>
    </rPh>
    <phoneticPr fontId="15"/>
  </si>
  <si>
    <t>円　　×</t>
    <rPh sb="0" eb="1">
      <t>エン</t>
    </rPh>
    <phoneticPr fontId="15"/>
  </si>
  <si>
    <t>1/22</t>
    <phoneticPr fontId="15"/>
  </si>
  <si>
    <t>＝</t>
    <phoneticPr fontId="15"/>
  </si>
  <si>
    <t>≒</t>
    <phoneticPr fontId="15"/>
  </si>
  <si>
    <t>円</t>
    <rPh sb="0" eb="1">
      <t>エン</t>
    </rPh>
    <phoneticPr fontId="15"/>
  </si>
  <si>
    <t>(１円未満四捨五入)</t>
    <rPh sb="2" eb="5">
      <t>エンミマン</t>
    </rPh>
    <rPh sb="5" eb="9">
      <t>シシャゴニュウ</t>
    </rPh>
    <phoneticPr fontId="15"/>
  </si>
  <si>
    <t>2/3</t>
    <phoneticPr fontId="15"/>
  </si>
  <si>
    <t>…Ａ</t>
    <phoneticPr fontId="15"/>
  </si>
  <si>
    <t>地域手当率</t>
    <rPh sb="0" eb="2">
      <t>チイキ</t>
    </rPh>
    <rPh sb="2" eb="4">
      <t>テアテ</t>
    </rPh>
    <rPh sb="4" eb="5">
      <t>リツ</t>
    </rPh>
    <phoneticPr fontId="1"/>
  </si>
  <si>
    <t>無給</t>
    <rPh sb="0" eb="2">
      <t>ムキュウ</t>
    </rPh>
    <phoneticPr fontId="1"/>
  </si>
  <si>
    <t>５割支給</t>
    <rPh sb="1" eb="2">
      <t>ワリ</t>
    </rPh>
    <rPh sb="2" eb="4">
      <t>シキュウ</t>
    </rPh>
    <phoneticPr fontId="15"/>
  </si>
  <si>
    <t>８割支給</t>
    <rPh sb="1" eb="2">
      <t>ワリ</t>
    </rPh>
    <rPh sb="2" eb="4">
      <t>シキュウ</t>
    </rPh>
    <phoneticPr fontId="15"/>
  </si>
  <si>
    <t>１０割支給
(祝祭日含む)</t>
    <rPh sb="2" eb="3">
      <t>ワリ</t>
    </rPh>
    <rPh sb="3" eb="5">
      <t>シキュウ</t>
    </rPh>
    <rPh sb="7" eb="10">
      <t>シュクサイジツ</t>
    </rPh>
    <rPh sb="10" eb="11">
      <t>フク</t>
    </rPh>
    <phoneticPr fontId="15"/>
  </si>
  <si>
    <t>計</t>
    <rPh sb="0" eb="1">
      <t>ケイ</t>
    </rPh>
    <phoneticPr fontId="15"/>
  </si>
  <si>
    <t>給料１０割期間の報酬日額</t>
    <rPh sb="0" eb="2">
      <t>キュウリョウ</t>
    </rPh>
    <rPh sb="4" eb="5">
      <t>ワリ</t>
    </rPh>
    <rPh sb="5" eb="7">
      <t>キカン</t>
    </rPh>
    <rPh sb="8" eb="10">
      <t>ホウシュウ</t>
    </rPh>
    <rPh sb="10" eb="12">
      <t>ニチガク</t>
    </rPh>
    <phoneticPr fontId="15"/>
  </si>
  <si>
    <t>（給料月額+給料の調整額＋地域手当）</t>
    <rPh sb="1" eb="3">
      <t>キュウリョウ</t>
    </rPh>
    <rPh sb="3" eb="5">
      <t>ゲツガク</t>
    </rPh>
    <rPh sb="6" eb="8">
      <t>キュウリョウ</t>
    </rPh>
    <rPh sb="9" eb="11">
      <t>チョウセイ</t>
    </rPh>
    <rPh sb="11" eb="12">
      <t>ガク</t>
    </rPh>
    <rPh sb="13" eb="15">
      <t>チイキ</t>
    </rPh>
    <rPh sb="15" eb="17">
      <t>テアテ</t>
    </rPh>
    <phoneticPr fontId="15"/>
  </si>
  <si>
    <t>-</t>
    <phoneticPr fontId="15"/>
  </si>
  <si>
    <t>（</t>
    <phoneticPr fontId="15"/>
  </si>
  <si>
    <t>円　　+</t>
    <rPh sb="0" eb="1">
      <t>エン</t>
    </rPh>
    <phoneticPr fontId="15"/>
  </si>
  <si>
    <t>円）×</t>
    <rPh sb="0" eb="1">
      <t>エン</t>
    </rPh>
    <phoneticPr fontId="15"/>
  </si>
  <si>
    <t>１／</t>
    <phoneticPr fontId="15"/>
  </si>
  <si>
    <t>=</t>
    <phoneticPr fontId="15"/>
  </si>
  <si>
    <t>円　…①</t>
    <rPh sb="0" eb="1">
      <t>エン</t>
    </rPh>
    <phoneticPr fontId="15"/>
  </si>
  <si>
    <t>（上記以外の手当）</t>
    <rPh sb="1" eb="3">
      <t>ジョウキ</t>
    </rPh>
    <rPh sb="3" eb="5">
      <t>イガイ</t>
    </rPh>
    <rPh sb="6" eb="8">
      <t>テアテ</t>
    </rPh>
    <phoneticPr fontId="15"/>
  </si>
  <si>
    <t>/</t>
    <phoneticPr fontId="15"/>
  </si>
  <si>
    <t>円…②</t>
    <rPh sb="0" eb="1">
      <t>エン</t>
    </rPh>
    <phoneticPr fontId="15"/>
  </si>
  <si>
    <t>①</t>
    <phoneticPr fontId="15"/>
  </si>
  <si>
    <t>②</t>
    <phoneticPr fontId="15"/>
  </si>
  <si>
    <t>(１円未満切捨て)</t>
    <rPh sb="2" eb="5">
      <t>エンミマン</t>
    </rPh>
    <rPh sb="5" eb="7">
      <t>キリス</t>
    </rPh>
    <phoneticPr fontId="15"/>
  </si>
  <si>
    <t>給料の月額</t>
    <rPh sb="0" eb="2">
      <t>キュウリョウ</t>
    </rPh>
    <rPh sb="3" eb="5">
      <t>ゲツガク</t>
    </rPh>
    <phoneticPr fontId="15"/>
  </si>
  <si>
    <t>≒</t>
  </si>
  <si>
    <t>①＋②≒</t>
    <phoneticPr fontId="15"/>
  </si>
  <si>
    <t>…B</t>
    <phoneticPr fontId="15"/>
  </si>
  <si>
    <t>（給料の調整額）</t>
    <rPh sb="1" eb="3">
      <t>キュウリョウ</t>
    </rPh>
    <rPh sb="4" eb="6">
      <t>チョウセイ</t>
    </rPh>
    <rPh sb="6" eb="7">
      <t>ガク</t>
    </rPh>
    <phoneticPr fontId="15"/>
  </si>
  <si>
    <t>教職調整額</t>
    <rPh sb="0" eb="2">
      <t>キョウショク</t>
    </rPh>
    <rPh sb="2" eb="4">
      <t>チョウセイ</t>
    </rPh>
    <rPh sb="4" eb="5">
      <t>ガク</t>
    </rPh>
    <phoneticPr fontId="15"/>
  </si>
  <si>
    <t>給料８割期間の報酬日額</t>
    <rPh sb="0" eb="2">
      <t>キュウリョウ</t>
    </rPh>
    <rPh sb="3" eb="4">
      <t>ワリ</t>
    </rPh>
    <rPh sb="4" eb="6">
      <t>キカン</t>
    </rPh>
    <rPh sb="7" eb="9">
      <t>ホウシュウ</t>
    </rPh>
    <rPh sb="9" eb="11">
      <t>ニチガク</t>
    </rPh>
    <phoneticPr fontId="15"/>
  </si>
  <si>
    <t>（給料月額+給料の調整額＋地域手当）の８割の額</t>
    <rPh sb="1" eb="3">
      <t>キュウリョウ</t>
    </rPh>
    <rPh sb="3" eb="5">
      <t>ゲツガク</t>
    </rPh>
    <rPh sb="6" eb="8">
      <t>キュウリョウ</t>
    </rPh>
    <rPh sb="9" eb="11">
      <t>チョウセイ</t>
    </rPh>
    <rPh sb="11" eb="12">
      <t>ガク</t>
    </rPh>
    <rPh sb="13" eb="15">
      <t>チイキ</t>
    </rPh>
    <rPh sb="15" eb="17">
      <t>テアテ</t>
    </rPh>
    <rPh sb="20" eb="21">
      <t>ワリ</t>
    </rPh>
    <rPh sb="22" eb="23">
      <t>ガク</t>
    </rPh>
    <phoneticPr fontId="15"/>
  </si>
  <si>
    <t>扶養手当</t>
    <rPh sb="0" eb="2">
      <t>フヨウ</t>
    </rPh>
    <rPh sb="2" eb="4">
      <t>テアテ</t>
    </rPh>
    <phoneticPr fontId="15"/>
  </si>
  <si>
    <t>地域手当</t>
    <rPh sb="0" eb="2">
      <t>チイキ</t>
    </rPh>
    <rPh sb="2" eb="4">
      <t>テアテ</t>
    </rPh>
    <phoneticPr fontId="15"/>
  </si>
  <si>
    <t>（上記以外の手当）の８割の額</t>
    <rPh sb="1" eb="3">
      <t>ジョウキ</t>
    </rPh>
    <rPh sb="3" eb="5">
      <t>イガイ</t>
    </rPh>
    <rPh sb="6" eb="8">
      <t>テアテ</t>
    </rPh>
    <rPh sb="11" eb="12">
      <t>ワリ</t>
    </rPh>
    <rPh sb="13" eb="14">
      <t>ガク</t>
    </rPh>
    <phoneticPr fontId="15"/>
  </si>
  <si>
    <t>住居手当</t>
    <rPh sb="0" eb="2">
      <t>ジュウキョ</t>
    </rPh>
    <rPh sb="2" eb="4">
      <t>テアテ</t>
    </rPh>
    <phoneticPr fontId="15"/>
  </si>
  <si>
    <t>初任給調整手当</t>
    <rPh sb="0" eb="3">
      <t>ショニンキュウ</t>
    </rPh>
    <rPh sb="3" eb="5">
      <t>チョウセイ</t>
    </rPh>
    <rPh sb="5" eb="7">
      <t>テアテ</t>
    </rPh>
    <phoneticPr fontId="15"/>
  </si>
  <si>
    <t>管理職手当</t>
    <rPh sb="0" eb="2">
      <t>カンリ</t>
    </rPh>
    <rPh sb="2" eb="3">
      <t>ショク</t>
    </rPh>
    <rPh sb="3" eb="5">
      <t>テアテ</t>
    </rPh>
    <phoneticPr fontId="15"/>
  </si>
  <si>
    <t>…C</t>
    <phoneticPr fontId="15"/>
  </si>
  <si>
    <t>農普手当</t>
    <rPh sb="0" eb="1">
      <t>ノウ</t>
    </rPh>
    <rPh sb="1" eb="2">
      <t>ススム</t>
    </rPh>
    <rPh sb="2" eb="4">
      <t>テアテ</t>
    </rPh>
    <phoneticPr fontId="15"/>
  </si>
  <si>
    <t>時間外手当</t>
    <rPh sb="0" eb="3">
      <t>ジカンガイ</t>
    </rPh>
    <rPh sb="3" eb="5">
      <t>テアテ</t>
    </rPh>
    <phoneticPr fontId="15"/>
  </si>
  <si>
    <t>給料５割期間の報酬日額</t>
    <rPh sb="0" eb="2">
      <t>キュウリョウ</t>
    </rPh>
    <rPh sb="3" eb="4">
      <t>ワリ</t>
    </rPh>
    <rPh sb="4" eb="6">
      <t>キカン</t>
    </rPh>
    <rPh sb="7" eb="9">
      <t>ホウシュウ</t>
    </rPh>
    <rPh sb="9" eb="11">
      <t>ニチガク</t>
    </rPh>
    <phoneticPr fontId="15"/>
  </si>
  <si>
    <t>(地域手当（扶養手当分）)</t>
    <rPh sb="1" eb="3">
      <t>チイキ</t>
    </rPh>
    <rPh sb="3" eb="5">
      <t>テアテ</t>
    </rPh>
    <rPh sb="6" eb="8">
      <t>フヨウ</t>
    </rPh>
    <rPh sb="8" eb="10">
      <t>テアテ</t>
    </rPh>
    <rPh sb="10" eb="11">
      <t>ブン</t>
    </rPh>
    <phoneticPr fontId="15"/>
  </si>
  <si>
    <t>休日勤務手当</t>
    <rPh sb="0" eb="2">
      <t>キュウジツ</t>
    </rPh>
    <rPh sb="2" eb="4">
      <t>キンム</t>
    </rPh>
    <rPh sb="4" eb="6">
      <t>テアテ</t>
    </rPh>
    <phoneticPr fontId="15"/>
  </si>
  <si>
    <t>１／２</t>
    <phoneticPr fontId="15"/>
  </si>
  <si>
    <t>+</t>
    <phoneticPr fontId="15"/>
  </si>
  <si>
    <t>夜間勤務手当</t>
    <rPh sb="0" eb="2">
      <t>ヤカン</t>
    </rPh>
    <rPh sb="2" eb="4">
      <t>キンム</t>
    </rPh>
    <rPh sb="4" eb="6">
      <t>テアテ</t>
    </rPh>
    <phoneticPr fontId="15"/>
  </si>
  <si>
    <t>月額特殊勤務手当</t>
    <rPh sb="0" eb="2">
      <t>ゲツガク</t>
    </rPh>
    <rPh sb="2" eb="4">
      <t>トクシュ</t>
    </rPh>
    <rPh sb="4" eb="6">
      <t>キンム</t>
    </rPh>
    <rPh sb="6" eb="8">
      <t>テアテ</t>
    </rPh>
    <phoneticPr fontId="15"/>
  </si>
  <si>
    <t>円…①</t>
    <rPh sb="0" eb="1">
      <t>エン</t>
    </rPh>
    <phoneticPr fontId="15"/>
  </si>
  <si>
    <t>日額特殊勤務手当</t>
    <rPh sb="0" eb="2">
      <t>ニチガク</t>
    </rPh>
    <rPh sb="2" eb="4">
      <t>トクシュ</t>
    </rPh>
    <rPh sb="4" eb="6">
      <t>キンム</t>
    </rPh>
    <rPh sb="6" eb="8">
      <t>テアテ</t>
    </rPh>
    <phoneticPr fontId="15"/>
  </si>
  <si>
    <t>宿日直手当</t>
    <rPh sb="0" eb="3">
      <t>シュクニッチョク</t>
    </rPh>
    <rPh sb="3" eb="5">
      <t>テアテ</t>
    </rPh>
    <phoneticPr fontId="15"/>
  </si>
  <si>
    <t>…D</t>
    <phoneticPr fontId="15"/>
  </si>
  <si>
    <t>管理職員特別</t>
    <rPh sb="0" eb="2">
      <t>カンリ</t>
    </rPh>
    <rPh sb="2" eb="4">
      <t>ショクイン</t>
    </rPh>
    <rPh sb="4" eb="6">
      <t>トクベツ</t>
    </rPh>
    <phoneticPr fontId="15"/>
  </si>
  <si>
    <t>通勤手当</t>
    <rPh sb="0" eb="2">
      <t>ツウキン</t>
    </rPh>
    <rPh sb="2" eb="4">
      <t>テアテ</t>
    </rPh>
    <phoneticPr fontId="15"/>
  </si>
  <si>
    <t>調整前の
傷病手当金支給額</t>
    <rPh sb="0" eb="2">
      <t>チョウセイ</t>
    </rPh>
    <rPh sb="2" eb="3">
      <t>マエ</t>
    </rPh>
    <rPh sb="5" eb="7">
      <t>ショウビョウ</t>
    </rPh>
    <rPh sb="7" eb="9">
      <t>テアテ</t>
    </rPh>
    <rPh sb="9" eb="10">
      <t>キン</t>
    </rPh>
    <rPh sb="10" eb="13">
      <t>シキュウガク</t>
    </rPh>
    <phoneticPr fontId="15"/>
  </si>
  <si>
    <t>Ａの額</t>
    <rPh sb="2" eb="3">
      <t>ガク</t>
    </rPh>
    <phoneticPr fontId="15"/>
  </si>
  <si>
    <t>調整を要する日</t>
    <rPh sb="0" eb="2">
      <t>チョウセイ</t>
    </rPh>
    <rPh sb="3" eb="4">
      <t>ヨウ</t>
    </rPh>
    <rPh sb="6" eb="7">
      <t>ヒ</t>
    </rPh>
    <phoneticPr fontId="1"/>
  </si>
  <si>
    <t>産業教育手当</t>
    <rPh sb="0" eb="2">
      <t>サンギョウ</t>
    </rPh>
    <rPh sb="2" eb="4">
      <t>キョウイク</t>
    </rPh>
    <rPh sb="4" eb="6">
      <t>テアテ</t>
    </rPh>
    <phoneticPr fontId="15"/>
  </si>
  <si>
    <t>定時性通信教育</t>
    <rPh sb="0" eb="3">
      <t>テイジセイ</t>
    </rPh>
    <rPh sb="3" eb="5">
      <t>ツウシン</t>
    </rPh>
    <rPh sb="5" eb="7">
      <t>キョウイク</t>
    </rPh>
    <phoneticPr fontId="15"/>
  </si>
  <si>
    <t>無給の日</t>
    <rPh sb="0" eb="2">
      <t>ムキュウ</t>
    </rPh>
    <rPh sb="3" eb="4">
      <t>ヒ</t>
    </rPh>
    <phoneticPr fontId="1"/>
  </si>
  <si>
    <t>調整前の傷病手当金支給額</t>
    <rPh sb="0" eb="2">
      <t>チョウセイ</t>
    </rPh>
    <rPh sb="2" eb="3">
      <t>マエ</t>
    </rPh>
    <rPh sb="4" eb="6">
      <t>ショウビョウ</t>
    </rPh>
    <rPh sb="6" eb="8">
      <t>テアテ</t>
    </rPh>
    <rPh sb="8" eb="9">
      <t>キン</t>
    </rPh>
    <rPh sb="9" eb="12">
      <t>シキュウガク</t>
    </rPh>
    <phoneticPr fontId="15"/>
  </si>
  <si>
    <t>特地手当</t>
    <rPh sb="0" eb="1">
      <t>トク</t>
    </rPh>
    <rPh sb="1" eb="2">
      <t>チ</t>
    </rPh>
    <rPh sb="2" eb="4">
      <t>テアテ</t>
    </rPh>
    <phoneticPr fontId="15"/>
  </si>
  <si>
    <t>へき地手当</t>
    <rPh sb="2" eb="3">
      <t>チ</t>
    </rPh>
    <rPh sb="3" eb="5">
      <t>テアテ</t>
    </rPh>
    <phoneticPr fontId="15"/>
  </si>
  <si>
    <t>寒冷地手当</t>
    <rPh sb="0" eb="3">
      <t>カンレイチ</t>
    </rPh>
    <rPh sb="3" eb="5">
      <t>テアテ</t>
    </rPh>
    <phoneticPr fontId="15"/>
  </si>
  <si>
    <t>調整額
（控除額）</t>
    <rPh sb="0" eb="2">
      <t>チョウセイ</t>
    </rPh>
    <rPh sb="2" eb="3">
      <t>ガク</t>
    </rPh>
    <rPh sb="5" eb="7">
      <t>コウジョ</t>
    </rPh>
    <rPh sb="7" eb="8">
      <t>ガク</t>
    </rPh>
    <phoneticPr fontId="15"/>
  </si>
  <si>
    <t>A&gt;Bのとき</t>
    <phoneticPr fontId="15"/>
  </si>
  <si>
    <t>控除額計</t>
    <rPh sb="0" eb="2">
      <t>コウジョ</t>
    </rPh>
    <rPh sb="2" eb="3">
      <t>ガク</t>
    </rPh>
    <rPh sb="3" eb="4">
      <t>ケイ</t>
    </rPh>
    <phoneticPr fontId="15"/>
  </si>
  <si>
    <t>教員特別</t>
    <rPh sb="0" eb="2">
      <t>キョウイン</t>
    </rPh>
    <rPh sb="2" eb="4">
      <t>トクベツ</t>
    </rPh>
    <phoneticPr fontId="15"/>
  </si>
  <si>
    <t>単身赴任手当</t>
    <rPh sb="0" eb="2">
      <t>タンシン</t>
    </rPh>
    <rPh sb="2" eb="4">
      <t>フニン</t>
    </rPh>
    <rPh sb="4" eb="6">
      <t>テアテ</t>
    </rPh>
    <phoneticPr fontId="15"/>
  </si>
  <si>
    <t>A&gt;Cのとき</t>
    <phoneticPr fontId="15"/>
  </si>
  <si>
    <t>A&gt;Dのとき</t>
    <phoneticPr fontId="15"/>
  </si>
  <si>
    <t>調整後の支給額</t>
    <rPh sb="0" eb="2">
      <t>チョウセイ</t>
    </rPh>
    <rPh sb="2" eb="3">
      <t>ゴ</t>
    </rPh>
    <rPh sb="4" eb="7">
      <t>シキュウガク</t>
    </rPh>
    <phoneticPr fontId="15"/>
  </si>
  <si>
    <t>組合員番号</t>
    <rPh sb="0" eb="3">
      <t>クミアイイン</t>
    </rPh>
    <rPh sb="3" eb="5">
      <t>バンゴウ</t>
    </rPh>
    <phoneticPr fontId="1"/>
  </si>
  <si>
    <t>氏名</t>
    <rPh sb="0" eb="2">
      <t>シメイ</t>
    </rPh>
    <phoneticPr fontId="1"/>
  </si>
  <si>
    <t>傷病手当金支給額計算表</t>
    <rPh sb="0" eb="2">
      <t>ショウビョウ</t>
    </rPh>
    <rPh sb="2" eb="4">
      <t>テアテ</t>
    </rPh>
    <rPh sb="4" eb="5">
      <t>キン</t>
    </rPh>
    <rPh sb="5" eb="8">
      <t>シキュウガク</t>
    </rPh>
    <rPh sb="8" eb="10">
      <t>ケイサン</t>
    </rPh>
    <rPh sb="10" eb="11">
      <t>ヒョウ</t>
    </rPh>
    <phoneticPr fontId="1"/>
  </si>
  <si>
    <r>
      <t>（１）確認したい月の</t>
    </r>
    <r>
      <rPr>
        <b/>
        <sz val="12"/>
        <color theme="1"/>
        <rFont val="ＭＳ Ｐゴシック"/>
        <family val="3"/>
        <charset val="128"/>
        <scheme val="minor"/>
      </rPr>
      <t>「減額前の給与額」</t>
    </r>
    <r>
      <rPr>
        <sz val="12"/>
        <color theme="1"/>
        <rFont val="ＭＳ Ｐゴシック"/>
        <family val="3"/>
        <charset val="128"/>
        <scheme val="minor"/>
      </rPr>
      <t>を入力してください。</t>
    </r>
    <rPh sb="3" eb="5">
      <t>カクニン</t>
    </rPh>
    <rPh sb="8" eb="9">
      <t>ツキ</t>
    </rPh>
    <rPh sb="11" eb="13">
      <t>ゲンガク</t>
    </rPh>
    <rPh sb="13" eb="14">
      <t>マエ</t>
    </rPh>
    <rPh sb="15" eb="17">
      <t>キュウヨ</t>
    </rPh>
    <rPh sb="17" eb="18">
      <t>ガク</t>
    </rPh>
    <rPh sb="20" eb="22">
      <t>ニュウリョク</t>
    </rPh>
    <phoneticPr fontId="1"/>
  </si>
  <si>
    <t>地域手当率</t>
    <rPh sb="0" eb="2">
      <t>チイキ</t>
    </rPh>
    <rPh sb="2" eb="4">
      <t>テアテ</t>
    </rPh>
    <rPh sb="4" eb="5">
      <t>リツ</t>
    </rPh>
    <phoneticPr fontId="1"/>
  </si>
  <si>
    <t>対象年月</t>
    <rPh sb="0" eb="2">
      <t>タイショウ</t>
    </rPh>
    <rPh sb="2" eb="4">
      <t>ネンゲツ</t>
    </rPh>
    <phoneticPr fontId="1"/>
  </si>
  <si>
    <t>（２）標準報酬月額・勤務日数を入れてください。</t>
    <rPh sb="3" eb="5">
      <t>ヒョウジュン</t>
    </rPh>
    <rPh sb="5" eb="7">
      <t>ホウシュウ</t>
    </rPh>
    <rPh sb="7" eb="9">
      <t>ゲツガク</t>
    </rPh>
    <rPh sb="10" eb="12">
      <t>キンム</t>
    </rPh>
    <rPh sb="12" eb="14">
      <t>ニッスウ</t>
    </rPh>
    <rPh sb="15" eb="16">
      <t>イ</t>
    </rPh>
    <phoneticPr fontId="1"/>
  </si>
  <si>
    <t>【対象月の勤務日数】</t>
    <rPh sb="1" eb="3">
      <t>タイショウ</t>
    </rPh>
    <rPh sb="3" eb="4">
      <t>ツキ</t>
    </rPh>
    <rPh sb="5" eb="7">
      <t>キンム</t>
    </rPh>
    <rPh sb="7" eb="9">
      <t>ニッスウ</t>
    </rPh>
    <phoneticPr fontId="1"/>
  </si>
  <si>
    <t xml:space="preserve"> 年　月</t>
    <rPh sb="1" eb="2">
      <t>ネン</t>
    </rPh>
    <rPh sb="3" eb="4">
      <t>ガツ</t>
    </rPh>
    <phoneticPr fontId="1"/>
  </si>
  <si>
    <t>（４）調整後の支給額に金額が入りましたら、支給対象となりますので、福利課</t>
    <rPh sb="11" eb="13">
      <t>キンガク</t>
    </rPh>
    <rPh sb="14" eb="15">
      <t>ハイ</t>
    </rPh>
    <rPh sb="21" eb="23">
      <t>シキュウ</t>
    </rPh>
    <rPh sb="23" eb="25">
      <t>タイショウ</t>
    </rPh>
    <phoneticPr fontId="1"/>
  </si>
  <si>
    <r>
      <t>（３）確認したい月の</t>
    </r>
    <r>
      <rPr>
        <b/>
        <sz val="12"/>
        <color theme="1"/>
        <rFont val="ＭＳ Ｐゴシック"/>
        <family val="3"/>
        <charset val="128"/>
        <scheme val="minor"/>
      </rPr>
      <t>給与明細と下記の金額が合っているかどうか</t>
    </r>
    <r>
      <rPr>
        <sz val="12"/>
        <color theme="1"/>
        <rFont val="ＭＳ Ｐゴシック"/>
        <family val="3"/>
        <charset val="128"/>
        <scheme val="minor"/>
      </rPr>
      <t>確認してください。</t>
    </r>
    <rPh sb="3" eb="5">
      <t>カクニン</t>
    </rPh>
    <rPh sb="8" eb="9">
      <t>ツキ</t>
    </rPh>
    <rPh sb="10" eb="12">
      <t>キュウヨ</t>
    </rPh>
    <rPh sb="12" eb="14">
      <t>メイサイ</t>
    </rPh>
    <rPh sb="15" eb="17">
      <t>カキ</t>
    </rPh>
    <rPh sb="18" eb="20">
      <t>キンガク</t>
    </rPh>
    <rPh sb="21" eb="22">
      <t>ア</t>
    </rPh>
    <rPh sb="30" eb="32">
      <t>カクニン</t>
    </rPh>
    <phoneticPr fontId="1"/>
  </si>
  <si>
    <t>調整後の支給額</t>
  </si>
  <si>
    <t>（給料が減額されている期間の支給額を計算する場合に使用してください。
無給休職の場合は、請求書の「参考」のシートでより簡単に計算できます。）</t>
    <phoneticPr fontId="1"/>
  </si>
  <si>
    <r>
      <t>　</t>
    </r>
    <r>
      <rPr>
        <sz val="11"/>
        <color theme="1"/>
        <rFont val="ＭＳ Ｐゴシック"/>
        <family val="3"/>
        <charset val="128"/>
        <scheme val="minor"/>
      </rPr>
      <t>＊減額されていない月の明細を参考に記入してください。ただし、手当等に変更があった場合は、10割の額を別途計算して入力してください。</t>
    </r>
    <rPh sb="2" eb="4">
      <t>ゲンガク</t>
    </rPh>
    <rPh sb="10" eb="11">
      <t>ツキ</t>
    </rPh>
    <rPh sb="12" eb="14">
      <t>メイサイ</t>
    </rPh>
    <rPh sb="15" eb="17">
      <t>サンコウ</t>
    </rPh>
    <rPh sb="18" eb="20">
      <t>キニュウ</t>
    </rPh>
    <rPh sb="51" eb="53">
      <t>ベット</t>
    </rPh>
    <phoneticPr fontId="1"/>
  </si>
  <si>
    <t>　</t>
    <phoneticPr fontId="1"/>
  </si>
  <si>
    <t>111111</t>
    <phoneticPr fontId="1"/>
  </si>
  <si>
    <t>福利　埼玉</t>
    <rPh sb="0" eb="2">
      <t>フクリ</t>
    </rPh>
    <rPh sb="3" eb="5">
      <t>サイタマ</t>
    </rPh>
    <phoneticPr fontId="1"/>
  </si>
  <si>
    <t>標準報酬月額を確認した後、「傷病手当金支給額計算表」に入力してください。</t>
    <rPh sb="0" eb="2">
      <t>ヒョウジュン</t>
    </rPh>
    <rPh sb="11" eb="12">
      <t>ノチ</t>
    </rPh>
    <rPh sb="14" eb="16">
      <t>ショウビョウ</t>
    </rPh>
    <rPh sb="16" eb="18">
      <t>テアテ</t>
    </rPh>
    <rPh sb="18" eb="19">
      <t>キン</t>
    </rPh>
    <rPh sb="19" eb="21">
      <t>シキュウ</t>
    </rPh>
    <rPh sb="21" eb="22">
      <t>ガク</t>
    </rPh>
    <rPh sb="22" eb="24">
      <t>ケイサン</t>
    </rPh>
    <rPh sb="24" eb="25">
      <t>ヒョウ</t>
    </rPh>
    <rPh sb="27" eb="29">
      <t>ニュウリョク</t>
    </rPh>
    <phoneticPr fontId="1"/>
  </si>
  <si>
    <t>【表】</t>
    <rPh sb="1" eb="2">
      <t>ヒョウ</t>
    </rPh>
    <phoneticPr fontId="1"/>
  </si>
  <si>
    <t>標準報酬月額を確認してください。</t>
    <rPh sb="0" eb="2">
      <t>ヒョウジュン</t>
    </rPh>
    <rPh sb="2" eb="4">
      <t>ホウシュウ</t>
    </rPh>
    <rPh sb="4" eb="6">
      <t>ゲツガク</t>
    </rPh>
    <rPh sb="7" eb="9">
      <t>カクニン</t>
    </rPh>
    <phoneticPr fontId="1"/>
  </si>
  <si>
    <t>２年１月</t>
    <rPh sb="1" eb="2">
      <t>ネン</t>
    </rPh>
    <rPh sb="3" eb="4">
      <t>ガツ</t>
    </rPh>
    <phoneticPr fontId="1"/>
  </si>
  <si>
    <t>（４）調整後の支給額に金額が入りましたら、支給対象となりますので、福利課短期給付</t>
    <rPh sb="11" eb="13">
      <t>キンガク</t>
    </rPh>
    <rPh sb="14" eb="15">
      <t>ハイ</t>
    </rPh>
    <rPh sb="21" eb="23">
      <t>シキュウ</t>
    </rPh>
    <rPh sb="23" eb="25">
      <t>タイショウ</t>
    </rPh>
    <phoneticPr fontId="1"/>
  </si>
  <si>
    <t>傷病手当金支給額計算表(入力例)</t>
    <rPh sb="0" eb="2">
      <t>ショウビョウ</t>
    </rPh>
    <rPh sb="2" eb="4">
      <t>テアテ</t>
    </rPh>
    <rPh sb="4" eb="5">
      <t>キン</t>
    </rPh>
    <rPh sb="5" eb="8">
      <t>シキュウガク</t>
    </rPh>
    <rPh sb="8" eb="10">
      <t>ケイサン</t>
    </rPh>
    <rPh sb="10" eb="11">
      <t>ヒョウ</t>
    </rPh>
    <rPh sb="12" eb="14">
      <t>ニュウリョク</t>
    </rPh>
    <rPh sb="14" eb="15">
      <t>レイ</t>
    </rPh>
    <phoneticPr fontId="1"/>
  </si>
  <si>
    <r>
      <t>（１）確認したい月の</t>
    </r>
    <r>
      <rPr>
        <b/>
        <sz val="11"/>
        <color theme="1"/>
        <rFont val="ＭＳ Ｐゴシック"/>
        <family val="3"/>
        <charset val="128"/>
        <scheme val="minor"/>
      </rPr>
      <t>「減額前の給与額」</t>
    </r>
    <r>
      <rPr>
        <sz val="11"/>
        <color theme="1"/>
        <rFont val="ＭＳ Ｐゴシック"/>
        <family val="3"/>
        <charset val="128"/>
        <scheme val="minor"/>
      </rPr>
      <t>を入力してください。</t>
    </r>
    <rPh sb="3" eb="5">
      <t>カクニン</t>
    </rPh>
    <rPh sb="8" eb="9">
      <t>ツキ</t>
    </rPh>
    <rPh sb="11" eb="13">
      <t>ゲンガク</t>
    </rPh>
    <rPh sb="13" eb="14">
      <t>マエ</t>
    </rPh>
    <rPh sb="15" eb="17">
      <t>キュウヨ</t>
    </rPh>
    <rPh sb="17" eb="18">
      <t>ガク</t>
    </rPh>
    <rPh sb="20" eb="22">
      <t>ニュウリョク</t>
    </rPh>
    <phoneticPr fontId="1"/>
  </si>
  <si>
    <t>　＊減額されていない月の明細を参考に記入してください。ただし、手当等に変更があった場合は、10割の額を別途計算して入力してください。</t>
    <rPh sb="2" eb="4">
      <t>ゲンガク</t>
    </rPh>
    <rPh sb="10" eb="11">
      <t>ツキ</t>
    </rPh>
    <rPh sb="12" eb="14">
      <t>メイサイ</t>
    </rPh>
    <rPh sb="15" eb="17">
      <t>サンコウ</t>
    </rPh>
    <rPh sb="18" eb="20">
      <t>キニュウ</t>
    </rPh>
    <rPh sb="51" eb="53">
      <t>ベット</t>
    </rPh>
    <phoneticPr fontId="1"/>
  </si>
  <si>
    <t>　　担当にご連絡ください（無給休職の場合は、必ず支給になるため、連絡は不要です）。</t>
    <rPh sb="13" eb="15">
      <t>ムキュウ</t>
    </rPh>
    <rPh sb="15" eb="17">
      <t>キュウショク</t>
    </rPh>
    <rPh sb="18" eb="20">
      <t>バアイ</t>
    </rPh>
    <rPh sb="22" eb="23">
      <t>カナラ</t>
    </rPh>
    <rPh sb="24" eb="26">
      <t>シキュウ</t>
    </rPh>
    <rPh sb="32" eb="34">
      <t>レンラク</t>
    </rPh>
    <rPh sb="35" eb="37">
      <t>フヨウ</t>
    </rPh>
    <phoneticPr fontId="1"/>
  </si>
  <si>
    <t>氏　　名</t>
    <rPh sb="0" eb="1">
      <t>シ</t>
    </rPh>
    <rPh sb="3" eb="4">
      <t>メイ</t>
    </rPh>
    <phoneticPr fontId="1"/>
  </si>
  <si>
    <t>　　　短期給付担当にご連絡ください（無給休職の場合は、必ず支給となるため、連絡は不要です）。</t>
    <rPh sb="18" eb="20">
      <t>ムキュウ</t>
    </rPh>
    <rPh sb="20" eb="22">
      <t>キュウショク</t>
    </rPh>
    <rPh sb="23" eb="25">
      <t>バアイ</t>
    </rPh>
    <rPh sb="27" eb="28">
      <t>カナラ</t>
    </rPh>
    <rPh sb="29" eb="31">
      <t>シキュウ</t>
    </rPh>
    <rPh sb="37" eb="39">
      <t>レンラク</t>
    </rPh>
    <rPh sb="40" eb="42">
      <t>フヨウ</t>
    </rPh>
    <phoneticPr fontId="1"/>
  </si>
  <si>
    <t>　平成28年4月の改正に伴い、傷病手当金の算定基礎となる標準報酬月額は、原則として「支給開始日の属する月以前</t>
    <rPh sb="1" eb="3">
      <t>ヘイセイ</t>
    </rPh>
    <rPh sb="5" eb="6">
      <t>ネン</t>
    </rPh>
    <rPh sb="7" eb="8">
      <t>ガツ</t>
    </rPh>
    <rPh sb="9" eb="11">
      <t>カイセイ</t>
    </rPh>
    <rPh sb="12" eb="13">
      <t>トモナ</t>
    </rPh>
    <rPh sb="15" eb="17">
      <t>ショウビョウ</t>
    </rPh>
    <rPh sb="17" eb="19">
      <t>テアテ</t>
    </rPh>
    <rPh sb="19" eb="20">
      <t>キン</t>
    </rPh>
    <rPh sb="21" eb="23">
      <t>サンテイ</t>
    </rPh>
    <rPh sb="23" eb="25">
      <t>キソ</t>
    </rPh>
    <rPh sb="28" eb="30">
      <t>ヒョウジュン</t>
    </rPh>
    <rPh sb="30" eb="32">
      <t>ホウシュウ</t>
    </rPh>
    <rPh sb="32" eb="34">
      <t>ゲツガク</t>
    </rPh>
    <rPh sb="36" eb="38">
      <t>ゲンソク</t>
    </rPh>
    <phoneticPr fontId="1"/>
  </si>
  <si>
    <t>の直近の継続した12月間の各月の標準報酬月額の平均」となりました。</t>
    <phoneticPr fontId="1"/>
  </si>
  <si>
    <r>
      <t>傷病手当金の支給開始後は、</t>
    </r>
    <r>
      <rPr>
        <b/>
        <sz val="11"/>
        <rFont val="ＭＳ Ｐゴシック"/>
        <family val="3"/>
        <charset val="128"/>
        <scheme val="minor"/>
      </rPr>
      <t>標準報酬が変更されることはありません。</t>
    </r>
    <rPh sb="0" eb="2">
      <t>ショウビョウ</t>
    </rPh>
    <rPh sb="2" eb="4">
      <t>テアテ</t>
    </rPh>
    <rPh sb="4" eb="5">
      <t>キン</t>
    </rPh>
    <rPh sb="6" eb="8">
      <t>シキュウ</t>
    </rPh>
    <rPh sb="8" eb="10">
      <t>カイシ</t>
    </rPh>
    <rPh sb="10" eb="11">
      <t>ゴ</t>
    </rPh>
    <rPh sb="13" eb="15">
      <t>ヒョウジュン</t>
    </rPh>
    <rPh sb="15" eb="17">
      <t>ホウシュウ</t>
    </rPh>
    <rPh sb="18" eb="20">
      <t>ヘンコウ</t>
    </rPh>
    <phoneticPr fontId="1"/>
  </si>
  <si>
    <t>「組合平均標準報酬月額（支給開始前の組合員期間が12月未満のときに参照）」は、毎年見直しされます。【参考：H28年度　440,000円、H29～R2年度　410,000円】</t>
    <rPh sb="1" eb="3">
      <t>クミアイ</t>
    </rPh>
    <rPh sb="3" eb="5">
      <t>ヘイキン</t>
    </rPh>
    <rPh sb="5" eb="7">
      <t>ヒョウジュン</t>
    </rPh>
    <rPh sb="7" eb="9">
      <t>ホウシュウ</t>
    </rPh>
    <rPh sb="9" eb="11">
      <t>ゲツガク</t>
    </rPh>
    <rPh sb="12" eb="14">
      <t>シキュウ</t>
    </rPh>
    <rPh sb="14" eb="16">
      <t>カイシ</t>
    </rPh>
    <rPh sb="16" eb="17">
      <t>マエ</t>
    </rPh>
    <rPh sb="18" eb="21">
      <t>クミアイイン</t>
    </rPh>
    <rPh sb="21" eb="23">
      <t>キカン</t>
    </rPh>
    <rPh sb="26" eb="27">
      <t>ツキ</t>
    </rPh>
    <rPh sb="27" eb="29">
      <t>ミマン</t>
    </rPh>
    <rPh sb="33" eb="35">
      <t>サンショウ</t>
    </rPh>
    <rPh sb="39" eb="41">
      <t>マイトシ</t>
    </rPh>
    <rPh sb="41" eb="43">
      <t>ミナオ</t>
    </rPh>
    <rPh sb="50" eb="52">
      <t>サンコウ</t>
    </rPh>
    <rPh sb="56" eb="58">
      <t>ネンド</t>
    </rPh>
    <rPh sb="66" eb="67">
      <t>エン</t>
    </rPh>
    <rPh sb="74" eb="76">
      <t>ネンド</t>
    </rPh>
    <rPh sb="84" eb="85">
      <t>エン</t>
    </rPh>
    <phoneticPr fontId="1"/>
  </si>
  <si>
    <t>支給開始日の属する月以前の直近の継続した12か月間の標準報酬月額から、平均を求める.</t>
    <rPh sb="35" eb="37">
      <t>ヘイキン</t>
    </rPh>
    <rPh sb="38" eb="39">
      <t>モト</t>
    </rPh>
    <phoneticPr fontId="1"/>
  </si>
  <si>
    <t>【例】令和2年6月15日から休職に入る場合</t>
    <rPh sb="1" eb="2">
      <t>レイ</t>
    </rPh>
    <rPh sb="3" eb="5">
      <t>レイワ</t>
    </rPh>
    <rPh sb="6" eb="7">
      <t>ネン</t>
    </rPh>
    <rPh sb="8" eb="9">
      <t>ガツ</t>
    </rPh>
    <rPh sb="11" eb="12">
      <t>ニチ</t>
    </rPh>
    <rPh sb="14" eb="16">
      <t>キュウショク</t>
    </rPh>
    <rPh sb="17" eb="18">
      <t>ハイ</t>
    </rPh>
    <rPh sb="19" eb="2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</si>
</sst>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円&quot;"/>
    <numFmt numFmtId="177" formatCode="#,##0.0;[Red]\-#,##0.0"/>
    <numFmt numFmtId="178" formatCode="#,##0&quot;日&quot;"/>
    <numFmt numFmtId="179" formatCode="#,##0_);[Red]\(#,##0\)"/>
    <numFmt numFmtId="180" formatCode="#,##0_ "/>
  </numFmts>
  <fonts count="4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1"/>
      <name val="ＭＳ Ｐゴシック"/>
      <family val="3"/>
      <charset val="128"/>
    </font>
    <font>
      <sz val="11"/>
      <color theme="1"/>
      <name val="ＭＳ Ｐゴシック"/>
      <family val="2"/>
      <charset val="128"/>
      <scheme val="minor"/>
    </font>
    <font>
      <sz val="6"/>
      <name val="ＭＳ Ｐゴシック"/>
      <family val="3"/>
      <charset val="128"/>
    </font>
    <font>
      <b/>
      <sz val="9"/>
      <name val="ＭＳ Ｐゴシック"/>
      <family val="3"/>
      <charset val="128"/>
    </font>
    <font>
      <sz val="9"/>
      <name val="ＭＳ Ｐゴシック"/>
      <family val="3"/>
      <charset val="128"/>
    </font>
    <font>
      <b/>
      <sz val="11"/>
      <color theme="1"/>
      <name val="ＭＳ Ｐゴシック"/>
      <family val="3"/>
      <charset val="128"/>
      <scheme val="minor"/>
    </font>
    <font>
      <sz val="8"/>
      <name val="ＭＳ Ｐゴシック"/>
      <family val="3"/>
      <charset val="128"/>
    </font>
    <font>
      <b/>
      <sz val="9"/>
      <color indexed="81"/>
      <name val="ＭＳ Ｐゴシック"/>
      <family val="3"/>
      <charset val="128"/>
    </font>
    <font>
      <sz val="10"/>
      <color theme="1"/>
      <name val="ＭＳ Ｐゴシック"/>
      <family val="2"/>
      <charset val="128"/>
      <scheme val="minor"/>
    </font>
    <font>
      <sz val="10.5"/>
      <name val="ＭＳ Ｐゴシック"/>
      <family val="3"/>
      <charset val="128"/>
      <scheme val="minor"/>
    </font>
    <font>
      <b/>
      <sz val="1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b/>
      <sz val="9"/>
      <color rgb="FFFF0000"/>
      <name val="ＭＳ Ｐゴシック"/>
      <family val="2"/>
      <charset val="128"/>
    </font>
    <font>
      <sz val="9"/>
      <name val="ＭＳ Ｐゴシック"/>
      <family val="2"/>
      <charset val="128"/>
    </font>
    <font>
      <sz val="9"/>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font>
    <font>
      <sz val="8"/>
      <color theme="1"/>
      <name val="ＭＳ Ｐゴシック"/>
      <family val="2"/>
      <charset val="128"/>
      <scheme val="minor"/>
    </font>
    <font>
      <b/>
      <sz val="8"/>
      <color rgb="FFFF0000"/>
      <name val="ＭＳ Ｐゴシック"/>
      <family val="2"/>
      <charset val="128"/>
    </font>
    <font>
      <sz val="8"/>
      <name val="ＭＳ Ｐゴシック"/>
      <family val="2"/>
      <charset val="128"/>
    </font>
    <font>
      <sz val="8"/>
      <color theme="1"/>
      <name val="ＭＳ Ｐゴシック"/>
      <family val="3"/>
      <charset val="128"/>
      <scheme val="minor"/>
    </font>
    <font>
      <b/>
      <sz val="8"/>
      <color theme="1"/>
      <name val="ＭＳ Ｐゴシック"/>
      <family val="3"/>
      <charset val="128"/>
      <scheme val="minor"/>
    </font>
    <font>
      <b/>
      <sz val="8"/>
      <name val="ＭＳ Ｐゴシック"/>
      <family val="3"/>
      <charset val="128"/>
    </font>
    <font>
      <b/>
      <sz val="8"/>
      <color rgb="FFFF0000"/>
      <name val="ＭＳ Ｐゴシック"/>
      <family val="3"/>
      <charset val="128"/>
    </font>
    <font>
      <b/>
      <sz val="12"/>
      <name val="ＭＳ Ｐゴシック"/>
      <family val="3"/>
      <charset val="128"/>
      <scheme val="minor"/>
    </font>
  </fonts>
  <fills count="8">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99FF"/>
        <bgColor indexed="64"/>
      </patternFill>
    </fill>
    <fill>
      <patternFill patternType="solid">
        <fgColor rgb="FFFFFF66"/>
        <bgColor indexed="64"/>
      </patternFill>
    </fill>
    <fill>
      <patternFill patternType="solid">
        <fgColor rgb="FFFF66CC"/>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style="medium">
        <color auto="1"/>
      </right>
      <top/>
      <bottom/>
      <diagonal/>
    </border>
    <border>
      <left style="hair">
        <color auto="1"/>
      </left>
      <right/>
      <top style="thin">
        <color auto="1"/>
      </top>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auto="1"/>
      </left>
      <right/>
      <top style="dashDot">
        <color auto="1"/>
      </top>
      <bottom/>
      <diagonal/>
    </border>
    <border>
      <left/>
      <right/>
      <top style="dashDot">
        <color auto="1"/>
      </top>
      <bottom/>
      <diagonal/>
    </border>
    <border>
      <left/>
      <right/>
      <top style="dashDot">
        <color auto="1"/>
      </top>
      <bottom style="hair">
        <color indexed="64"/>
      </bottom>
      <diagonal/>
    </border>
    <border>
      <left/>
      <right style="dashDot">
        <color auto="1"/>
      </right>
      <top style="dashDot">
        <color auto="1"/>
      </top>
      <bottom/>
      <diagonal/>
    </border>
    <border>
      <left style="dashDot">
        <color auto="1"/>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Dot">
        <color auto="1"/>
      </right>
      <top/>
      <bottom/>
      <diagonal/>
    </border>
    <border>
      <left style="dashDot">
        <color auto="1"/>
      </left>
      <right/>
      <top/>
      <bottom style="dashDot">
        <color auto="1"/>
      </bottom>
      <diagonal/>
    </border>
    <border>
      <left style="hair">
        <color indexed="64"/>
      </left>
      <right/>
      <top style="hair">
        <color indexed="64"/>
      </top>
      <bottom style="dashDot">
        <color auto="1"/>
      </bottom>
      <diagonal/>
    </border>
    <border>
      <left/>
      <right/>
      <top style="hair">
        <color indexed="64"/>
      </top>
      <bottom style="dashDot">
        <color auto="1"/>
      </bottom>
      <diagonal/>
    </border>
    <border>
      <left/>
      <right style="dashDot">
        <color auto="1"/>
      </right>
      <top/>
      <bottom style="dashDot">
        <color auto="1"/>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right style="hair">
        <color indexed="64"/>
      </right>
      <top style="hair">
        <color indexed="64"/>
      </top>
      <bottom style="dashDot">
        <color auto="1"/>
      </bottom>
      <diagonal/>
    </border>
    <border>
      <left style="hair">
        <color auto="1"/>
      </left>
      <right/>
      <top style="dashDot">
        <color auto="1"/>
      </top>
      <bottom style="hair">
        <color auto="1"/>
      </bottom>
      <diagonal/>
    </border>
    <border>
      <left/>
      <right style="hair">
        <color auto="1"/>
      </right>
      <top style="dashDot">
        <color auto="1"/>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style="thin">
        <color indexed="64"/>
      </left>
      <right style="thin">
        <color indexed="64"/>
      </right>
      <top style="thin">
        <color indexed="64"/>
      </top>
      <bottom style="thick">
        <color indexed="64"/>
      </bottom>
      <diagonal/>
    </border>
  </borders>
  <cellStyleXfs count="4">
    <xf numFmtId="0" fontId="0" fillId="0" borderId="0">
      <alignment vertical="center"/>
    </xf>
    <xf numFmtId="38" fontId="13" fillId="0" borderId="0" applyFont="0" applyFill="0" applyBorder="0" applyAlignment="0" applyProtection="0"/>
    <xf numFmtId="0" fontId="13" fillId="0" borderId="0"/>
    <xf numFmtId="38" fontId="14" fillId="0" borderId="0" applyFont="0" applyFill="0" applyBorder="0" applyAlignment="0" applyProtection="0">
      <alignment vertical="center"/>
    </xf>
  </cellStyleXfs>
  <cellXfs count="553">
    <xf numFmtId="0" fontId="0" fillId="0" borderId="0" xfId="0">
      <alignment vertical="center"/>
    </xf>
    <xf numFmtId="0" fontId="2" fillId="2" borderId="0" xfId="0" applyFont="1" applyFill="1" applyProtection="1">
      <alignment vertical="center"/>
    </xf>
    <xf numFmtId="0" fontId="3" fillId="2" borderId="0" xfId="0" applyFont="1" applyFill="1" applyProtection="1">
      <alignment vertical="center"/>
    </xf>
    <xf numFmtId="0" fontId="0" fillId="2" borderId="0" xfId="0" applyFill="1" applyProtection="1">
      <alignment vertical="center"/>
    </xf>
    <xf numFmtId="0" fontId="4" fillId="2" borderId="0" xfId="0" applyFont="1" applyFill="1" applyProtection="1">
      <alignment vertical="center"/>
    </xf>
    <xf numFmtId="0" fontId="0" fillId="2" borderId="0" xfId="0" applyFill="1" applyAlignment="1" applyProtection="1">
      <alignment vertical="center"/>
    </xf>
    <xf numFmtId="0" fontId="5" fillId="2" borderId="0" xfId="0" applyFont="1" applyFill="1" applyProtection="1">
      <alignment vertical="center"/>
    </xf>
    <xf numFmtId="0" fontId="6" fillId="2" borderId="0" xfId="0" applyFont="1" applyFill="1" applyProtection="1">
      <alignment vertical="center"/>
    </xf>
    <xf numFmtId="0" fontId="0" fillId="2" borderId="0" xfId="0" applyFill="1" applyBorder="1" applyAlignment="1" applyProtection="1">
      <alignment vertical="center"/>
    </xf>
    <xf numFmtId="0" fontId="4" fillId="2" borderId="0" xfId="0" applyFont="1" applyFill="1" applyAlignment="1" applyProtection="1">
      <alignment horizontal="left" vertical="center"/>
    </xf>
    <xf numFmtId="0" fontId="4" fillId="2" borderId="0" xfId="0" applyFont="1" applyFill="1" applyBorder="1" applyProtection="1">
      <alignment vertical="center"/>
    </xf>
    <xf numFmtId="0" fontId="4" fillId="2" borderId="0" xfId="0" applyFont="1" applyFill="1" applyBorder="1" applyAlignment="1" applyProtection="1">
      <alignment horizontal="left" vertical="center"/>
    </xf>
    <xf numFmtId="0" fontId="4" fillId="2" borderId="20" xfId="0" applyFont="1" applyFill="1" applyBorder="1" applyProtection="1">
      <alignment vertical="center"/>
    </xf>
    <xf numFmtId="0" fontId="4" fillId="2" borderId="2" xfId="0" applyFont="1" applyFill="1" applyBorder="1" applyProtection="1">
      <alignment vertical="center"/>
    </xf>
    <xf numFmtId="0" fontId="4" fillId="2" borderId="7" xfId="0" applyFont="1" applyFill="1" applyBorder="1" applyProtection="1">
      <alignment vertical="center"/>
    </xf>
    <xf numFmtId="0" fontId="4" fillId="2" borderId="9" xfId="0" applyFont="1" applyFill="1" applyBorder="1" applyProtection="1">
      <alignment vertical="center"/>
    </xf>
    <xf numFmtId="0" fontId="4" fillId="2" borderId="0" xfId="0" applyFont="1" applyFill="1" applyBorder="1" applyAlignment="1" applyProtection="1">
      <alignment vertical="center"/>
    </xf>
    <xf numFmtId="0" fontId="4" fillId="2" borderId="24" xfId="0" applyFont="1" applyFill="1" applyBorder="1" applyProtection="1">
      <alignment vertical="center"/>
    </xf>
    <xf numFmtId="3" fontId="4" fillId="2" borderId="0" xfId="0" applyNumberFormat="1" applyFont="1" applyFill="1" applyBorder="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16" xfId="0" applyFont="1" applyFill="1" applyBorder="1" applyProtection="1">
      <alignment vertical="center"/>
    </xf>
    <xf numFmtId="0" fontId="4" fillId="2" borderId="17" xfId="0" applyFont="1" applyFill="1" applyBorder="1" applyProtection="1">
      <alignment vertical="center"/>
    </xf>
    <xf numFmtId="0" fontId="4" fillId="2" borderId="2" xfId="0" applyFont="1" applyFill="1" applyBorder="1" applyAlignment="1" applyProtection="1">
      <alignment vertical="center" wrapText="1"/>
    </xf>
    <xf numFmtId="0" fontId="4" fillId="2" borderId="2" xfId="0" applyFont="1" applyFill="1" applyBorder="1" applyAlignment="1" applyProtection="1">
      <alignment vertical="center"/>
    </xf>
    <xf numFmtId="0" fontId="4" fillId="2" borderId="2" xfId="0" applyFont="1" applyFill="1" applyBorder="1" applyAlignment="1" applyProtection="1">
      <alignment horizontal="left" vertical="center"/>
    </xf>
    <xf numFmtId="0" fontId="4" fillId="2" borderId="25" xfId="0" applyFont="1" applyFill="1" applyBorder="1" applyProtection="1">
      <alignment vertical="center"/>
    </xf>
    <xf numFmtId="0" fontId="4" fillId="2" borderId="26" xfId="0" applyFont="1" applyFill="1" applyBorder="1" applyProtection="1">
      <alignment vertical="center"/>
    </xf>
    <xf numFmtId="3" fontId="4" fillId="2" borderId="0" xfId="0" applyNumberFormat="1" applyFont="1" applyFill="1" applyBorder="1" applyAlignment="1" applyProtection="1">
      <alignment horizontal="right" vertical="center"/>
    </xf>
    <xf numFmtId="0" fontId="4" fillId="2" borderId="16" xfId="0" applyFont="1" applyFill="1" applyBorder="1" applyAlignment="1" applyProtection="1">
      <alignment vertical="center" wrapText="1"/>
    </xf>
    <xf numFmtId="0" fontId="4" fillId="2" borderId="16" xfId="0" applyFont="1" applyFill="1" applyBorder="1" applyAlignment="1" applyProtection="1">
      <alignment horizontal="left" vertical="center"/>
    </xf>
    <xf numFmtId="0" fontId="4" fillId="2" borderId="19" xfId="0" applyFont="1" applyFill="1" applyBorder="1" applyProtection="1">
      <alignment vertical="center"/>
    </xf>
    <xf numFmtId="0" fontId="9" fillId="2" borderId="16" xfId="0" applyFont="1" applyFill="1" applyBorder="1" applyAlignment="1" applyProtection="1">
      <alignment horizontal="left" vertical="center"/>
    </xf>
    <xf numFmtId="0" fontId="5" fillId="2" borderId="0" xfId="0" applyFont="1" applyFill="1" applyAlignment="1" applyProtection="1">
      <alignment horizontal="right" vertical="center"/>
    </xf>
    <xf numFmtId="0" fontId="12" fillId="2" borderId="0" xfId="0" applyFont="1" applyFill="1" applyProtection="1">
      <alignment vertical="center"/>
    </xf>
    <xf numFmtId="0" fontId="12" fillId="2" borderId="0" xfId="0" applyFont="1" applyFill="1" applyAlignment="1" applyProtection="1">
      <alignment horizontal="left" vertical="center"/>
    </xf>
    <xf numFmtId="0" fontId="12" fillId="2" borderId="0" xfId="0" applyFont="1" applyFill="1" applyBorder="1" applyProtection="1">
      <alignment vertical="center"/>
    </xf>
    <xf numFmtId="38" fontId="0" fillId="0" borderId="0" xfId="3" applyFont="1">
      <alignment vertical="center"/>
    </xf>
    <xf numFmtId="0" fontId="0" fillId="0" borderId="0" xfId="0" applyAlignment="1">
      <alignment horizontal="center" vertical="center"/>
    </xf>
    <xf numFmtId="0" fontId="0" fillId="0" borderId="0" xfId="0" applyAlignment="1">
      <alignment vertical="center" shrinkToFit="1"/>
    </xf>
    <xf numFmtId="0" fontId="0" fillId="0" borderId="6" xfId="0" applyBorder="1" applyAlignment="1">
      <alignment vertical="center" shrinkToFit="1"/>
    </xf>
    <xf numFmtId="0" fontId="0" fillId="0" borderId="6" xfId="0" applyBorder="1">
      <alignment vertical="center"/>
    </xf>
    <xf numFmtId="0" fontId="8" fillId="0" borderId="0" xfId="0" applyFont="1">
      <alignment vertical="center"/>
    </xf>
    <xf numFmtId="49" fontId="0" fillId="6" borderId="6" xfId="3" applyNumberFormat="1" applyFont="1" applyFill="1" applyBorder="1" applyProtection="1">
      <alignment vertical="center"/>
      <protection locked="0"/>
    </xf>
    <xf numFmtId="0" fontId="0" fillId="6" borderId="6" xfId="0" applyFill="1" applyBorder="1" applyProtection="1">
      <alignment vertical="center"/>
      <protection locked="0"/>
    </xf>
    <xf numFmtId="0" fontId="7" fillId="0" borderId="0" xfId="0" applyFont="1">
      <alignment vertical="center"/>
    </xf>
    <xf numFmtId="49" fontId="17" fillId="3" borderId="32" xfId="0" applyNumberFormat="1" applyFont="1" applyFill="1" applyBorder="1" applyAlignment="1" applyProtection="1"/>
    <xf numFmtId="0" fontId="17" fillId="3" borderId="32" xfId="0" applyFont="1" applyFill="1" applyBorder="1" applyAlignment="1" applyProtection="1"/>
    <xf numFmtId="38" fontId="17" fillId="3" borderId="33" xfId="3" applyFont="1" applyFill="1" applyBorder="1" applyAlignment="1" applyProtection="1">
      <alignment horizontal="right"/>
    </xf>
    <xf numFmtId="0" fontId="17" fillId="3" borderId="33" xfId="0" applyFont="1" applyFill="1" applyBorder="1" applyAlignment="1" applyProtection="1"/>
    <xf numFmtId="38" fontId="17" fillId="3" borderId="33" xfId="3" applyFont="1" applyFill="1" applyBorder="1" applyAlignment="1" applyProtection="1"/>
    <xf numFmtId="0" fontId="17" fillId="3" borderId="0" xfId="0" applyFont="1" applyFill="1" applyBorder="1" applyAlignment="1" applyProtection="1">
      <alignment horizontal="center"/>
    </xf>
    <xf numFmtId="49" fontId="17" fillId="3" borderId="0" xfId="0" applyNumberFormat="1" applyFont="1" applyFill="1" applyBorder="1" applyAlignment="1" applyProtection="1"/>
    <xf numFmtId="38" fontId="17" fillId="3" borderId="0" xfId="3" applyFont="1" applyFill="1" applyBorder="1" applyAlignment="1" applyProtection="1"/>
    <xf numFmtId="0" fontId="17" fillId="3" borderId="0" xfId="0" applyFont="1" applyFill="1" applyBorder="1" applyAlignment="1" applyProtection="1"/>
    <xf numFmtId="38" fontId="17" fillId="3" borderId="0" xfId="3" applyFont="1" applyFill="1" applyBorder="1" applyAlignment="1" applyProtection="1">
      <alignment horizontal="right"/>
    </xf>
    <xf numFmtId="0" fontId="19" fillId="3" borderId="32" xfId="0" applyFont="1" applyFill="1" applyBorder="1" applyAlignment="1" applyProtection="1"/>
    <xf numFmtId="0" fontId="19" fillId="3" borderId="32" xfId="0" applyFont="1" applyFill="1" applyBorder="1" applyAlignment="1" applyProtection="1">
      <alignment horizontal="right"/>
    </xf>
    <xf numFmtId="49" fontId="19" fillId="3" borderId="0" xfId="0" applyNumberFormat="1" applyFont="1" applyFill="1" applyBorder="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38" fontId="19" fillId="3" borderId="32" xfId="3" applyFont="1" applyFill="1" applyBorder="1" applyAlignment="1" applyProtection="1">
      <alignment vertical="center" wrapText="1"/>
    </xf>
    <xf numFmtId="38" fontId="19" fillId="3" borderId="36" xfId="3" applyFont="1" applyFill="1" applyBorder="1" applyAlignment="1" applyProtection="1">
      <alignment vertical="center" wrapText="1"/>
    </xf>
    <xf numFmtId="38" fontId="19" fillId="3" borderId="0" xfId="3" applyFont="1" applyFill="1" applyBorder="1" applyAlignment="1" applyProtection="1">
      <alignment vertical="center" wrapText="1"/>
    </xf>
    <xf numFmtId="38" fontId="19" fillId="3" borderId="41" xfId="3" applyFont="1" applyFill="1" applyBorder="1" applyAlignment="1" applyProtection="1">
      <alignment vertical="center" wrapText="1"/>
    </xf>
    <xf numFmtId="0" fontId="0" fillId="0" borderId="0" xfId="0" applyAlignment="1">
      <alignment horizontal="right" vertical="center"/>
    </xf>
    <xf numFmtId="179" fontId="0" fillId="6" borderId="6" xfId="3" applyNumberFormat="1" applyFont="1" applyFill="1" applyBorder="1" applyProtection="1">
      <alignment vertical="center"/>
      <protection locked="0"/>
    </xf>
    <xf numFmtId="179" fontId="0" fillId="6" borderId="6" xfId="0" applyNumberFormat="1" applyFill="1" applyBorder="1" applyProtection="1">
      <alignment vertical="center"/>
      <protection locked="0"/>
    </xf>
    <xf numFmtId="180" fontId="0" fillId="6" borderId="6" xfId="0" applyNumberFormat="1" applyFill="1" applyBorder="1" applyProtection="1">
      <alignment vertical="center"/>
      <protection locked="0"/>
    </xf>
    <xf numFmtId="180" fontId="0" fillId="6" borderId="3" xfId="0" applyNumberFormat="1" applyFill="1" applyBorder="1" applyProtection="1">
      <alignment vertical="center"/>
      <protection locked="0"/>
    </xf>
    <xf numFmtId="179" fontId="0" fillId="0" borderId="6" xfId="3" applyNumberFormat="1" applyFont="1" applyBorder="1">
      <alignment vertical="center"/>
    </xf>
    <xf numFmtId="179" fontId="0" fillId="0" borderId="6" xfId="0" applyNumberFormat="1" applyBorder="1">
      <alignment vertical="center"/>
    </xf>
    <xf numFmtId="179" fontId="0" fillId="0" borderId="3" xfId="0" applyNumberFormat="1" applyBorder="1">
      <alignment vertical="center"/>
    </xf>
    <xf numFmtId="0" fontId="0" fillId="0" borderId="0" xfId="0" applyAlignment="1">
      <alignment horizontal="right" vertical="center"/>
    </xf>
    <xf numFmtId="0" fontId="4" fillId="2" borderId="0" xfId="0" applyFont="1" applyFill="1" applyBorder="1" applyAlignment="1" applyProtection="1">
      <alignment vertical="center" wrapText="1"/>
    </xf>
    <xf numFmtId="0" fontId="0" fillId="0" borderId="0" xfId="0" applyBorder="1" applyAlignment="1">
      <alignment vertical="center"/>
    </xf>
    <xf numFmtId="10" fontId="0" fillId="6" borderId="6" xfId="0" applyNumberFormat="1" applyFill="1" applyBorder="1" applyProtection="1">
      <alignment vertical="center"/>
      <protection locked="0"/>
    </xf>
    <xf numFmtId="0" fontId="4" fillId="2" borderId="1"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8"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4" fillId="2" borderId="8" xfId="0" applyFont="1" applyFill="1" applyBorder="1" applyAlignment="1" applyProtection="1">
      <alignment horizontal="right" vertical="center" wrapText="1"/>
    </xf>
    <xf numFmtId="0" fontId="4" fillId="2" borderId="15" xfId="0" applyFont="1" applyFill="1" applyBorder="1" applyAlignment="1" applyProtection="1">
      <alignment vertical="center" wrapText="1"/>
    </xf>
    <xf numFmtId="0" fontId="8"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2" fillId="2" borderId="0" xfId="0" applyFont="1" applyFill="1" applyAlignment="1" applyProtection="1">
      <alignment horizontal="right" vertical="center"/>
    </xf>
    <xf numFmtId="0" fontId="0" fillId="0" borderId="0" xfId="0" applyProtection="1">
      <alignment vertical="center"/>
    </xf>
    <xf numFmtId="179" fontId="0" fillId="6" borderId="6" xfId="3" applyNumberFormat="1" applyFont="1" applyFill="1" applyBorder="1" applyProtection="1">
      <alignment vertical="center"/>
    </xf>
    <xf numFmtId="179" fontId="0" fillId="6" borderId="6" xfId="0" applyNumberFormat="1" applyFill="1" applyBorder="1" applyProtection="1">
      <alignment vertical="center"/>
    </xf>
    <xf numFmtId="180" fontId="0" fillId="6" borderId="6" xfId="0" applyNumberFormat="1" applyFill="1" applyBorder="1" applyProtection="1">
      <alignment vertical="center"/>
    </xf>
    <xf numFmtId="180" fontId="0" fillId="6" borderId="3" xfId="0" applyNumberFormat="1" applyFill="1" applyBorder="1" applyProtection="1">
      <alignment vertical="center"/>
    </xf>
    <xf numFmtId="0" fontId="0" fillId="6" borderId="6" xfId="0" applyFill="1" applyBorder="1" applyProtection="1">
      <alignment vertical="center"/>
    </xf>
    <xf numFmtId="38" fontId="17" fillId="3" borderId="32" xfId="3" applyFont="1" applyFill="1" applyBorder="1" applyAlignment="1" applyProtection="1">
      <alignment horizontal="right"/>
    </xf>
    <xf numFmtId="0" fontId="0" fillId="0" borderId="0" xfId="0" applyFont="1">
      <alignment vertical="center"/>
    </xf>
    <xf numFmtId="0" fontId="11" fillId="0" borderId="0" xfId="0" applyFont="1">
      <alignment vertical="center"/>
    </xf>
    <xf numFmtId="0" fontId="22" fillId="2" borderId="0" xfId="0" applyFont="1" applyFill="1" applyProtection="1">
      <alignment vertical="center"/>
    </xf>
    <xf numFmtId="0" fontId="24" fillId="0" borderId="6"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lignment vertical="center"/>
    </xf>
    <xf numFmtId="49" fontId="24" fillId="6" borderId="6" xfId="3" applyNumberFormat="1" applyFont="1" applyFill="1" applyBorder="1" applyProtection="1">
      <alignment vertical="center"/>
      <protection locked="0"/>
    </xf>
    <xf numFmtId="0" fontId="24" fillId="0" borderId="6" xfId="0" applyFont="1" applyBorder="1" applyAlignment="1">
      <alignment horizontal="center" vertical="center" shrinkToFit="1"/>
    </xf>
    <xf numFmtId="0" fontId="25" fillId="0" borderId="6" xfId="0" applyFont="1" applyBorder="1" applyAlignment="1">
      <alignment vertical="center" shrinkToFit="1"/>
    </xf>
    <xf numFmtId="0" fontId="24" fillId="0" borderId="6" xfId="0" applyFont="1" applyBorder="1" applyAlignment="1">
      <alignment vertical="center" shrinkToFit="1"/>
    </xf>
    <xf numFmtId="0" fontId="25" fillId="0" borderId="6" xfId="0" applyFont="1" applyBorder="1" applyAlignment="1">
      <alignment horizontal="center" vertical="center" wrapText="1"/>
    </xf>
    <xf numFmtId="0" fontId="25" fillId="0" borderId="6" xfId="0" applyFont="1" applyBorder="1" applyAlignment="1">
      <alignment horizontal="center" vertical="center" shrinkToFit="1"/>
    </xf>
    <xf numFmtId="49" fontId="25" fillId="6" borderId="6" xfId="3" applyNumberFormat="1" applyFont="1" applyFill="1" applyBorder="1" applyProtection="1">
      <alignment vertical="center"/>
    </xf>
    <xf numFmtId="10" fontId="25" fillId="6" borderId="6" xfId="0" applyNumberFormat="1" applyFont="1" applyFill="1" applyBorder="1" applyProtection="1">
      <alignment vertical="center"/>
    </xf>
    <xf numFmtId="0" fontId="24" fillId="0" borderId="6" xfId="0" applyFont="1" applyBorder="1" applyAlignment="1">
      <alignment vertical="center"/>
    </xf>
    <xf numFmtId="0" fontId="24" fillId="0" borderId="6"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0" fontId="25" fillId="0" borderId="0" xfId="0" applyFont="1" applyAlignment="1" applyProtection="1">
      <alignment horizontal="center" vertical="center"/>
    </xf>
    <xf numFmtId="0" fontId="26" fillId="3" borderId="0" xfId="0" applyFont="1" applyFill="1">
      <alignment vertical="center"/>
    </xf>
    <xf numFmtId="0" fontId="26" fillId="3" borderId="0" xfId="0" applyFont="1" applyFill="1" applyProtection="1">
      <alignment vertical="center"/>
    </xf>
    <xf numFmtId="0" fontId="26" fillId="3" borderId="0" xfId="0" applyFont="1" applyFill="1" applyBorder="1" applyProtection="1">
      <alignment vertical="center"/>
    </xf>
    <xf numFmtId="0" fontId="26" fillId="3" borderId="0" xfId="0" applyFont="1" applyFill="1" applyBorder="1" applyAlignment="1" applyProtection="1">
      <alignment horizontal="center" vertical="center"/>
    </xf>
    <xf numFmtId="38" fontId="27" fillId="3" borderId="0" xfId="3" applyFont="1" applyFill="1" applyBorder="1" applyAlignment="1" applyProtection="1">
      <alignment horizontal="left" vertical="center"/>
    </xf>
    <xf numFmtId="0" fontId="28" fillId="3" borderId="0" xfId="0" applyFont="1" applyFill="1" applyBorder="1" applyProtection="1">
      <alignment vertical="center"/>
    </xf>
    <xf numFmtId="0" fontId="28" fillId="3" borderId="0" xfId="0" applyFont="1" applyFill="1" applyBorder="1" applyAlignment="1" applyProtection="1">
      <alignment horizontal="center" vertical="center"/>
    </xf>
    <xf numFmtId="0" fontId="29" fillId="3" borderId="32" xfId="0" applyFont="1" applyFill="1" applyBorder="1" applyProtection="1">
      <alignment vertical="center"/>
    </xf>
    <xf numFmtId="0" fontId="29" fillId="3" borderId="34" xfId="0" applyFont="1" applyFill="1" applyBorder="1" applyProtection="1">
      <alignment vertical="center"/>
    </xf>
    <xf numFmtId="38" fontId="30" fillId="3" borderId="3" xfId="3" applyFont="1" applyFill="1" applyBorder="1" applyAlignment="1" applyProtection="1">
      <alignment horizontal="center" vertical="center" wrapText="1"/>
    </xf>
    <xf numFmtId="38" fontId="30" fillId="3" borderId="57" xfId="3" applyFont="1" applyFill="1" applyBorder="1" applyAlignment="1" applyProtection="1">
      <alignment horizontal="center" vertical="center" wrapText="1"/>
    </xf>
    <xf numFmtId="38" fontId="30" fillId="3" borderId="3" xfId="3" applyFont="1" applyFill="1" applyBorder="1" applyAlignment="1" applyProtection="1">
      <alignment horizontal="center" vertical="center" wrapText="1" shrinkToFit="1"/>
    </xf>
    <xf numFmtId="38" fontId="30" fillId="3" borderId="6" xfId="3" applyFont="1" applyFill="1" applyBorder="1" applyAlignment="1" applyProtection="1">
      <alignment horizontal="center" vertical="center" wrapText="1"/>
    </xf>
    <xf numFmtId="0" fontId="17" fillId="3" borderId="36" xfId="0" applyFont="1" applyFill="1" applyBorder="1" applyProtection="1">
      <alignment vertical="center"/>
    </xf>
    <xf numFmtId="38" fontId="17" fillId="3" borderId="37" xfId="3" applyNumberFormat="1" applyFont="1" applyFill="1" applyBorder="1" applyProtection="1">
      <alignment vertical="center"/>
    </xf>
    <xf numFmtId="0" fontId="17" fillId="3" borderId="37" xfId="0" applyFont="1" applyFill="1" applyBorder="1" applyAlignment="1" applyProtection="1">
      <alignment horizontal="left" vertical="center"/>
    </xf>
    <xf numFmtId="49" fontId="17" fillId="3" borderId="37" xfId="0" applyNumberFormat="1" applyFont="1" applyFill="1" applyBorder="1" applyProtection="1">
      <alignment vertical="center"/>
    </xf>
    <xf numFmtId="0" fontId="17" fillId="3" borderId="37" xfId="0" applyFont="1" applyFill="1" applyBorder="1" applyProtection="1">
      <alignment vertical="center"/>
    </xf>
    <xf numFmtId="0" fontId="17" fillId="3" borderId="38" xfId="0" applyFont="1" applyFill="1" applyBorder="1" applyAlignment="1" applyProtection="1">
      <alignment horizontal="left" vertical="center"/>
    </xf>
    <xf numFmtId="0" fontId="17" fillId="3" borderId="39" xfId="0" applyFont="1" applyFill="1" applyBorder="1" applyProtection="1">
      <alignment vertical="center"/>
    </xf>
    <xf numFmtId="178" fontId="17" fillId="3" borderId="45" xfId="3" applyNumberFormat="1" applyFont="1" applyFill="1" applyBorder="1" applyAlignment="1" applyProtection="1">
      <alignment vertical="center"/>
      <protection locked="0"/>
    </xf>
    <xf numFmtId="178" fontId="29" fillId="3" borderId="45" xfId="0" applyNumberFormat="1" applyFont="1" applyFill="1" applyBorder="1" applyProtection="1">
      <alignment vertical="center"/>
      <protection locked="0"/>
    </xf>
    <xf numFmtId="178" fontId="29" fillId="3" borderId="5" xfId="0" applyNumberFormat="1" applyFont="1" applyFill="1" applyBorder="1" applyProtection="1">
      <alignment vertical="center"/>
    </xf>
    <xf numFmtId="0" fontId="29" fillId="3" borderId="0" xfId="0" applyFont="1" applyFill="1" applyBorder="1" applyProtection="1">
      <alignment vertical="center"/>
    </xf>
    <xf numFmtId="38" fontId="29" fillId="3" borderId="0" xfId="3" applyFont="1" applyFill="1" applyBorder="1" applyAlignment="1" applyProtection="1"/>
    <xf numFmtId="0" fontId="29" fillId="3" borderId="39" xfId="0" applyFont="1" applyFill="1" applyBorder="1" applyProtection="1">
      <alignment vertical="center"/>
    </xf>
    <xf numFmtId="178" fontId="17" fillId="3" borderId="46" xfId="3" applyNumberFormat="1" applyFont="1" applyFill="1" applyBorder="1" applyAlignment="1" applyProtection="1">
      <alignment vertical="center"/>
      <protection locked="0"/>
    </xf>
    <xf numFmtId="178" fontId="29" fillId="3" borderId="46" xfId="0" applyNumberFormat="1" applyFont="1" applyFill="1" applyBorder="1" applyProtection="1">
      <alignment vertical="center"/>
      <protection locked="0"/>
    </xf>
    <xf numFmtId="0" fontId="17" fillId="3" borderId="41" xfId="0" applyFont="1" applyFill="1" applyBorder="1" applyProtection="1">
      <alignment vertical="center"/>
    </xf>
    <xf numFmtId="38" fontId="17" fillId="3" borderId="42" xfId="3" applyNumberFormat="1" applyFont="1" applyFill="1" applyBorder="1" applyProtection="1">
      <alignment vertical="center"/>
    </xf>
    <xf numFmtId="0" fontId="17" fillId="3" borderId="42" xfId="0" applyFont="1" applyFill="1" applyBorder="1" applyAlignment="1" applyProtection="1">
      <alignment horizontal="left" vertical="center"/>
    </xf>
    <xf numFmtId="49" fontId="17" fillId="3" borderId="42" xfId="0" applyNumberFormat="1" applyFont="1" applyFill="1" applyBorder="1" applyProtection="1">
      <alignment vertical="center"/>
    </xf>
    <xf numFmtId="0" fontId="17" fillId="3" borderId="42" xfId="0" applyFont="1" applyFill="1" applyBorder="1" applyProtection="1">
      <alignment vertical="center"/>
    </xf>
    <xf numFmtId="40" fontId="17" fillId="3" borderId="42" xfId="3" applyNumberFormat="1" applyFont="1" applyFill="1" applyBorder="1" applyProtection="1">
      <alignment vertical="center"/>
    </xf>
    <xf numFmtId="38" fontId="17" fillId="3" borderId="21" xfId="3" applyNumberFormat="1" applyFont="1" applyFill="1" applyBorder="1" applyProtection="1">
      <alignment vertical="center"/>
    </xf>
    <xf numFmtId="0" fontId="17" fillId="3" borderId="22" xfId="0" applyFont="1" applyFill="1" applyBorder="1" applyAlignment="1" applyProtection="1">
      <alignment horizontal="left" vertical="center"/>
    </xf>
    <xf numFmtId="0" fontId="17" fillId="3" borderId="43" xfId="0" applyFont="1" applyFill="1" applyBorder="1" applyProtection="1">
      <alignment vertical="center"/>
    </xf>
    <xf numFmtId="178" fontId="17" fillId="3" borderId="44" xfId="3" applyNumberFormat="1" applyFont="1" applyFill="1" applyBorder="1" applyAlignment="1" applyProtection="1">
      <alignment vertical="center"/>
    </xf>
    <xf numFmtId="178" fontId="29" fillId="3" borderId="6" xfId="0" applyNumberFormat="1" applyFont="1" applyFill="1" applyBorder="1" applyProtection="1">
      <alignment vertical="center"/>
    </xf>
    <xf numFmtId="38" fontId="29" fillId="3" borderId="0" xfId="3" applyFont="1" applyFill="1" applyProtection="1">
      <alignment vertical="center"/>
    </xf>
    <xf numFmtId="0" fontId="17" fillId="3" borderId="0" xfId="0" applyFont="1" applyFill="1" applyProtection="1">
      <alignment vertical="center"/>
    </xf>
    <xf numFmtId="38" fontId="17" fillId="3" borderId="0" xfId="3" applyFont="1" applyFill="1" applyBorder="1" applyProtection="1">
      <alignment vertical="center"/>
    </xf>
    <xf numFmtId="49" fontId="17" fillId="3" borderId="0" xfId="0" applyNumberFormat="1" applyFont="1" applyFill="1" applyBorder="1" applyProtection="1">
      <alignment vertical="center"/>
    </xf>
    <xf numFmtId="0" fontId="17" fillId="3" borderId="0" xfId="0" applyFont="1" applyFill="1" applyBorder="1" applyProtection="1">
      <alignment vertical="center"/>
    </xf>
    <xf numFmtId="177" fontId="17" fillId="3" borderId="0" xfId="3" applyNumberFormat="1" applyFont="1" applyFill="1" applyBorder="1" applyProtection="1">
      <alignment vertical="center"/>
    </xf>
    <xf numFmtId="38" fontId="17" fillId="3" borderId="6" xfId="3" applyFont="1" applyFill="1" applyBorder="1" applyAlignment="1" applyProtection="1">
      <alignment vertical="center"/>
    </xf>
    <xf numFmtId="0" fontId="29" fillId="3" borderId="6" xfId="0" applyFont="1" applyFill="1" applyBorder="1" applyProtection="1">
      <alignment vertical="center"/>
    </xf>
    <xf numFmtId="0" fontId="29" fillId="3" borderId="3" xfId="0" applyFont="1" applyFill="1" applyBorder="1" applyProtection="1">
      <alignment vertical="center"/>
    </xf>
    <xf numFmtId="0" fontId="17" fillId="3" borderId="32" xfId="0" applyFont="1" applyFill="1" applyBorder="1" applyAlignment="1" applyProtection="1">
      <alignment horizontal="right"/>
    </xf>
    <xf numFmtId="0" fontId="29" fillId="3" borderId="32" xfId="0" applyFont="1" applyFill="1" applyBorder="1" applyAlignment="1" applyProtection="1"/>
    <xf numFmtId="0" fontId="29" fillId="3" borderId="4" xfId="0" applyFont="1" applyFill="1" applyBorder="1" applyAlignment="1" applyProtection="1">
      <alignment vertical="center" shrinkToFit="1"/>
    </xf>
    <xf numFmtId="176" fontId="17" fillId="3" borderId="6" xfId="3" applyNumberFormat="1" applyFont="1" applyFill="1" applyBorder="1" applyProtection="1">
      <alignment vertical="center"/>
    </xf>
    <xf numFmtId="176" fontId="17" fillId="3" borderId="4" xfId="3" applyNumberFormat="1" applyFont="1" applyFill="1" applyBorder="1" applyProtection="1">
      <alignment vertical="center"/>
    </xf>
    <xf numFmtId="176" fontId="29" fillId="3" borderId="47" xfId="0" applyNumberFormat="1" applyFont="1" applyFill="1" applyBorder="1" applyProtection="1">
      <alignment vertical="center"/>
    </xf>
    <xf numFmtId="0" fontId="17" fillId="3" borderId="36" xfId="0" applyFont="1" applyFill="1" applyBorder="1" applyAlignment="1" applyProtection="1">
      <alignment horizontal="right" vertical="center"/>
    </xf>
    <xf numFmtId="38" fontId="17" fillId="3" borderId="37" xfId="3" applyFont="1" applyFill="1" applyBorder="1" applyAlignment="1" applyProtection="1">
      <alignment horizontal="right"/>
    </xf>
    <xf numFmtId="0" fontId="17" fillId="3" borderId="37" xfId="0" applyFont="1" applyFill="1" applyBorder="1" applyAlignment="1" applyProtection="1">
      <alignment horizontal="left"/>
    </xf>
    <xf numFmtId="38" fontId="17" fillId="3" borderId="37" xfId="3" applyFont="1" applyFill="1" applyBorder="1" applyAlignment="1" applyProtection="1"/>
    <xf numFmtId="49" fontId="17" fillId="3" borderId="37" xfId="0" applyNumberFormat="1" applyFont="1" applyFill="1" applyBorder="1" applyAlignment="1" applyProtection="1">
      <alignment horizontal="right"/>
    </xf>
    <xf numFmtId="38" fontId="17" fillId="3" borderId="37" xfId="0" applyNumberFormat="1" applyFont="1" applyFill="1" applyBorder="1" applyAlignment="1" applyProtection="1"/>
    <xf numFmtId="0" fontId="17" fillId="3" borderId="37" xfId="0" applyNumberFormat="1" applyFont="1" applyFill="1" applyBorder="1" applyAlignment="1" applyProtection="1">
      <alignment horizontal="center"/>
    </xf>
    <xf numFmtId="0" fontId="17" fillId="3" borderId="20" xfId="0" applyFont="1" applyFill="1" applyBorder="1" applyAlignment="1" applyProtection="1">
      <alignment horizontal="left" vertical="center"/>
    </xf>
    <xf numFmtId="176" fontId="29" fillId="3" borderId="48" xfId="0" applyNumberFormat="1" applyFont="1" applyFill="1" applyBorder="1" applyProtection="1">
      <alignment vertical="center"/>
    </xf>
    <xf numFmtId="0" fontId="29" fillId="3" borderId="0" xfId="0" applyFont="1" applyFill="1" applyBorder="1" applyAlignment="1" applyProtection="1"/>
    <xf numFmtId="0" fontId="17" fillId="3" borderId="0" xfId="0" applyFont="1" applyFill="1" applyBorder="1" applyAlignment="1" applyProtection="1">
      <alignment horizontal="right"/>
    </xf>
    <xf numFmtId="0" fontId="17" fillId="3" borderId="36" xfId="0" applyFont="1" applyFill="1" applyBorder="1" applyAlignment="1" applyProtection="1">
      <alignment vertical="center" wrapText="1"/>
    </xf>
    <xf numFmtId="38" fontId="17" fillId="3" borderId="37" xfId="3" applyFont="1" applyFill="1" applyBorder="1" applyProtection="1">
      <alignment vertical="center"/>
    </xf>
    <xf numFmtId="38" fontId="17" fillId="3" borderId="37" xfId="0" applyNumberFormat="1" applyFont="1" applyFill="1" applyBorder="1" applyProtection="1">
      <alignment vertical="center"/>
    </xf>
    <xf numFmtId="0" fontId="17" fillId="3" borderId="37" xfId="0" quotePrefix="1" applyFont="1" applyFill="1" applyBorder="1" applyAlignment="1" applyProtection="1">
      <alignment horizontal="center" vertical="center"/>
    </xf>
    <xf numFmtId="38" fontId="17" fillId="3" borderId="37" xfId="3" applyFont="1" applyFill="1" applyBorder="1" applyAlignment="1" applyProtection="1">
      <alignment horizontal="left" vertical="center"/>
    </xf>
    <xf numFmtId="0" fontId="17" fillId="3" borderId="37" xfId="0" quotePrefix="1" applyFont="1" applyFill="1" applyBorder="1" applyProtection="1">
      <alignment vertical="center"/>
    </xf>
    <xf numFmtId="40" fontId="17" fillId="3" borderId="37" xfId="3" applyNumberFormat="1" applyFont="1" applyFill="1" applyBorder="1" applyProtection="1">
      <alignment vertical="center"/>
    </xf>
    <xf numFmtId="0" fontId="17" fillId="3" borderId="20" xfId="0" applyFont="1" applyFill="1" applyBorder="1" applyProtection="1">
      <alignment vertical="center"/>
    </xf>
    <xf numFmtId="0" fontId="17" fillId="3" borderId="0" xfId="0" applyFont="1" applyFill="1" applyBorder="1" applyAlignment="1" applyProtection="1">
      <alignment vertical="center" wrapText="1"/>
    </xf>
    <xf numFmtId="38" fontId="17" fillId="3" borderId="0" xfId="0" applyNumberFormat="1" applyFont="1" applyFill="1" applyBorder="1" applyAlignment="1" applyProtection="1">
      <alignment horizontal="right" vertical="center"/>
    </xf>
    <xf numFmtId="0" fontId="17" fillId="3" borderId="0" xfId="0" quotePrefix="1" applyFont="1" applyFill="1" applyBorder="1" applyAlignment="1" applyProtection="1">
      <alignment horizontal="center" vertical="center"/>
    </xf>
    <xf numFmtId="38" fontId="17" fillId="3" borderId="0" xfId="3" applyFont="1" applyFill="1" applyBorder="1" applyAlignment="1" applyProtection="1">
      <alignment horizontal="left" vertical="center"/>
    </xf>
    <xf numFmtId="0" fontId="17" fillId="3" borderId="0" xfId="0" quotePrefix="1" applyFont="1" applyFill="1" applyBorder="1" applyProtection="1">
      <alignment vertical="center"/>
    </xf>
    <xf numFmtId="0" fontId="17" fillId="3" borderId="41" xfId="0" applyFont="1" applyFill="1" applyBorder="1" applyAlignment="1" applyProtection="1">
      <alignment vertical="center" wrapText="1"/>
    </xf>
    <xf numFmtId="0" fontId="17" fillId="3" borderId="42" xfId="0" applyFont="1" applyFill="1" applyBorder="1" applyAlignment="1" applyProtection="1">
      <alignment horizontal="left"/>
    </xf>
    <xf numFmtId="40" fontId="17" fillId="3" borderId="42" xfId="0" applyNumberFormat="1" applyFont="1" applyFill="1" applyBorder="1" applyProtection="1">
      <alignment vertical="center"/>
    </xf>
    <xf numFmtId="38" fontId="17" fillId="3" borderId="42" xfId="3" applyFont="1" applyFill="1" applyBorder="1" applyAlignment="1" applyProtection="1">
      <alignment horizontal="left" vertical="center"/>
    </xf>
    <xf numFmtId="0" fontId="17" fillId="3" borderId="42" xfId="0" quotePrefix="1" applyFont="1" applyFill="1" applyBorder="1" applyProtection="1">
      <alignment vertical="center"/>
    </xf>
    <xf numFmtId="0" fontId="17" fillId="3" borderId="42" xfId="0" applyFont="1" applyFill="1" applyBorder="1" applyAlignment="1" applyProtection="1">
      <alignment horizontal="right" vertical="center"/>
    </xf>
    <xf numFmtId="38" fontId="17" fillId="3" borderId="21" xfId="3" applyFont="1" applyFill="1" applyBorder="1" applyProtection="1">
      <alignment vertical="center"/>
    </xf>
    <xf numFmtId="0" fontId="29" fillId="3" borderId="43" xfId="0" applyFont="1" applyFill="1" applyBorder="1" applyProtection="1">
      <alignment vertical="center"/>
    </xf>
    <xf numFmtId="0" fontId="17" fillId="3" borderId="0" xfId="0" applyFont="1" applyFill="1" applyAlignment="1" applyProtection="1">
      <alignment vertical="center" wrapText="1"/>
    </xf>
    <xf numFmtId="0" fontId="17" fillId="3" borderId="0" xfId="0" applyFont="1" applyFill="1" applyBorder="1" applyAlignment="1" applyProtection="1">
      <alignment horizontal="center" vertical="center"/>
    </xf>
    <xf numFmtId="38" fontId="17" fillId="3" borderId="0" xfId="0" applyNumberFormat="1" applyFont="1" applyFill="1" applyBorder="1" applyProtection="1">
      <alignment vertical="center"/>
    </xf>
    <xf numFmtId="40" fontId="17" fillId="3" borderId="0" xfId="3" applyNumberFormat="1" applyFont="1" applyFill="1" applyBorder="1" applyProtection="1">
      <alignment vertical="center"/>
    </xf>
    <xf numFmtId="0" fontId="29" fillId="3" borderId="0" xfId="0" applyFont="1" applyFill="1" applyProtection="1">
      <alignment vertical="center"/>
    </xf>
    <xf numFmtId="176" fontId="17" fillId="3" borderId="6" xfId="3" applyNumberFormat="1" applyFont="1" applyFill="1" applyBorder="1" applyAlignment="1" applyProtection="1">
      <alignment horizontal="center" vertical="center"/>
    </xf>
    <xf numFmtId="176" fontId="17" fillId="3" borderId="4" xfId="3" applyNumberFormat="1" applyFont="1" applyFill="1" applyBorder="1" applyAlignment="1" applyProtection="1">
      <alignment horizontal="center" vertical="center"/>
    </xf>
    <xf numFmtId="176" fontId="17" fillId="3" borderId="48" xfId="3" applyNumberFormat="1" applyFont="1" applyFill="1" applyBorder="1" applyAlignment="1" applyProtection="1">
      <alignment horizontal="center" vertical="center"/>
    </xf>
    <xf numFmtId="176" fontId="16" fillId="3" borderId="6" xfId="3" applyNumberFormat="1" applyFont="1" applyFill="1" applyBorder="1" applyProtection="1">
      <alignment vertical="center"/>
    </xf>
    <xf numFmtId="38" fontId="17" fillId="3" borderId="0" xfId="3" applyFont="1" applyFill="1" applyBorder="1" applyAlignment="1" applyProtection="1">
      <alignment horizontal="left"/>
    </xf>
    <xf numFmtId="49" fontId="17" fillId="3" borderId="37" xfId="0" applyNumberFormat="1" applyFont="1" applyFill="1" applyBorder="1" applyAlignment="1" applyProtection="1"/>
    <xf numFmtId="0" fontId="17" fillId="3" borderId="37" xfId="0" applyNumberFormat="1" applyFont="1" applyFill="1" applyBorder="1" applyAlignment="1" applyProtection="1"/>
    <xf numFmtId="38" fontId="17" fillId="3" borderId="42" xfId="0" applyNumberFormat="1" applyFont="1" applyFill="1" applyBorder="1" applyProtection="1">
      <alignment vertical="center"/>
    </xf>
    <xf numFmtId="0" fontId="17" fillId="3" borderId="42" xfId="0" quotePrefix="1" applyFont="1" applyFill="1" applyBorder="1" applyAlignment="1" applyProtection="1">
      <alignment horizontal="center" vertical="center"/>
    </xf>
    <xf numFmtId="0" fontId="17" fillId="3" borderId="32" xfId="0" applyFont="1" applyFill="1" applyBorder="1" applyProtection="1">
      <alignment vertical="center"/>
    </xf>
    <xf numFmtId="38" fontId="17" fillId="3" borderId="32" xfId="3" applyFont="1" applyFill="1" applyBorder="1" applyAlignment="1" applyProtection="1">
      <alignment horizontal="center"/>
    </xf>
    <xf numFmtId="38" fontId="17" fillId="3" borderId="32" xfId="3" applyFont="1" applyFill="1" applyBorder="1" applyAlignment="1" applyProtection="1">
      <alignment vertical="center" wrapText="1"/>
    </xf>
    <xf numFmtId="38" fontId="17" fillId="3" borderId="32" xfId="3" applyFont="1" applyFill="1" applyBorder="1" applyAlignment="1" applyProtection="1">
      <alignment horizontal="center" vertical="center" wrapText="1"/>
    </xf>
    <xf numFmtId="38" fontId="17" fillId="3" borderId="32" xfId="3" applyFont="1" applyFill="1" applyBorder="1" applyProtection="1">
      <alignment vertical="center"/>
    </xf>
    <xf numFmtId="0" fontId="29" fillId="3" borderId="4" xfId="0" applyNumberFormat="1" applyFont="1" applyFill="1" applyBorder="1" applyAlignment="1" applyProtection="1">
      <alignment vertical="center" shrinkToFit="1"/>
    </xf>
    <xf numFmtId="38" fontId="17" fillId="3" borderId="36" xfId="3" applyFont="1" applyFill="1" applyBorder="1" applyAlignment="1" applyProtection="1">
      <alignment vertical="center" wrapText="1"/>
    </xf>
    <xf numFmtId="38" fontId="17" fillId="3" borderId="37" xfId="3" applyFont="1" applyFill="1" applyBorder="1" applyAlignment="1" applyProtection="1">
      <alignment horizontal="center" vertical="center"/>
    </xf>
    <xf numFmtId="0" fontId="29" fillId="3" borderId="37" xfId="0" applyFont="1" applyFill="1" applyBorder="1" applyAlignment="1" applyProtection="1">
      <alignment horizontal="center" vertical="center"/>
    </xf>
    <xf numFmtId="38" fontId="17" fillId="3" borderId="37" xfId="3" applyFont="1" applyFill="1" applyBorder="1" applyAlignment="1" applyProtection="1">
      <alignment vertical="center"/>
    </xf>
    <xf numFmtId="0" fontId="17" fillId="3" borderId="38" xfId="0" applyFont="1" applyFill="1" applyBorder="1" applyProtection="1">
      <alignment vertical="center"/>
    </xf>
    <xf numFmtId="0" fontId="17" fillId="3" borderId="0" xfId="0" applyNumberFormat="1" applyFont="1" applyFill="1" applyBorder="1" applyAlignment="1" applyProtection="1"/>
    <xf numFmtId="38" fontId="17" fillId="3" borderId="0" xfId="3" applyFont="1" applyFill="1" applyBorder="1" applyAlignment="1" applyProtection="1">
      <alignment vertical="center" wrapText="1"/>
    </xf>
    <xf numFmtId="38" fontId="17" fillId="3" borderId="0" xfId="3" applyFont="1" applyFill="1" applyBorder="1" applyAlignment="1" applyProtection="1">
      <alignment horizontal="center" vertical="center"/>
    </xf>
    <xf numFmtId="0" fontId="17" fillId="3" borderId="0" xfId="0" applyFont="1" applyFill="1" applyBorder="1" applyAlignment="1" applyProtection="1">
      <alignment horizontal="left" vertical="center"/>
    </xf>
    <xf numFmtId="0" fontId="29" fillId="3" borderId="0" xfId="0" applyFont="1" applyFill="1" applyBorder="1" applyAlignment="1" applyProtection="1">
      <alignment horizontal="center" vertical="center"/>
    </xf>
    <xf numFmtId="38" fontId="17" fillId="3" borderId="0" xfId="3" applyFont="1" applyFill="1" applyBorder="1" applyAlignment="1" applyProtection="1">
      <alignment vertical="center"/>
    </xf>
    <xf numFmtId="38" fontId="17" fillId="3" borderId="0" xfId="3" applyFont="1" applyFill="1" applyBorder="1" applyAlignment="1" applyProtection="1">
      <alignment horizontal="center" vertical="center" wrapText="1"/>
    </xf>
    <xf numFmtId="38" fontId="17" fillId="3" borderId="41" xfId="3" applyFont="1" applyFill="1" applyBorder="1" applyAlignment="1" applyProtection="1">
      <alignment vertical="center" wrapText="1"/>
    </xf>
    <xf numFmtId="38" fontId="17" fillId="3" borderId="42" xfId="3" applyFont="1" applyFill="1" applyBorder="1" applyProtection="1">
      <alignment vertical="center"/>
    </xf>
    <xf numFmtId="38" fontId="17" fillId="3" borderId="42" xfId="3" applyFont="1" applyFill="1" applyBorder="1" applyAlignment="1" applyProtection="1">
      <alignment horizontal="center" vertical="center"/>
    </xf>
    <xf numFmtId="0" fontId="29" fillId="3" borderId="42" xfId="0" applyFont="1" applyFill="1" applyBorder="1" applyAlignment="1" applyProtection="1">
      <alignment horizontal="center" vertical="center"/>
    </xf>
    <xf numFmtId="38" fontId="17" fillId="3" borderId="42" xfId="3" applyFont="1" applyFill="1" applyBorder="1" applyAlignment="1" applyProtection="1">
      <alignment vertical="center"/>
    </xf>
    <xf numFmtId="0" fontId="17" fillId="3" borderId="49" xfId="0" applyFont="1" applyFill="1" applyBorder="1" applyProtection="1">
      <alignment vertical="center"/>
    </xf>
    <xf numFmtId="0" fontId="17" fillId="3" borderId="0" xfId="0" applyFont="1" applyFill="1" applyAlignment="1" applyProtection="1">
      <alignment vertical="center"/>
    </xf>
    <xf numFmtId="0" fontId="17" fillId="3" borderId="50" xfId="0" applyFont="1" applyFill="1" applyBorder="1" applyAlignment="1" applyProtection="1">
      <alignment horizontal="center" vertical="center" wrapText="1"/>
    </xf>
    <xf numFmtId="0" fontId="17" fillId="3" borderId="33" xfId="0" applyFont="1" applyFill="1" applyBorder="1" applyAlignment="1" applyProtection="1">
      <alignment vertical="center" wrapText="1"/>
    </xf>
    <xf numFmtId="38" fontId="17" fillId="3" borderId="33" xfId="0" applyNumberFormat="1" applyFont="1" applyFill="1" applyBorder="1" applyAlignment="1" applyProtection="1">
      <alignment horizontal="center" vertical="center"/>
    </xf>
    <xf numFmtId="0" fontId="17" fillId="3" borderId="33" xfId="0" applyFont="1" applyFill="1" applyBorder="1" applyAlignment="1" applyProtection="1">
      <alignment horizontal="left" vertical="center"/>
    </xf>
    <xf numFmtId="38" fontId="17" fillId="3" borderId="33" xfId="0" quotePrefix="1" applyNumberFormat="1" applyFont="1" applyFill="1" applyBorder="1" applyAlignment="1" applyProtection="1">
      <alignment horizontal="center" vertical="center"/>
    </xf>
    <xf numFmtId="38" fontId="17" fillId="3" borderId="33" xfId="3" applyFont="1" applyFill="1" applyBorder="1" applyAlignment="1" applyProtection="1">
      <alignment horizontal="left" vertical="center"/>
    </xf>
    <xf numFmtId="0" fontId="17" fillId="3" borderId="33" xfId="0" quotePrefix="1" applyFont="1" applyFill="1" applyBorder="1" applyProtection="1">
      <alignment vertical="center"/>
    </xf>
    <xf numFmtId="38" fontId="17" fillId="3" borderId="33" xfId="3" applyNumberFormat="1" applyFont="1" applyFill="1" applyBorder="1" applyProtection="1">
      <alignment vertical="center"/>
    </xf>
    <xf numFmtId="0" fontId="17" fillId="3" borderId="51" xfId="0" applyNumberFormat="1" applyFont="1" applyFill="1" applyBorder="1" applyAlignment="1" applyProtection="1"/>
    <xf numFmtId="0" fontId="17" fillId="3" borderId="32" xfId="0" applyNumberFormat="1" applyFont="1" applyFill="1" applyBorder="1" applyAlignment="1" applyProtection="1"/>
    <xf numFmtId="0" fontId="17" fillId="3" borderId="34" xfId="0" applyFont="1" applyFill="1" applyBorder="1" applyProtection="1">
      <alignment vertical="center"/>
    </xf>
    <xf numFmtId="176" fontId="29" fillId="3" borderId="6" xfId="3" applyNumberFormat="1" applyFont="1" applyFill="1" applyBorder="1" applyProtection="1">
      <alignment vertical="center"/>
    </xf>
    <xf numFmtId="176" fontId="29" fillId="3" borderId="4" xfId="3" applyNumberFormat="1" applyFont="1" applyFill="1" applyBorder="1" applyProtection="1">
      <alignment vertical="center"/>
    </xf>
    <xf numFmtId="176" fontId="29" fillId="3" borderId="56" xfId="3" applyNumberFormat="1" applyFont="1" applyFill="1" applyBorder="1" applyProtection="1">
      <alignment vertical="center"/>
    </xf>
    <xf numFmtId="38" fontId="17" fillId="3" borderId="0" xfId="0" applyNumberFormat="1" applyFont="1" applyFill="1" applyBorder="1" applyAlignment="1" applyProtection="1">
      <alignment horizontal="center" vertical="center"/>
    </xf>
    <xf numFmtId="38" fontId="17" fillId="3" borderId="0" xfId="0" quotePrefix="1" applyNumberFormat="1" applyFont="1" applyFill="1" applyBorder="1" applyAlignment="1" applyProtection="1">
      <alignment horizontal="center" vertical="center"/>
    </xf>
    <xf numFmtId="38" fontId="17" fillId="3" borderId="54" xfId="3" applyFont="1" applyFill="1" applyBorder="1" applyProtection="1">
      <alignment vertical="center"/>
    </xf>
    <xf numFmtId="38" fontId="17" fillId="3" borderId="55" xfId="3" applyFont="1" applyFill="1" applyBorder="1" applyProtection="1">
      <alignment vertical="center"/>
    </xf>
    <xf numFmtId="0" fontId="17" fillId="3" borderId="36" xfId="0" applyFont="1" applyFill="1" applyBorder="1" applyAlignment="1" applyProtection="1">
      <alignment horizontal="center" vertical="center" wrapText="1"/>
    </xf>
    <xf numFmtId="0" fontId="17" fillId="3" borderId="37" xfId="0" applyFont="1" applyFill="1" applyBorder="1" applyAlignment="1" applyProtection="1">
      <alignment vertical="center" wrapText="1"/>
    </xf>
    <xf numFmtId="38" fontId="17" fillId="3" borderId="37" xfId="0" applyNumberFormat="1" applyFont="1" applyFill="1" applyBorder="1" applyAlignment="1" applyProtection="1">
      <alignment horizontal="center" vertical="center"/>
    </xf>
    <xf numFmtId="38" fontId="17" fillId="3" borderId="37" xfId="0" quotePrefix="1" applyNumberFormat="1" applyFont="1" applyFill="1" applyBorder="1" applyAlignment="1" applyProtection="1">
      <alignment horizontal="center" vertical="center"/>
    </xf>
    <xf numFmtId="0" fontId="17" fillId="3" borderId="38" xfId="0" applyNumberFormat="1" applyFont="1" applyFill="1" applyBorder="1" applyAlignment="1" applyProtection="1"/>
    <xf numFmtId="0" fontId="17" fillId="3" borderId="31" xfId="0" applyFont="1" applyFill="1" applyBorder="1" applyProtection="1">
      <alignment vertical="center"/>
    </xf>
    <xf numFmtId="0" fontId="17" fillId="3" borderId="42" xfId="0" applyFont="1" applyFill="1" applyBorder="1" applyAlignment="1" applyProtection="1">
      <alignment vertical="center" wrapText="1"/>
    </xf>
    <xf numFmtId="38" fontId="17" fillId="3" borderId="42" xfId="0" applyNumberFormat="1" applyFont="1" applyFill="1" applyBorder="1" applyAlignment="1" applyProtection="1">
      <alignment horizontal="center" vertical="center"/>
    </xf>
    <xf numFmtId="38" fontId="17" fillId="3" borderId="42" xfId="0" quotePrefix="1" applyNumberFormat="1" applyFont="1" applyFill="1" applyBorder="1" applyAlignment="1" applyProtection="1">
      <alignment horizontal="center" vertical="center"/>
    </xf>
    <xf numFmtId="0" fontId="17" fillId="3" borderId="42" xfId="0" applyNumberFormat="1" applyFont="1" applyFill="1" applyBorder="1" applyAlignment="1" applyProtection="1"/>
    <xf numFmtId="0" fontId="17" fillId="3" borderId="35" xfId="0" applyFont="1" applyFill="1" applyBorder="1" applyProtection="1">
      <alignment vertical="center"/>
    </xf>
    <xf numFmtId="38" fontId="17" fillId="3" borderId="21" xfId="3" applyFont="1" applyFill="1" applyBorder="1" applyAlignment="1" applyProtection="1">
      <alignment horizontal="right" vertical="center"/>
    </xf>
    <xf numFmtId="0" fontId="17" fillId="3" borderId="22" xfId="0" applyNumberFormat="1" applyFont="1" applyFill="1" applyBorder="1" applyAlignment="1" applyProtection="1"/>
    <xf numFmtId="0" fontId="29" fillId="2" borderId="0" xfId="0" applyFont="1" applyFill="1" applyProtection="1">
      <alignment vertical="center"/>
    </xf>
    <xf numFmtId="0" fontId="16" fillId="2" borderId="0" xfId="0" applyFont="1" applyFill="1" applyAlignment="1" applyProtection="1">
      <alignment vertical="center" wrapText="1"/>
    </xf>
    <xf numFmtId="38" fontId="16" fillId="2" borderId="0" xfId="3" applyFont="1" applyFill="1" applyBorder="1" applyProtection="1">
      <alignment vertical="center"/>
    </xf>
    <xf numFmtId="38" fontId="16" fillId="2" borderId="0" xfId="0" applyNumberFormat="1" applyFont="1" applyFill="1" applyBorder="1" applyAlignment="1" applyProtection="1">
      <alignment horizontal="center" vertical="center"/>
    </xf>
    <xf numFmtId="38" fontId="16" fillId="2" borderId="0" xfId="0" applyNumberFormat="1" applyFont="1" applyFill="1" applyBorder="1" applyProtection="1">
      <alignment vertical="center"/>
    </xf>
    <xf numFmtId="38" fontId="16" fillId="2" borderId="0" xfId="3" applyFont="1" applyFill="1" applyBorder="1" applyAlignment="1" applyProtection="1">
      <alignment horizontal="center" vertical="center"/>
    </xf>
    <xf numFmtId="38" fontId="16" fillId="2" borderId="0" xfId="3" applyFont="1" applyFill="1" applyBorder="1" applyAlignment="1" applyProtection="1">
      <alignment vertical="center" shrinkToFit="1"/>
    </xf>
    <xf numFmtId="38" fontId="31" fillId="2" borderId="0" xfId="3" applyFont="1" applyFill="1" applyBorder="1" applyAlignment="1" applyProtection="1">
      <alignment horizontal="right" vertical="center"/>
    </xf>
    <xf numFmtId="0" fontId="29" fillId="0" borderId="0" xfId="0" applyFont="1">
      <alignment vertical="center"/>
    </xf>
    <xf numFmtId="0" fontId="32" fillId="3" borderId="0" xfId="0" applyFont="1" applyFill="1">
      <alignment vertical="center"/>
    </xf>
    <xf numFmtId="0" fontId="32" fillId="3" borderId="0" xfId="0" applyFont="1" applyFill="1" applyProtection="1">
      <alignment vertical="center"/>
    </xf>
    <xf numFmtId="0" fontId="32" fillId="3" borderId="0" xfId="0" applyFont="1" applyFill="1" applyBorder="1" applyProtection="1">
      <alignment vertical="center"/>
    </xf>
    <xf numFmtId="0" fontId="32" fillId="3" borderId="0" xfId="0" applyFont="1" applyFill="1" applyBorder="1" applyAlignment="1" applyProtection="1">
      <alignment horizontal="center" vertical="center"/>
    </xf>
    <xf numFmtId="38" fontId="33" fillId="3" borderId="0" xfId="3" applyFont="1" applyFill="1" applyBorder="1" applyAlignment="1" applyProtection="1">
      <alignment horizontal="left" vertical="center"/>
    </xf>
    <xf numFmtId="0" fontId="34" fillId="3" borderId="0" xfId="0" applyFont="1" applyFill="1" applyBorder="1" applyProtection="1">
      <alignment vertical="center"/>
    </xf>
    <xf numFmtId="0" fontId="34" fillId="3" borderId="0" xfId="0" applyFont="1" applyFill="1" applyBorder="1" applyAlignment="1" applyProtection="1">
      <alignment horizontal="center" vertical="center"/>
    </xf>
    <xf numFmtId="0" fontId="35" fillId="3" borderId="32" xfId="0" applyFont="1" applyFill="1" applyBorder="1" applyProtection="1">
      <alignment vertical="center"/>
    </xf>
    <xf numFmtId="38" fontId="19" fillId="3" borderId="32" xfId="3" applyFont="1" applyFill="1" applyBorder="1" applyAlignment="1" applyProtection="1">
      <alignment horizontal="right"/>
    </xf>
    <xf numFmtId="49" fontId="19" fillId="3" borderId="32" xfId="0" applyNumberFormat="1" applyFont="1" applyFill="1" applyBorder="1" applyAlignment="1" applyProtection="1"/>
    <xf numFmtId="38" fontId="19" fillId="3" borderId="33" xfId="3" applyFont="1" applyFill="1" applyBorder="1" applyAlignment="1" applyProtection="1">
      <alignment horizontal="right"/>
    </xf>
    <xf numFmtId="0" fontId="19" fillId="3" borderId="33" xfId="0" applyFont="1" applyFill="1" applyBorder="1" applyAlignment="1" applyProtection="1"/>
    <xf numFmtId="38" fontId="19" fillId="3" borderId="33" xfId="3" applyFont="1" applyFill="1" applyBorder="1" applyAlignment="1" applyProtection="1"/>
    <xf numFmtId="0" fontId="35" fillId="3" borderId="34" xfId="0" applyFont="1" applyFill="1" applyBorder="1" applyProtection="1">
      <alignment vertical="center"/>
    </xf>
    <xf numFmtId="38" fontId="36" fillId="3" borderId="3" xfId="3" applyFont="1" applyFill="1" applyBorder="1" applyAlignment="1" applyProtection="1">
      <alignment horizontal="center" vertical="center" wrapText="1"/>
    </xf>
    <xf numFmtId="38" fontId="36" fillId="3" borderId="57" xfId="3" applyFont="1" applyFill="1" applyBorder="1" applyAlignment="1" applyProtection="1">
      <alignment horizontal="center" vertical="center" wrapText="1"/>
    </xf>
    <xf numFmtId="38" fontId="36" fillId="3" borderId="3" xfId="3" applyFont="1" applyFill="1" applyBorder="1" applyAlignment="1" applyProtection="1">
      <alignment horizontal="center" vertical="center" wrapText="1" shrinkToFit="1"/>
    </xf>
    <xf numFmtId="38" fontId="36" fillId="3" borderId="6" xfId="3" applyFont="1" applyFill="1" applyBorder="1" applyAlignment="1" applyProtection="1">
      <alignment horizontal="center" vertical="center" wrapText="1"/>
    </xf>
    <xf numFmtId="0" fontId="19" fillId="3" borderId="36" xfId="0" applyFont="1" applyFill="1" applyBorder="1" applyProtection="1">
      <alignment vertical="center"/>
    </xf>
    <xf numFmtId="38" fontId="19" fillId="3" borderId="37" xfId="3" applyNumberFormat="1" applyFont="1" applyFill="1" applyBorder="1" applyProtection="1">
      <alignment vertical="center"/>
    </xf>
    <xf numFmtId="0" fontId="19" fillId="3" borderId="37" xfId="0" applyFont="1" applyFill="1" applyBorder="1" applyAlignment="1" applyProtection="1">
      <alignment horizontal="left" vertical="center"/>
    </xf>
    <xf numFmtId="49" fontId="19" fillId="3" borderId="37" xfId="0" applyNumberFormat="1" applyFont="1" applyFill="1" applyBorder="1" applyProtection="1">
      <alignment vertical="center"/>
    </xf>
    <xf numFmtId="0" fontId="19" fillId="3" borderId="37" xfId="0" applyFont="1" applyFill="1" applyBorder="1" applyProtection="1">
      <alignment vertical="center"/>
    </xf>
    <xf numFmtId="40" fontId="19" fillId="3" borderId="37" xfId="3" applyNumberFormat="1" applyFont="1" applyFill="1" applyBorder="1" applyAlignment="1" applyProtection="1">
      <alignment horizontal="right" vertical="center"/>
    </xf>
    <xf numFmtId="0" fontId="19" fillId="3" borderId="38" xfId="0" applyFont="1" applyFill="1" applyBorder="1" applyAlignment="1" applyProtection="1">
      <alignment horizontal="left" vertical="center"/>
    </xf>
    <xf numFmtId="0" fontId="19" fillId="3" borderId="39" xfId="0" applyFont="1" applyFill="1" applyBorder="1" applyProtection="1">
      <alignment vertical="center"/>
    </xf>
    <xf numFmtId="178" fontId="19" fillId="3" borderId="45" xfId="3" applyNumberFormat="1" applyFont="1" applyFill="1" applyBorder="1" applyAlignment="1" applyProtection="1">
      <alignment vertical="center"/>
      <protection locked="0"/>
    </xf>
    <xf numFmtId="178" fontId="35" fillId="3" borderId="45" xfId="0" applyNumberFormat="1" applyFont="1" applyFill="1" applyBorder="1" applyProtection="1">
      <alignment vertical="center"/>
      <protection locked="0"/>
    </xf>
    <xf numFmtId="178" fontId="35" fillId="3" borderId="5" xfId="0" applyNumberFormat="1" applyFont="1" applyFill="1" applyBorder="1" applyProtection="1">
      <alignment vertical="center"/>
    </xf>
    <xf numFmtId="0" fontId="35" fillId="3" borderId="0" xfId="0" applyFont="1" applyFill="1" applyBorder="1" applyProtection="1">
      <alignment vertical="center"/>
    </xf>
    <xf numFmtId="38" fontId="19" fillId="3" borderId="0" xfId="3" applyFont="1" applyFill="1" applyBorder="1" applyAlignment="1" applyProtection="1">
      <alignment horizontal="right"/>
    </xf>
    <xf numFmtId="0" fontId="19" fillId="3" borderId="0" xfId="0" applyFont="1" applyFill="1" applyBorder="1" applyAlignment="1" applyProtection="1">
      <alignment horizontal="center"/>
    </xf>
    <xf numFmtId="38" fontId="19" fillId="3" borderId="0" xfId="3" applyFont="1" applyFill="1" applyBorder="1" applyAlignment="1" applyProtection="1"/>
    <xf numFmtId="38" fontId="35" fillId="3" borderId="0" xfId="3" applyFont="1" applyFill="1" applyBorder="1" applyAlignment="1" applyProtection="1"/>
    <xf numFmtId="0" fontId="35" fillId="3" borderId="39" xfId="0" applyFont="1" applyFill="1" applyBorder="1" applyProtection="1">
      <alignment vertical="center"/>
    </xf>
    <xf numFmtId="178" fontId="19" fillId="3" borderId="46" xfId="3" applyNumberFormat="1" applyFont="1" applyFill="1" applyBorder="1" applyAlignment="1" applyProtection="1">
      <alignment vertical="center"/>
      <protection locked="0"/>
    </xf>
    <xf numFmtId="178" fontId="35" fillId="3" borderId="46" xfId="0" applyNumberFormat="1" applyFont="1" applyFill="1" applyBorder="1" applyProtection="1">
      <alignment vertical="center"/>
      <protection locked="0"/>
    </xf>
    <xf numFmtId="0" fontId="19" fillId="3" borderId="41" xfId="0" applyFont="1" applyFill="1" applyBorder="1" applyProtection="1">
      <alignment vertical="center"/>
    </xf>
    <xf numFmtId="38" fontId="19" fillId="3" borderId="42" xfId="3" applyNumberFormat="1" applyFont="1" applyFill="1" applyBorder="1" applyProtection="1">
      <alignment vertical="center"/>
    </xf>
    <xf numFmtId="0" fontId="19" fillId="3" borderId="42" xfId="0" applyFont="1" applyFill="1" applyBorder="1" applyAlignment="1" applyProtection="1">
      <alignment horizontal="left" vertical="center"/>
    </xf>
    <xf numFmtId="49" fontId="19" fillId="3" borderId="42" xfId="0" applyNumberFormat="1" applyFont="1" applyFill="1" applyBorder="1" applyProtection="1">
      <alignment vertical="center"/>
    </xf>
    <xf numFmtId="0" fontId="19" fillId="3" borderId="42" xfId="0" applyFont="1" applyFill="1" applyBorder="1" applyProtection="1">
      <alignment vertical="center"/>
    </xf>
    <xf numFmtId="40" fontId="19" fillId="3" borderId="42" xfId="3" applyNumberFormat="1" applyFont="1" applyFill="1" applyBorder="1" applyProtection="1">
      <alignment vertical="center"/>
    </xf>
    <xf numFmtId="38" fontId="19" fillId="3" borderId="21" xfId="3" applyNumberFormat="1" applyFont="1" applyFill="1" applyBorder="1" applyProtection="1">
      <alignment vertical="center"/>
    </xf>
    <xf numFmtId="0" fontId="19" fillId="3" borderId="22" xfId="0" applyFont="1" applyFill="1" applyBorder="1" applyAlignment="1" applyProtection="1">
      <alignment horizontal="left" vertical="center"/>
    </xf>
    <xf numFmtId="0" fontId="19" fillId="3" borderId="43" xfId="0" applyFont="1" applyFill="1" applyBorder="1" applyProtection="1">
      <alignment vertical="center"/>
    </xf>
    <xf numFmtId="178" fontId="19" fillId="3" borderId="44" xfId="3" applyNumberFormat="1" applyFont="1" applyFill="1" applyBorder="1" applyAlignment="1" applyProtection="1">
      <alignment vertical="center"/>
    </xf>
    <xf numFmtId="178" fontId="35" fillId="3" borderId="6" xfId="0" applyNumberFormat="1" applyFont="1" applyFill="1" applyBorder="1" applyProtection="1">
      <alignment vertical="center"/>
    </xf>
    <xf numFmtId="38" fontId="35" fillId="3" borderId="0" xfId="3" applyFont="1" applyFill="1" applyProtection="1">
      <alignment vertical="center"/>
    </xf>
    <xf numFmtId="0" fontId="19" fillId="3" borderId="0" xfId="0" applyFont="1" applyFill="1" applyProtection="1">
      <alignment vertical="center"/>
    </xf>
    <xf numFmtId="38" fontId="19" fillId="3" borderId="0" xfId="3" applyFont="1" applyFill="1" applyBorder="1" applyProtection="1">
      <alignment vertical="center"/>
    </xf>
    <xf numFmtId="49" fontId="19" fillId="3" borderId="0" xfId="0" applyNumberFormat="1" applyFont="1" applyFill="1" applyBorder="1" applyProtection="1">
      <alignment vertical="center"/>
    </xf>
    <xf numFmtId="0" fontId="19" fillId="3" borderId="0" xfId="0" applyFont="1" applyFill="1" applyBorder="1" applyProtection="1">
      <alignment vertical="center"/>
    </xf>
    <xf numFmtId="177" fontId="19" fillId="3" borderId="0" xfId="3" applyNumberFormat="1" applyFont="1" applyFill="1" applyBorder="1" applyProtection="1">
      <alignment vertical="center"/>
    </xf>
    <xf numFmtId="38" fontId="19" fillId="3" borderId="6" xfId="3" applyFont="1" applyFill="1" applyBorder="1" applyAlignment="1" applyProtection="1">
      <alignment vertical="center"/>
    </xf>
    <xf numFmtId="0" fontId="35" fillId="3" borderId="6" xfId="0" applyFont="1" applyFill="1" applyBorder="1" applyProtection="1">
      <alignment vertical="center"/>
    </xf>
    <xf numFmtId="0" fontId="35" fillId="3" borderId="3" xfId="0" applyFont="1" applyFill="1" applyBorder="1" applyProtection="1">
      <alignment vertical="center"/>
    </xf>
    <xf numFmtId="0" fontId="35" fillId="3" borderId="32" xfId="0" applyFont="1" applyFill="1" applyBorder="1" applyAlignment="1" applyProtection="1"/>
    <xf numFmtId="0" fontId="35" fillId="3" borderId="4" xfId="0" applyFont="1" applyFill="1" applyBorder="1" applyAlignment="1" applyProtection="1">
      <alignment vertical="center" shrinkToFit="1"/>
    </xf>
    <xf numFmtId="176" fontId="19" fillId="3" borderId="6" xfId="3" applyNumberFormat="1" applyFont="1" applyFill="1" applyBorder="1" applyProtection="1">
      <alignment vertical="center"/>
    </xf>
    <xf numFmtId="176" fontId="19" fillId="3" borderId="4" xfId="3" applyNumberFormat="1" applyFont="1" applyFill="1" applyBorder="1" applyProtection="1">
      <alignment vertical="center"/>
    </xf>
    <xf numFmtId="176" fontId="35" fillId="3" borderId="47" xfId="0" applyNumberFormat="1" applyFont="1" applyFill="1" applyBorder="1" applyProtection="1">
      <alignment vertical="center"/>
    </xf>
    <xf numFmtId="0" fontId="19" fillId="3" borderId="36" xfId="0" applyFont="1" applyFill="1" applyBorder="1" applyAlignment="1" applyProtection="1">
      <alignment horizontal="right" vertical="center"/>
    </xf>
    <xf numFmtId="38" fontId="19" fillId="3" borderId="37" xfId="3" applyFont="1" applyFill="1" applyBorder="1" applyAlignment="1" applyProtection="1">
      <alignment horizontal="right"/>
    </xf>
    <xf numFmtId="0" fontId="19" fillId="3" borderId="37" xfId="0" applyFont="1" applyFill="1" applyBorder="1" applyAlignment="1" applyProtection="1">
      <alignment horizontal="left"/>
    </xf>
    <xf numFmtId="38" fontId="19" fillId="3" borderId="37" xfId="3" applyFont="1" applyFill="1" applyBorder="1" applyAlignment="1" applyProtection="1"/>
    <xf numFmtId="49" fontId="19" fillId="3" borderId="37" xfId="0" applyNumberFormat="1" applyFont="1" applyFill="1" applyBorder="1" applyAlignment="1" applyProtection="1">
      <alignment horizontal="right"/>
    </xf>
    <xf numFmtId="38" fontId="19" fillId="3" borderId="37" xfId="0" applyNumberFormat="1" applyFont="1" applyFill="1" applyBorder="1" applyAlignment="1" applyProtection="1"/>
    <xf numFmtId="0" fontId="19" fillId="3" borderId="37" xfId="0" applyNumberFormat="1" applyFont="1" applyFill="1" applyBorder="1" applyAlignment="1" applyProtection="1">
      <alignment horizontal="center"/>
    </xf>
    <xf numFmtId="0" fontId="19" fillId="3" borderId="20" xfId="0" applyFont="1" applyFill="1" applyBorder="1" applyAlignment="1" applyProtection="1">
      <alignment horizontal="left" vertical="center"/>
    </xf>
    <xf numFmtId="176" fontId="35" fillId="3" borderId="48" xfId="0" applyNumberFormat="1" applyFont="1" applyFill="1" applyBorder="1" applyProtection="1">
      <alignment vertical="center"/>
    </xf>
    <xf numFmtId="0" fontId="35" fillId="3" borderId="0" xfId="0" applyFont="1" applyFill="1" applyBorder="1" applyAlignment="1" applyProtection="1"/>
    <xf numFmtId="0" fontId="19" fillId="3" borderId="36" xfId="0" applyFont="1" applyFill="1" applyBorder="1" applyAlignment="1" applyProtection="1">
      <alignment vertical="center" wrapText="1"/>
    </xf>
    <xf numFmtId="38" fontId="19" fillId="3" borderId="37" xfId="3" applyFont="1" applyFill="1" applyBorder="1" applyProtection="1">
      <alignment vertical="center"/>
    </xf>
    <xf numFmtId="38" fontId="19" fillId="3" borderId="37" xfId="0" applyNumberFormat="1" applyFont="1" applyFill="1" applyBorder="1" applyProtection="1">
      <alignment vertical="center"/>
    </xf>
    <xf numFmtId="0" fontId="19" fillId="3" borderId="37" xfId="0" quotePrefix="1" applyFont="1" applyFill="1" applyBorder="1" applyAlignment="1" applyProtection="1">
      <alignment horizontal="center" vertical="center"/>
    </xf>
    <xf numFmtId="38" fontId="19" fillId="3" borderId="37" xfId="3" applyFont="1" applyFill="1" applyBorder="1" applyAlignment="1" applyProtection="1">
      <alignment horizontal="left" vertical="center"/>
    </xf>
    <xf numFmtId="0" fontId="19" fillId="3" borderId="37" xfId="0" quotePrefix="1" applyFont="1" applyFill="1" applyBorder="1" applyProtection="1">
      <alignment vertical="center"/>
    </xf>
    <xf numFmtId="40" fontId="19" fillId="3" borderId="37" xfId="3" applyNumberFormat="1" applyFont="1" applyFill="1" applyBorder="1" applyProtection="1">
      <alignment vertical="center"/>
    </xf>
    <xf numFmtId="0" fontId="19" fillId="3" borderId="20" xfId="0" applyFont="1" applyFill="1" applyBorder="1" applyProtection="1">
      <alignment vertical="center"/>
    </xf>
    <xf numFmtId="0" fontId="19" fillId="3" borderId="0" xfId="0" applyFont="1" applyFill="1" applyBorder="1" applyAlignment="1" applyProtection="1">
      <alignment vertical="center" wrapText="1"/>
    </xf>
    <xf numFmtId="38" fontId="19" fillId="3" borderId="0" xfId="0" applyNumberFormat="1" applyFont="1" applyFill="1" applyBorder="1" applyAlignment="1" applyProtection="1">
      <alignment horizontal="right" vertical="center"/>
    </xf>
    <xf numFmtId="0" fontId="19" fillId="3" borderId="0" xfId="0" quotePrefix="1" applyFont="1" applyFill="1" applyBorder="1" applyAlignment="1" applyProtection="1">
      <alignment horizontal="center" vertical="center"/>
    </xf>
    <xf numFmtId="38" fontId="19" fillId="3" borderId="0" xfId="3" applyFont="1" applyFill="1" applyBorder="1" applyAlignment="1" applyProtection="1">
      <alignment horizontal="left" vertical="center"/>
    </xf>
    <xf numFmtId="0" fontId="19" fillId="3" borderId="0" xfId="0" quotePrefix="1" applyFont="1" applyFill="1" applyBorder="1" applyProtection="1">
      <alignment vertical="center"/>
    </xf>
    <xf numFmtId="0" fontId="19" fillId="3" borderId="41" xfId="0" applyFont="1" applyFill="1" applyBorder="1" applyAlignment="1" applyProtection="1">
      <alignment vertical="center" wrapText="1"/>
    </xf>
    <xf numFmtId="0" fontId="19" fillId="3" borderId="42" xfId="0" applyFont="1" applyFill="1" applyBorder="1" applyAlignment="1" applyProtection="1">
      <alignment horizontal="left"/>
    </xf>
    <xf numFmtId="40" fontId="19" fillId="3" borderId="42" xfId="0" applyNumberFormat="1" applyFont="1" applyFill="1" applyBorder="1" applyProtection="1">
      <alignment vertical="center"/>
    </xf>
    <xf numFmtId="38" fontId="19" fillId="3" borderId="42" xfId="3" applyFont="1" applyFill="1" applyBorder="1" applyAlignment="1" applyProtection="1">
      <alignment horizontal="left" vertical="center"/>
    </xf>
    <xf numFmtId="0" fontId="19" fillId="3" borderId="42" xfId="0" quotePrefix="1" applyFont="1" applyFill="1" applyBorder="1" applyProtection="1">
      <alignment vertical="center"/>
    </xf>
    <xf numFmtId="0" fontId="19" fillId="3" borderId="42" xfId="0" applyFont="1" applyFill="1" applyBorder="1" applyAlignment="1" applyProtection="1">
      <alignment horizontal="right" vertical="center"/>
    </xf>
    <xf numFmtId="38" fontId="19" fillId="3" borderId="21" xfId="3" applyFont="1" applyFill="1" applyBorder="1" applyProtection="1">
      <alignment vertical="center"/>
    </xf>
    <xf numFmtId="0" fontId="35" fillId="3" borderId="43" xfId="0" applyFont="1" applyFill="1" applyBorder="1" applyProtection="1">
      <alignment vertical="center"/>
    </xf>
    <xf numFmtId="0" fontId="19" fillId="3" borderId="0" xfId="0" applyFont="1" applyFill="1" applyAlignment="1" applyProtection="1">
      <alignment vertical="center" wrapText="1"/>
    </xf>
    <xf numFmtId="0" fontId="19" fillId="3" borderId="0" xfId="0" applyFont="1" applyFill="1" applyBorder="1" applyAlignment="1" applyProtection="1">
      <alignment horizontal="center" vertical="center"/>
    </xf>
    <xf numFmtId="38" fontId="19" fillId="3" borderId="0" xfId="0" applyNumberFormat="1" applyFont="1" applyFill="1" applyBorder="1" applyProtection="1">
      <alignment vertical="center"/>
    </xf>
    <xf numFmtId="40" fontId="19" fillId="3" borderId="0" xfId="3" applyNumberFormat="1" applyFont="1" applyFill="1" applyBorder="1" applyProtection="1">
      <alignment vertical="center"/>
    </xf>
    <xf numFmtId="0" fontId="35" fillId="3" borderId="0" xfId="0" applyFont="1" applyFill="1" applyProtection="1">
      <alignment vertical="center"/>
    </xf>
    <xf numFmtId="176" fontId="19" fillId="3" borderId="6" xfId="3" applyNumberFormat="1" applyFont="1" applyFill="1" applyBorder="1" applyAlignment="1" applyProtection="1">
      <alignment horizontal="center" vertical="center"/>
    </xf>
    <xf numFmtId="176" fontId="19" fillId="3" borderId="4" xfId="3" applyNumberFormat="1" applyFont="1" applyFill="1" applyBorder="1" applyAlignment="1" applyProtection="1">
      <alignment horizontal="center" vertical="center"/>
    </xf>
    <xf numFmtId="176" fontId="19" fillId="3" borderId="48" xfId="3" applyNumberFormat="1" applyFont="1" applyFill="1" applyBorder="1" applyAlignment="1" applyProtection="1">
      <alignment horizontal="center" vertical="center"/>
    </xf>
    <xf numFmtId="176" fontId="37" fillId="3" borderId="6" xfId="3" applyNumberFormat="1" applyFont="1" applyFill="1" applyBorder="1" applyProtection="1">
      <alignment vertical="center"/>
    </xf>
    <xf numFmtId="38" fontId="19" fillId="3" borderId="0" xfId="3" applyFont="1" applyFill="1" applyBorder="1" applyAlignment="1" applyProtection="1">
      <alignment horizontal="left"/>
    </xf>
    <xf numFmtId="49" fontId="19" fillId="3" borderId="37" xfId="0" applyNumberFormat="1" applyFont="1" applyFill="1" applyBorder="1" applyAlignment="1" applyProtection="1"/>
    <xf numFmtId="0" fontId="19" fillId="3" borderId="37" xfId="0" applyNumberFormat="1" applyFont="1" applyFill="1" applyBorder="1" applyAlignment="1" applyProtection="1"/>
    <xf numFmtId="38" fontId="19" fillId="3" borderId="42" xfId="0" applyNumberFormat="1" applyFont="1" applyFill="1" applyBorder="1" applyProtection="1">
      <alignment vertical="center"/>
    </xf>
    <xf numFmtId="0" fontId="19" fillId="3" borderId="42" xfId="0" quotePrefix="1" applyFont="1" applyFill="1" applyBorder="1" applyAlignment="1" applyProtection="1">
      <alignment horizontal="center" vertical="center"/>
    </xf>
    <xf numFmtId="0" fontId="19" fillId="3" borderId="32" xfId="0" applyFont="1" applyFill="1" applyBorder="1" applyProtection="1">
      <alignment vertical="center"/>
    </xf>
    <xf numFmtId="38" fontId="19" fillId="3" borderId="32" xfId="3" applyFont="1" applyFill="1" applyBorder="1" applyAlignment="1" applyProtection="1">
      <alignment horizontal="center"/>
    </xf>
    <xf numFmtId="38" fontId="19" fillId="3" borderId="32" xfId="3" applyFont="1" applyFill="1" applyBorder="1" applyAlignment="1" applyProtection="1">
      <alignment horizontal="center" vertical="center" wrapText="1"/>
    </xf>
    <xf numFmtId="38" fontId="19" fillId="3" borderId="32" xfId="3" applyFont="1" applyFill="1" applyBorder="1" applyProtection="1">
      <alignment vertical="center"/>
    </xf>
    <xf numFmtId="0" fontId="35" fillId="3" borderId="4" xfId="0" applyNumberFormat="1" applyFont="1" applyFill="1" applyBorder="1" applyAlignment="1" applyProtection="1">
      <alignment vertical="center" shrinkToFit="1"/>
    </xf>
    <xf numFmtId="38" fontId="19" fillId="3" borderId="37" xfId="3" applyFont="1" applyFill="1" applyBorder="1" applyAlignment="1" applyProtection="1">
      <alignment horizontal="center" vertical="center"/>
    </xf>
    <xf numFmtId="0" fontId="35" fillId="3" borderId="37" xfId="0" applyFont="1" applyFill="1" applyBorder="1" applyAlignment="1" applyProtection="1">
      <alignment horizontal="center" vertical="center"/>
    </xf>
    <xf numFmtId="38" fontId="19" fillId="3" borderId="37" xfId="3" applyFont="1" applyFill="1" applyBorder="1" applyAlignment="1" applyProtection="1">
      <alignment vertical="center"/>
    </xf>
    <xf numFmtId="0" fontId="19" fillId="3" borderId="38" xfId="0" applyFont="1" applyFill="1" applyBorder="1" applyProtection="1">
      <alignment vertical="center"/>
    </xf>
    <xf numFmtId="0" fontId="19" fillId="3" borderId="0" xfId="0" applyNumberFormat="1" applyFont="1" applyFill="1" applyBorder="1" applyAlignment="1" applyProtection="1"/>
    <xf numFmtId="38" fontId="19" fillId="3" borderId="0" xfId="3" applyFont="1" applyFill="1" applyBorder="1" applyAlignment="1" applyProtection="1">
      <alignment horizontal="center" vertical="center"/>
    </xf>
    <xf numFmtId="0" fontId="19" fillId="3" borderId="0" xfId="0" applyFont="1" applyFill="1" applyBorder="1" applyAlignment="1" applyProtection="1">
      <alignment horizontal="left" vertical="center"/>
    </xf>
    <xf numFmtId="0" fontId="35" fillId="3" borderId="0" xfId="0" applyFont="1" applyFill="1" applyBorder="1" applyAlignment="1" applyProtection="1">
      <alignment horizontal="center" vertical="center"/>
    </xf>
    <xf numFmtId="38" fontId="19" fillId="3" borderId="0" xfId="3" applyFont="1" applyFill="1" applyBorder="1" applyAlignment="1" applyProtection="1">
      <alignment vertical="center"/>
    </xf>
    <xf numFmtId="38" fontId="19" fillId="3" borderId="0" xfId="3" applyFont="1" applyFill="1" applyBorder="1" applyAlignment="1" applyProtection="1">
      <alignment horizontal="center" vertical="center" wrapText="1"/>
    </xf>
    <xf numFmtId="38" fontId="19" fillId="3" borderId="42" xfId="3" applyFont="1" applyFill="1" applyBorder="1" applyProtection="1">
      <alignment vertical="center"/>
    </xf>
    <xf numFmtId="38" fontId="19" fillId="3" borderId="42" xfId="3" applyFont="1" applyFill="1" applyBorder="1" applyAlignment="1" applyProtection="1">
      <alignment horizontal="center" vertical="center"/>
    </xf>
    <xf numFmtId="0" fontId="35" fillId="3" borderId="42" xfId="0" applyFont="1" applyFill="1" applyBorder="1" applyAlignment="1" applyProtection="1">
      <alignment horizontal="center" vertical="center"/>
    </xf>
    <xf numFmtId="38" fontId="19" fillId="3" borderId="42" xfId="3" applyFont="1" applyFill="1" applyBorder="1" applyAlignment="1" applyProtection="1">
      <alignment vertical="center"/>
    </xf>
    <xf numFmtId="0" fontId="19" fillId="3" borderId="49" xfId="0" applyFont="1" applyFill="1" applyBorder="1" applyProtection="1">
      <alignment vertical="center"/>
    </xf>
    <xf numFmtId="0" fontId="19" fillId="3" borderId="0" xfId="0" applyFont="1" applyFill="1" applyAlignment="1" applyProtection="1">
      <alignment vertical="center"/>
    </xf>
    <xf numFmtId="0" fontId="19" fillId="3" borderId="50" xfId="0" applyFont="1" applyFill="1" applyBorder="1" applyAlignment="1" applyProtection="1">
      <alignment horizontal="center" vertical="center" wrapText="1"/>
    </xf>
    <xf numFmtId="0" fontId="19" fillId="3" borderId="33" xfId="0" applyFont="1" applyFill="1" applyBorder="1" applyAlignment="1" applyProtection="1">
      <alignment vertical="center" wrapText="1"/>
    </xf>
    <xf numFmtId="38" fontId="19" fillId="3" borderId="33" xfId="0" applyNumberFormat="1" applyFont="1" applyFill="1" applyBorder="1" applyAlignment="1" applyProtection="1">
      <alignment horizontal="center" vertical="center"/>
    </xf>
    <xf numFmtId="0" fontId="19" fillId="3" borderId="33" xfId="0" applyFont="1" applyFill="1" applyBorder="1" applyAlignment="1" applyProtection="1">
      <alignment horizontal="left" vertical="center"/>
    </xf>
    <xf numFmtId="38" fontId="19" fillId="3" borderId="33" xfId="0" quotePrefix="1" applyNumberFormat="1" applyFont="1" applyFill="1" applyBorder="1" applyAlignment="1" applyProtection="1">
      <alignment horizontal="center" vertical="center"/>
    </xf>
    <xf numFmtId="38" fontId="19" fillId="3" borderId="33" xfId="3" applyFont="1" applyFill="1" applyBorder="1" applyAlignment="1" applyProtection="1">
      <alignment horizontal="left" vertical="center"/>
    </xf>
    <xf numFmtId="0" fontId="19" fillId="3" borderId="33" xfId="0" quotePrefix="1" applyFont="1" applyFill="1" applyBorder="1" applyProtection="1">
      <alignment vertical="center"/>
    </xf>
    <xf numFmtId="38" fontId="19" fillId="3" borderId="33" xfId="3" applyNumberFormat="1" applyFont="1" applyFill="1" applyBorder="1" applyProtection="1">
      <alignment vertical="center"/>
    </xf>
    <xf numFmtId="0" fontId="19" fillId="3" borderId="51" xfId="0" applyNumberFormat="1" applyFont="1" applyFill="1" applyBorder="1" applyAlignment="1" applyProtection="1"/>
    <xf numFmtId="0" fontId="19" fillId="3" borderId="32" xfId="0" applyNumberFormat="1" applyFont="1" applyFill="1" applyBorder="1" applyAlignment="1" applyProtection="1"/>
    <xf numFmtId="0" fontId="19" fillId="3" borderId="34" xfId="0" applyFont="1" applyFill="1" applyBorder="1" applyProtection="1">
      <alignment vertical="center"/>
    </xf>
    <xf numFmtId="176" fontId="35" fillId="3" borderId="6" xfId="3" applyNumberFormat="1" applyFont="1" applyFill="1" applyBorder="1" applyProtection="1">
      <alignment vertical="center"/>
    </xf>
    <xf numFmtId="176" fontId="35" fillId="3" borderId="4" xfId="3" applyNumberFormat="1" applyFont="1" applyFill="1" applyBorder="1" applyProtection="1">
      <alignment vertical="center"/>
    </xf>
    <xf numFmtId="176" fontId="35" fillId="3" borderId="56" xfId="3" applyNumberFormat="1" applyFont="1" applyFill="1" applyBorder="1" applyProtection="1">
      <alignment vertical="center"/>
    </xf>
    <xf numFmtId="38" fontId="19" fillId="3" borderId="0" xfId="0" applyNumberFormat="1" applyFont="1" applyFill="1" applyBorder="1" applyAlignment="1" applyProtection="1">
      <alignment horizontal="center" vertical="center"/>
    </xf>
    <xf numFmtId="38" fontId="19" fillId="3" borderId="0" xfId="0" quotePrefix="1" applyNumberFormat="1" applyFont="1" applyFill="1" applyBorder="1" applyAlignment="1" applyProtection="1">
      <alignment horizontal="center" vertical="center"/>
    </xf>
    <xf numFmtId="38" fontId="19" fillId="3" borderId="54" xfId="3" applyFont="1" applyFill="1" applyBorder="1" applyProtection="1">
      <alignment vertical="center"/>
    </xf>
    <xf numFmtId="38" fontId="19" fillId="3" borderId="55" xfId="3" applyFont="1" applyFill="1" applyBorder="1" applyProtection="1">
      <alignment vertical="center"/>
    </xf>
    <xf numFmtId="0" fontId="19" fillId="3" borderId="36" xfId="0" applyFont="1" applyFill="1" applyBorder="1" applyAlignment="1" applyProtection="1">
      <alignment horizontal="center" vertical="center" wrapText="1"/>
    </xf>
    <xf numFmtId="0" fontId="19" fillId="3" borderId="37" xfId="0" applyFont="1" applyFill="1" applyBorder="1" applyAlignment="1" applyProtection="1">
      <alignment vertical="center" wrapText="1"/>
    </xf>
    <xf numFmtId="38" fontId="19" fillId="3" borderId="37" xfId="0" applyNumberFormat="1" applyFont="1" applyFill="1" applyBorder="1" applyAlignment="1" applyProtection="1">
      <alignment horizontal="center" vertical="center"/>
    </xf>
    <xf numFmtId="38" fontId="19" fillId="3" borderId="37" xfId="0" quotePrefix="1" applyNumberFormat="1" applyFont="1" applyFill="1" applyBorder="1" applyAlignment="1" applyProtection="1">
      <alignment horizontal="center" vertical="center"/>
    </xf>
    <xf numFmtId="0" fontId="19" fillId="3" borderId="38" xfId="0" applyNumberFormat="1" applyFont="1" applyFill="1" applyBorder="1" applyAlignment="1" applyProtection="1"/>
    <xf numFmtId="0" fontId="19" fillId="3" borderId="31" xfId="0" applyFont="1" applyFill="1" applyBorder="1" applyProtection="1">
      <alignment vertical="center"/>
    </xf>
    <xf numFmtId="0" fontId="19" fillId="3" borderId="42" xfId="0" applyFont="1" applyFill="1" applyBorder="1" applyAlignment="1" applyProtection="1">
      <alignment vertical="center" wrapText="1"/>
    </xf>
    <xf numFmtId="38" fontId="19" fillId="3" borderId="42" xfId="0" applyNumberFormat="1" applyFont="1" applyFill="1" applyBorder="1" applyAlignment="1" applyProtection="1">
      <alignment horizontal="center" vertical="center"/>
    </xf>
    <xf numFmtId="38" fontId="19" fillId="3" borderId="42" xfId="0" quotePrefix="1" applyNumberFormat="1" applyFont="1" applyFill="1" applyBorder="1" applyAlignment="1" applyProtection="1">
      <alignment horizontal="center" vertical="center"/>
    </xf>
    <xf numFmtId="0" fontId="19" fillId="3" borderId="42" xfId="0" applyNumberFormat="1" applyFont="1" applyFill="1" applyBorder="1" applyAlignment="1" applyProtection="1"/>
    <xf numFmtId="0" fontId="19" fillId="3" borderId="35" xfId="0" applyFont="1" applyFill="1" applyBorder="1" applyProtection="1">
      <alignment vertical="center"/>
    </xf>
    <xf numFmtId="38" fontId="19" fillId="3" borderId="21" xfId="3" applyFont="1" applyFill="1" applyBorder="1" applyAlignment="1" applyProtection="1">
      <alignment horizontal="right" vertical="center"/>
    </xf>
    <xf numFmtId="0" fontId="19" fillId="3" borderId="22" xfId="0" applyNumberFormat="1" applyFont="1" applyFill="1" applyBorder="1" applyAlignment="1" applyProtection="1"/>
    <xf numFmtId="0" fontId="35" fillId="2" borderId="0" xfId="0" applyFont="1" applyFill="1" applyProtection="1">
      <alignment vertical="center"/>
    </xf>
    <xf numFmtId="0" fontId="37" fillId="2" borderId="0" xfId="0" applyFont="1" applyFill="1" applyAlignment="1" applyProtection="1">
      <alignment vertical="center" wrapText="1"/>
    </xf>
    <xf numFmtId="38" fontId="37" fillId="2" borderId="0" xfId="3" applyFont="1" applyFill="1" applyBorder="1" applyProtection="1">
      <alignment vertical="center"/>
    </xf>
    <xf numFmtId="38" fontId="37" fillId="2" borderId="0" xfId="0" applyNumberFormat="1" applyFont="1" applyFill="1" applyBorder="1" applyAlignment="1" applyProtection="1">
      <alignment horizontal="center" vertical="center"/>
    </xf>
    <xf numFmtId="38" fontId="37" fillId="2" borderId="0" xfId="0" applyNumberFormat="1" applyFont="1" applyFill="1" applyBorder="1" applyProtection="1">
      <alignment vertical="center"/>
    </xf>
    <xf numFmtId="38" fontId="37" fillId="2" borderId="0" xfId="3" applyFont="1" applyFill="1" applyBorder="1" applyAlignment="1" applyProtection="1">
      <alignment horizontal="center" vertical="center"/>
    </xf>
    <xf numFmtId="38" fontId="37" fillId="2" borderId="0" xfId="3" applyFont="1" applyFill="1" applyBorder="1" applyAlignment="1" applyProtection="1">
      <alignment vertical="center" shrinkToFit="1"/>
    </xf>
    <xf numFmtId="38" fontId="38" fillId="2" borderId="0" xfId="3" applyFont="1" applyFill="1" applyBorder="1" applyAlignment="1" applyProtection="1">
      <alignment horizontal="right" vertical="center"/>
    </xf>
    <xf numFmtId="0" fontId="35" fillId="0" borderId="0" xfId="0" applyFont="1">
      <alignment vertical="center"/>
    </xf>
    <xf numFmtId="0" fontId="0" fillId="0" borderId="0" xfId="0" applyAlignment="1">
      <alignment horizontal="left" vertical="center"/>
    </xf>
    <xf numFmtId="0" fontId="39" fillId="2" borderId="0" xfId="0" applyFont="1" applyFill="1" applyProtection="1">
      <alignment vertical="center"/>
    </xf>
    <xf numFmtId="0" fontId="23" fillId="2" borderId="0" xfId="0" applyFont="1" applyFill="1" applyProtection="1">
      <alignment vertical="center"/>
    </xf>
    <xf numFmtId="3" fontId="4" fillId="2" borderId="16" xfId="0" applyNumberFormat="1" applyFont="1" applyFill="1" applyBorder="1" applyProtection="1">
      <alignment vertical="center"/>
    </xf>
    <xf numFmtId="0" fontId="4" fillId="2" borderId="15" xfId="0" applyFont="1" applyFill="1" applyBorder="1" applyAlignment="1" applyProtection="1">
      <alignment horizontal="right" vertical="center" wrapText="1"/>
    </xf>
    <xf numFmtId="0" fontId="4" fillId="2" borderId="16" xfId="0" applyFont="1" applyFill="1" applyBorder="1" applyAlignment="1" applyProtection="1">
      <alignment horizontal="right" vertical="center" wrapText="1"/>
    </xf>
    <xf numFmtId="0" fontId="11" fillId="2" borderId="16" xfId="0" applyFont="1" applyFill="1" applyBorder="1" applyAlignment="1" applyProtection="1">
      <alignment horizontal="right" vertical="center"/>
    </xf>
    <xf numFmtId="3" fontId="4" fillId="2" borderId="16" xfId="0" applyNumberFormat="1" applyFont="1" applyFill="1" applyBorder="1" applyAlignment="1" applyProtection="1">
      <alignment horizontal="right" vertical="center"/>
    </xf>
    <xf numFmtId="0" fontId="19" fillId="3" borderId="37" xfId="0" applyFont="1" applyFill="1" applyBorder="1" applyAlignment="1" applyProtection="1">
      <alignment horizontal="center" vertical="center"/>
    </xf>
    <xf numFmtId="0" fontId="19" fillId="3" borderId="42" xfId="0" applyFont="1" applyFill="1" applyBorder="1" applyAlignment="1" applyProtection="1">
      <alignment horizontal="center" vertical="center"/>
    </xf>
    <xf numFmtId="0" fontId="19" fillId="3" borderId="31" xfId="0" applyFont="1" applyFill="1" applyBorder="1" applyAlignment="1" applyProtection="1">
      <alignment horizontal="left" vertical="center" wrapText="1"/>
    </xf>
    <xf numFmtId="0" fontId="19" fillId="3" borderId="35" xfId="0" applyFont="1" applyFill="1" applyBorder="1" applyAlignment="1" applyProtection="1">
      <alignment horizontal="left" vertical="center" wrapText="1"/>
    </xf>
    <xf numFmtId="0" fontId="19" fillId="3" borderId="40" xfId="0" applyFont="1" applyFill="1" applyBorder="1" applyAlignment="1" applyProtection="1">
      <alignment horizontal="left" vertical="center" wrapText="1"/>
    </xf>
    <xf numFmtId="38" fontId="19" fillId="3" borderId="32" xfId="3" applyFont="1" applyFill="1" applyBorder="1" applyAlignment="1" applyProtection="1">
      <alignment horizontal="center"/>
    </xf>
    <xf numFmtId="0" fontId="19" fillId="3" borderId="37" xfId="0" applyNumberFormat="1" applyFont="1" applyFill="1" applyBorder="1" applyAlignment="1" applyProtection="1">
      <alignment horizontal="center"/>
    </xf>
    <xf numFmtId="38" fontId="34" fillId="3" borderId="31" xfId="3" applyFont="1" applyFill="1" applyBorder="1" applyAlignment="1" applyProtection="1">
      <alignment horizontal="center" vertical="center" wrapText="1"/>
    </xf>
    <xf numFmtId="38" fontId="19" fillId="3" borderId="35" xfId="3" applyFont="1" applyFill="1" applyBorder="1" applyAlignment="1" applyProtection="1">
      <alignment horizontal="center" vertical="center" wrapText="1"/>
    </xf>
    <xf numFmtId="38" fontId="19" fillId="3" borderId="40" xfId="3" applyFont="1" applyFill="1" applyBorder="1" applyAlignment="1" applyProtection="1">
      <alignment horizontal="center" vertical="center" wrapText="1"/>
    </xf>
    <xf numFmtId="0" fontId="19" fillId="3" borderId="52" xfId="0" applyFont="1" applyFill="1" applyBorder="1" applyAlignment="1" applyProtection="1">
      <alignment horizontal="center" vertical="center"/>
    </xf>
    <xf numFmtId="0" fontId="19" fillId="3" borderId="53" xfId="0" applyFont="1" applyFill="1" applyBorder="1" applyAlignment="1" applyProtection="1">
      <alignment horizontal="center" vertical="center"/>
    </xf>
    <xf numFmtId="38" fontId="19" fillId="3" borderId="21" xfId="3" applyFont="1" applyFill="1" applyBorder="1" applyAlignment="1" applyProtection="1">
      <alignment horizontal="center" vertical="center" shrinkToFit="1"/>
    </xf>
    <xf numFmtId="38" fontId="19" fillId="3" borderId="22" xfId="3" applyFont="1" applyFill="1" applyBorder="1" applyAlignment="1" applyProtection="1">
      <alignment horizontal="center" vertical="center" shrinkToFit="1"/>
    </xf>
    <xf numFmtId="179" fontId="8" fillId="0" borderId="29" xfId="0" applyNumberFormat="1" applyFont="1" applyBorder="1" applyAlignment="1">
      <alignment horizontal="center" vertical="center"/>
    </xf>
    <xf numFmtId="179" fontId="8" fillId="0" borderId="30" xfId="0" applyNumberFormat="1" applyFont="1" applyBorder="1" applyAlignment="1">
      <alignment horizontal="center" vertical="center"/>
    </xf>
    <xf numFmtId="38" fontId="19" fillId="3" borderId="33" xfId="3" applyFont="1" applyFill="1" applyBorder="1" applyAlignment="1" applyProtection="1">
      <alignment horizontal="left"/>
    </xf>
    <xf numFmtId="0" fontId="24" fillId="0" borderId="52" xfId="0" applyFont="1" applyBorder="1" applyAlignment="1">
      <alignment horizontal="center" vertical="center"/>
    </xf>
    <xf numFmtId="0" fontId="25" fillId="0" borderId="53" xfId="0" applyFont="1" applyBorder="1" applyAlignment="1">
      <alignment horizontal="center" vertical="center"/>
    </xf>
    <xf numFmtId="179" fontId="10" fillId="7" borderId="21" xfId="0" applyNumberFormat="1" applyFont="1" applyFill="1" applyBorder="1" applyAlignment="1">
      <alignment horizontal="center" vertical="center"/>
    </xf>
    <xf numFmtId="179" fontId="10" fillId="7" borderId="22"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35"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0" fillId="0" borderId="0" xfId="0" applyAlignment="1">
      <alignment horizontal="left" vertical="center" wrapText="1"/>
    </xf>
    <xf numFmtId="0" fontId="21" fillId="0" borderId="0" xfId="0" applyFont="1" applyAlignment="1">
      <alignment horizontal="center" vertical="center" shrinkToFit="1"/>
    </xf>
    <xf numFmtId="0" fontId="9" fillId="0" borderId="9" xfId="0" applyFont="1" applyBorder="1" applyAlignment="1">
      <alignment horizontal="center" vertical="center" shrinkToFit="1"/>
    </xf>
    <xf numFmtId="0" fontId="9" fillId="0" borderId="0" xfId="0" applyFont="1" applyAlignment="1">
      <alignment horizontal="center" vertical="center" shrinkToFit="1"/>
    </xf>
    <xf numFmtId="0" fontId="2" fillId="0" borderId="0" xfId="0" applyFont="1" applyAlignment="1">
      <alignment horizontal="right" vertical="center"/>
    </xf>
    <xf numFmtId="0" fontId="24" fillId="0" borderId="27" xfId="0" applyFont="1" applyBorder="1" applyAlignment="1">
      <alignment horizontal="center" vertical="center"/>
    </xf>
    <xf numFmtId="0" fontId="25" fillId="0" borderId="28" xfId="0" applyFont="1" applyBorder="1" applyAlignment="1">
      <alignment horizontal="center" vertical="center"/>
    </xf>
    <xf numFmtId="38" fontId="8" fillId="0" borderId="29" xfId="0" applyNumberFormat="1" applyFont="1" applyBorder="1" applyAlignment="1">
      <alignment horizontal="center" vertical="center"/>
    </xf>
    <xf numFmtId="0" fontId="8" fillId="0" borderId="30" xfId="0" applyFont="1" applyBorder="1" applyAlignment="1">
      <alignment horizontal="center" vertical="center"/>
    </xf>
    <xf numFmtId="0" fontId="25" fillId="0" borderId="6" xfId="0" applyFont="1" applyBorder="1" applyAlignment="1">
      <alignment horizontal="center" vertical="center" shrinkToFit="1"/>
    </xf>
    <xf numFmtId="0" fontId="8" fillId="6" borderId="6" xfId="0" applyFont="1" applyFill="1" applyBorder="1" applyAlignment="1" applyProtection="1">
      <alignment horizontal="center" vertical="center"/>
      <protection locked="0"/>
    </xf>
    <xf numFmtId="0" fontId="25" fillId="6" borderId="6" xfId="0" applyFont="1" applyFill="1" applyBorder="1" applyAlignment="1" applyProtection="1">
      <alignment horizontal="center" vertical="center"/>
    </xf>
    <xf numFmtId="38" fontId="28" fillId="3" borderId="31" xfId="3" applyFont="1" applyFill="1" applyBorder="1" applyAlignment="1" applyProtection="1">
      <alignment horizontal="center" vertical="center" wrapText="1"/>
    </xf>
    <xf numFmtId="38" fontId="17" fillId="3" borderId="35" xfId="3" applyFont="1" applyFill="1" applyBorder="1" applyAlignment="1" applyProtection="1">
      <alignment horizontal="center" vertical="center" wrapText="1"/>
    </xf>
    <xf numFmtId="38" fontId="17" fillId="3" borderId="40" xfId="3"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xf>
    <xf numFmtId="0" fontId="25" fillId="0" borderId="27" xfId="0" applyFont="1" applyBorder="1" applyAlignment="1" applyProtection="1">
      <alignment horizontal="center" vertical="center"/>
    </xf>
    <xf numFmtId="0" fontId="25" fillId="0" borderId="28" xfId="0" applyFont="1" applyBorder="1" applyAlignment="1" applyProtection="1">
      <alignment horizontal="center" vertical="center"/>
    </xf>
    <xf numFmtId="0" fontId="17" fillId="3" borderId="42" xfId="0" applyFont="1" applyFill="1" applyBorder="1" applyAlignment="1" applyProtection="1">
      <alignment horizontal="center" vertical="center"/>
    </xf>
    <xf numFmtId="0" fontId="2" fillId="0" borderId="0" xfId="0" applyFont="1" applyAlignment="1">
      <alignment horizontal="center" vertical="center"/>
    </xf>
    <xf numFmtId="40" fontId="17" fillId="3" borderId="37" xfId="3" applyNumberFormat="1" applyFont="1" applyFill="1" applyBorder="1" applyAlignment="1" applyProtection="1">
      <alignment horizontal="center" vertical="center"/>
    </xf>
    <xf numFmtId="40" fontId="17" fillId="3" borderId="42" xfId="3" applyNumberFormat="1" applyFont="1" applyFill="1" applyBorder="1" applyAlignment="1" applyProtection="1">
      <alignment horizontal="center" vertical="center"/>
    </xf>
    <xf numFmtId="38" fontId="8" fillId="0" borderId="29" xfId="0" applyNumberFormat="1" applyFont="1" applyBorder="1" applyAlignment="1" applyProtection="1">
      <alignment horizontal="center" vertical="center"/>
    </xf>
    <xf numFmtId="0" fontId="8" fillId="0" borderId="30" xfId="0" applyFont="1" applyBorder="1" applyAlignment="1" applyProtection="1">
      <alignment horizontal="center" vertical="center"/>
    </xf>
    <xf numFmtId="0" fontId="17" fillId="3" borderId="31" xfId="0" applyFont="1" applyFill="1" applyBorder="1" applyAlignment="1" applyProtection="1">
      <alignment horizontal="left" vertical="center" wrapText="1"/>
    </xf>
    <xf numFmtId="0" fontId="17" fillId="3" borderId="35" xfId="0" applyFont="1" applyFill="1" applyBorder="1" applyAlignment="1" applyProtection="1">
      <alignment horizontal="left" vertical="center" wrapText="1"/>
    </xf>
    <xf numFmtId="0" fontId="17" fillId="3" borderId="40" xfId="0" applyFont="1" applyFill="1" applyBorder="1" applyAlignment="1" applyProtection="1">
      <alignment horizontal="left" vertical="center" wrapText="1"/>
    </xf>
    <xf numFmtId="38" fontId="17" fillId="3" borderId="32" xfId="3" applyFont="1" applyFill="1" applyBorder="1" applyAlignment="1" applyProtection="1">
      <alignment horizontal="center"/>
    </xf>
    <xf numFmtId="0" fontId="17" fillId="3" borderId="37" xfId="0" applyNumberFormat="1" applyFont="1" applyFill="1" applyBorder="1" applyAlignment="1" applyProtection="1">
      <alignment horizontal="center"/>
    </xf>
    <xf numFmtId="0" fontId="0" fillId="0" borderId="0" xfId="0" applyAlignment="1">
      <alignment horizontal="center" vertical="center" shrinkToFit="1"/>
    </xf>
    <xf numFmtId="0" fontId="0" fillId="0" borderId="9" xfId="0" applyBorder="1" applyAlignment="1">
      <alignment horizontal="center" vertical="center" shrinkToFit="1"/>
    </xf>
    <xf numFmtId="40" fontId="17" fillId="3" borderId="41" xfId="3" applyNumberFormat="1" applyFont="1" applyFill="1" applyBorder="1" applyAlignment="1" applyProtection="1">
      <alignment horizontal="right" vertical="center"/>
    </xf>
    <xf numFmtId="40" fontId="17" fillId="3" borderId="42" xfId="3" applyNumberFormat="1" applyFont="1" applyFill="1" applyBorder="1" applyAlignment="1" applyProtection="1">
      <alignment horizontal="right" vertical="center"/>
    </xf>
    <xf numFmtId="38" fontId="17" fillId="3" borderId="33" xfId="3" applyFont="1" applyFill="1" applyBorder="1" applyAlignment="1" applyProtection="1">
      <alignment horizontal="left"/>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7" fillId="3" borderId="3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17" fillId="3" borderId="40"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xf>
    <xf numFmtId="0" fontId="17" fillId="3" borderId="53" xfId="0" applyFont="1" applyFill="1" applyBorder="1" applyAlignment="1" applyProtection="1">
      <alignment horizontal="center" vertical="center"/>
    </xf>
    <xf numFmtId="38" fontId="17" fillId="3" borderId="21" xfId="3" applyFont="1" applyFill="1" applyBorder="1" applyAlignment="1" applyProtection="1">
      <alignment horizontal="center" vertical="center" shrinkToFit="1"/>
    </xf>
    <xf numFmtId="38" fontId="17" fillId="3" borderId="22" xfId="3" applyFont="1" applyFill="1" applyBorder="1" applyAlignment="1" applyProtection="1">
      <alignment horizontal="center" vertical="center" shrinkToFit="1"/>
    </xf>
    <xf numFmtId="0" fontId="4" fillId="4" borderId="21"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3" fontId="4" fillId="2" borderId="21" xfId="0" applyNumberFormat="1" applyFont="1" applyFill="1" applyBorder="1" applyAlignment="1" applyProtection="1">
      <alignment vertical="center"/>
    </xf>
    <xf numFmtId="0" fontId="0" fillId="2" borderId="23" xfId="0" applyFill="1" applyBorder="1" applyAlignment="1" applyProtection="1">
      <alignment vertical="center"/>
    </xf>
    <xf numFmtId="0" fontId="0" fillId="2" borderId="22" xfId="0" applyFill="1" applyBorder="1" applyAlignment="1" applyProtection="1">
      <alignment vertical="center"/>
    </xf>
    <xf numFmtId="3" fontId="4" fillId="5" borderId="21" xfId="0" applyNumberFormat="1" applyFont="1" applyFill="1" applyBorder="1" applyAlignment="1" applyProtection="1">
      <alignment vertical="center"/>
    </xf>
    <xf numFmtId="0" fontId="0" fillId="5" borderId="23" xfId="0" applyFill="1" applyBorder="1" applyAlignment="1" applyProtection="1">
      <alignment vertical="center"/>
    </xf>
    <xf numFmtId="0" fontId="0" fillId="5" borderId="22" xfId="0" applyFill="1" applyBorder="1" applyAlignment="1" applyProtection="1">
      <alignment vertical="center"/>
    </xf>
    <xf numFmtId="3" fontId="4" fillId="4" borderId="21" xfId="0" applyNumberFormat="1" applyFont="1" applyFill="1" applyBorder="1" applyAlignment="1" applyProtection="1">
      <alignment vertical="center"/>
      <protection locked="0"/>
    </xf>
    <xf numFmtId="0" fontId="0" fillId="2" borderId="23" xfId="0" applyFill="1" applyBorder="1" applyAlignment="1" applyProtection="1">
      <alignment vertical="center"/>
      <protection locked="0"/>
    </xf>
    <xf numFmtId="0" fontId="4" fillId="3" borderId="21" xfId="0" applyFont="1" applyFill="1" applyBorder="1" applyAlignment="1" applyProtection="1">
      <alignment vertical="center"/>
    </xf>
    <xf numFmtId="0" fontId="0" fillId="3" borderId="22" xfId="0" applyFill="1" applyBorder="1" applyAlignment="1" applyProtection="1">
      <alignment vertical="center"/>
    </xf>
    <xf numFmtId="3" fontId="4" fillId="3" borderId="21" xfId="0" applyNumberFormat="1" applyFont="1" applyFill="1" applyBorder="1" applyAlignment="1" applyProtection="1">
      <alignment vertical="center"/>
    </xf>
    <xf numFmtId="0" fontId="0" fillId="3" borderId="23" xfId="0" applyFill="1" applyBorder="1" applyAlignment="1" applyProtection="1">
      <alignment vertical="center"/>
    </xf>
    <xf numFmtId="0" fontId="4" fillId="2" borderId="1"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7" xfId="0"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8" xfId="0"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0" fillId="2" borderId="17" xfId="0" applyFill="1" applyBorder="1" applyAlignment="1" applyProtection="1">
      <alignment horizontal="center" vertical="center"/>
    </xf>
    <xf numFmtId="0" fontId="4"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4" fillId="2" borderId="0" xfId="0" applyFont="1" applyFill="1" applyBorder="1" applyAlignment="1" applyProtection="1">
      <alignment horizontal="left" vertical="center" wrapText="1"/>
    </xf>
  </cellXfs>
  <cellStyles count="4">
    <cellStyle name="桁区切り" xfId="3" builtinId="6"/>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66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247650</xdr:colOff>
      <xdr:row>36</xdr:row>
      <xdr:rowOff>9525</xdr:rowOff>
    </xdr:from>
    <xdr:to>
      <xdr:col>22</xdr:col>
      <xdr:colOff>47625</xdr:colOff>
      <xdr:row>41</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2992100" y="8096250"/>
          <a:ext cx="238125" cy="1133475"/>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247650</xdr:colOff>
      <xdr:row>36</xdr:row>
      <xdr:rowOff>9525</xdr:rowOff>
    </xdr:from>
    <xdr:to>
      <xdr:col>22</xdr:col>
      <xdr:colOff>47625</xdr:colOff>
      <xdr:row>41</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2992100" y="8096250"/>
          <a:ext cx="238125" cy="1133475"/>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247650</xdr:colOff>
      <xdr:row>36</xdr:row>
      <xdr:rowOff>9525</xdr:rowOff>
    </xdr:from>
    <xdr:to>
      <xdr:col>22</xdr:col>
      <xdr:colOff>47625</xdr:colOff>
      <xdr:row>41</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5925800" y="8753475"/>
          <a:ext cx="476250" cy="1123950"/>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247650</xdr:colOff>
      <xdr:row>36</xdr:row>
      <xdr:rowOff>9525</xdr:rowOff>
    </xdr:from>
    <xdr:to>
      <xdr:col>22</xdr:col>
      <xdr:colOff>47625</xdr:colOff>
      <xdr:row>41</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15925800" y="8753475"/>
          <a:ext cx="476250" cy="1123950"/>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790575</xdr:colOff>
      <xdr:row>0</xdr:row>
      <xdr:rowOff>333375</xdr:rowOff>
    </xdr:from>
    <xdr:to>
      <xdr:col>4</xdr:col>
      <xdr:colOff>104775</xdr:colOff>
      <xdr:row>4</xdr:row>
      <xdr:rowOff>114300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600200" y="333375"/>
          <a:ext cx="1743075" cy="790575"/>
        </a:xfrm>
        <a:prstGeom prst="wedgeRoundRectCallout">
          <a:avLst>
            <a:gd name="adj1" fmla="val 49341"/>
            <a:gd name="adj2" fmla="val 81062"/>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8.3%</a:t>
          </a:r>
          <a:r>
            <a:rPr kumimoji="1" lang="ja-JP" altLang="en-US" sz="1050"/>
            <a:t>の場合、</a:t>
          </a:r>
          <a:r>
            <a:rPr kumimoji="1" lang="en-US" altLang="ja-JP" sz="1050"/>
            <a:t>｢8.3｣</a:t>
          </a:r>
          <a:r>
            <a:rPr kumimoji="1" lang="ja-JP" altLang="en-US" sz="1050"/>
            <a:t>と入力してください。</a:t>
          </a:r>
          <a:endParaRPr kumimoji="1" lang="en-US" altLang="ja-JP" sz="1050"/>
        </a:p>
        <a:p>
          <a:pPr algn="l"/>
          <a:r>
            <a:rPr kumimoji="1" lang="ja-JP" altLang="en-US" sz="1050"/>
            <a:t>単位は自動入力します。</a:t>
          </a:r>
        </a:p>
      </xdr:txBody>
    </xdr:sp>
    <xdr:clientData/>
  </xdr:twoCellAnchor>
  <xdr:twoCellAnchor>
    <xdr:from>
      <xdr:col>0</xdr:col>
      <xdr:colOff>19049</xdr:colOff>
      <xdr:row>10</xdr:row>
      <xdr:rowOff>57149</xdr:rowOff>
    </xdr:from>
    <xdr:to>
      <xdr:col>2</xdr:col>
      <xdr:colOff>0</xdr:colOff>
      <xdr:row>14</xdr:row>
      <xdr:rowOff>28574</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9049" y="2952749"/>
          <a:ext cx="1600201" cy="809625"/>
        </a:xfrm>
        <a:prstGeom prst="wedgeRoundRectCallout">
          <a:avLst>
            <a:gd name="adj1" fmla="val 48919"/>
            <a:gd name="adj2" fmla="val 7226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最終シートの説明を読み、該当する金額を入力してください。</a:t>
          </a:r>
        </a:p>
      </xdr:txBody>
    </xdr:sp>
    <xdr:clientData/>
  </xdr:twoCellAnchor>
  <xdr:twoCellAnchor>
    <xdr:from>
      <xdr:col>0</xdr:col>
      <xdr:colOff>390525</xdr:colOff>
      <xdr:row>15</xdr:row>
      <xdr:rowOff>133350</xdr:rowOff>
    </xdr:from>
    <xdr:to>
      <xdr:col>5</xdr:col>
      <xdr:colOff>619125</xdr:colOff>
      <xdr:row>20</xdr:row>
      <xdr:rowOff>104775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90525" y="4114800"/>
          <a:ext cx="4276725" cy="1057275"/>
        </a:xfrm>
        <a:prstGeom prst="wedgeRoundRectCallout">
          <a:avLst>
            <a:gd name="adj1" fmla="val 57202"/>
            <a:gd name="adj2" fmla="val 28479"/>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確認したい月の給与明細の支給額と突合してください。（支給総額が合わなければ、各手当をご確認ください。）</a:t>
          </a:r>
          <a:endParaRPr kumimoji="1" lang="en-US" altLang="ja-JP" sz="1050"/>
        </a:p>
        <a:p>
          <a:pPr algn="l"/>
          <a:r>
            <a:rPr kumimoji="1" lang="ja-JP" altLang="en-US" sz="1050"/>
            <a:t>＊各手当ごとに</a:t>
          </a:r>
          <a:r>
            <a:rPr kumimoji="1" lang="en-US" altLang="ja-JP" sz="1050"/>
            <a:t>1</a:t>
          </a:r>
          <a:r>
            <a:rPr kumimoji="1" lang="ja-JP" altLang="en-US" sz="1050"/>
            <a:t>円の差異が発生する場合がありますが、誤差の範囲としてください。</a:t>
          </a:r>
        </a:p>
      </xdr:txBody>
    </xdr:sp>
    <xdr:clientData/>
  </xdr:twoCellAnchor>
  <xdr:twoCellAnchor>
    <xdr:from>
      <xdr:col>2</xdr:col>
      <xdr:colOff>714375</xdr:colOff>
      <xdr:row>8</xdr:row>
      <xdr:rowOff>114300</xdr:rowOff>
    </xdr:from>
    <xdr:to>
      <xdr:col>5</xdr:col>
      <xdr:colOff>304799</xdr:colOff>
      <xdr:row>13</xdr:row>
      <xdr:rowOff>190500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2333625" y="2381250"/>
          <a:ext cx="2019299" cy="1295400"/>
        </a:xfrm>
        <a:prstGeom prst="wedgeRoundRectCallout">
          <a:avLst>
            <a:gd name="adj1" fmla="val 75378"/>
            <a:gd name="adj2" fmla="val 48615"/>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確認したい月の日数を入力してください。</a:t>
          </a:r>
          <a:endParaRPr kumimoji="1" lang="en-US" altLang="ja-JP" sz="1050"/>
        </a:p>
        <a:p>
          <a:pPr algn="l"/>
          <a:r>
            <a:rPr kumimoji="1" lang="ja-JP" altLang="en-US" sz="1050"/>
            <a:t>＊月の中途で給料の支給割合が変わっている時は、日数を分けてください。</a:t>
          </a:r>
        </a:p>
      </xdr:txBody>
    </xdr:sp>
    <xdr:clientData/>
  </xdr:twoCellAnchor>
  <xdr:twoCellAnchor>
    <xdr:from>
      <xdr:col>7</xdr:col>
      <xdr:colOff>66674</xdr:colOff>
      <xdr:row>8</xdr:row>
      <xdr:rowOff>28576</xdr:rowOff>
    </xdr:from>
    <xdr:to>
      <xdr:col>8</xdr:col>
      <xdr:colOff>771525</xdr:colOff>
      <xdr:row>11</xdr:row>
      <xdr:rowOff>180976</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734049" y="2295526"/>
          <a:ext cx="1514476" cy="876300"/>
        </a:xfrm>
        <a:prstGeom prst="wedgeRoundRectCallout">
          <a:avLst>
            <a:gd name="adj1" fmla="val 76049"/>
            <a:gd name="adj2" fmla="val 61547"/>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a:t>
          </a:r>
          <a:r>
            <a:rPr kumimoji="1" lang="en-US" altLang="ja-JP" sz="1050"/>
            <a:t>5</a:t>
          </a:r>
          <a:r>
            <a:rPr kumimoji="1" lang="ja-JP" altLang="en-US" sz="1050"/>
            <a:t>割病気休暇中」の祝日は、「</a:t>
          </a:r>
          <a:r>
            <a:rPr kumimoji="1" lang="en-US" altLang="ja-JP" sz="1050"/>
            <a:t>10</a:t>
          </a:r>
          <a:r>
            <a:rPr kumimoji="1" lang="ja-JP" altLang="en-US" sz="1050"/>
            <a:t>割支給」に計上してください。</a:t>
          </a:r>
        </a:p>
      </xdr:txBody>
    </xdr:sp>
    <xdr:clientData/>
  </xdr:twoCellAnchor>
  <xdr:twoCellAnchor>
    <xdr:from>
      <xdr:col>5</xdr:col>
      <xdr:colOff>66675</xdr:colOff>
      <xdr:row>22</xdr:row>
      <xdr:rowOff>190500</xdr:rowOff>
    </xdr:from>
    <xdr:to>
      <xdr:col>7</xdr:col>
      <xdr:colOff>704850</xdr:colOff>
      <xdr:row>25</xdr:row>
      <xdr:rowOff>228600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114800" y="5753100"/>
          <a:ext cx="2257425" cy="666750"/>
        </a:xfrm>
        <a:prstGeom prst="wedgeRoundRectCallout">
          <a:avLst>
            <a:gd name="adj1" fmla="val 85753"/>
            <a:gd name="adj2" fmla="val 5821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調整後の支給額が表示されれば、この欄の額が請求金額です。</a:t>
          </a:r>
        </a:p>
      </xdr:txBody>
    </xdr:sp>
    <xdr:clientData/>
  </xdr:twoCellAnchor>
  <xdr:twoCellAnchor>
    <xdr:from>
      <xdr:col>5</xdr:col>
      <xdr:colOff>419100</xdr:colOff>
      <xdr:row>0</xdr:row>
      <xdr:rowOff>76200</xdr:rowOff>
    </xdr:from>
    <xdr:to>
      <xdr:col>8</xdr:col>
      <xdr:colOff>314325</xdr:colOff>
      <xdr:row>3</xdr:row>
      <xdr:rowOff>47625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4467225" y="76200"/>
          <a:ext cx="2324100" cy="790575"/>
        </a:xfrm>
        <a:prstGeom prst="wedgeRoundRectCallout">
          <a:avLst>
            <a:gd name="adj1" fmla="val 2894"/>
            <a:gd name="adj2" fmla="val 10395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減額される前の給与の金額を入力してください。（例えば、減額される前月の明細を参照するなど）</a:t>
          </a:r>
          <a:endParaRPr kumimoji="1" lang="en-US" altLang="ja-JP" sz="1050"/>
        </a:p>
      </xdr:txBody>
    </xdr:sp>
    <xdr:clientData/>
  </xdr:twoCellAnchor>
  <xdr:twoCellAnchor>
    <xdr:from>
      <xdr:col>8</xdr:col>
      <xdr:colOff>714376</xdr:colOff>
      <xdr:row>0</xdr:row>
      <xdr:rowOff>57150</xdr:rowOff>
    </xdr:from>
    <xdr:to>
      <xdr:col>11</xdr:col>
      <xdr:colOff>619125</xdr:colOff>
      <xdr:row>3</xdr:row>
      <xdr:rowOff>104775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7191376" y="57150"/>
          <a:ext cx="2333624" cy="866775"/>
        </a:xfrm>
        <a:prstGeom prst="wedgeRoundRectCallout">
          <a:avLst>
            <a:gd name="adj1" fmla="val 2894"/>
            <a:gd name="adj2" fmla="val 10395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休職中に、手当に変動があった場合は、減額前の地域手当の額を別途計算して入力してください。</a:t>
          </a:r>
          <a:endParaRPr kumimoji="1" lang="en-US" altLang="ja-JP"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190494</xdr:colOff>
      <xdr:row>13</xdr:row>
      <xdr:rowOff>116399</xdr:rowOff>
    </xdr:from>
    <xdr:to>
      <xdr:col>24</xdr:col>
      <xdr:colOff>21161</xdr:colOff>
      <xdr:row>15</xdr:row>
      <xdr:rowOff>10572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714994" y="8707949"/>
          <a:ext cx="1488017" cy="3894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100"/>
            <a:t>標準報酬月額</a:t>
          </a:r>
          <a:endParaRPr kumimoji="1" lang="en-US" altLang="ja-JP" sz="1100"/>
        </a:p>
      </xdr:txBody>
    </xdr:sp>
    <xdr:clientData/>
  </xdr:twoCellAnchor>
  <xdr:twoCellAnchor>
    <xdr:from>
      <xdr:col>24</xdr:col>
      <xdr:colOff>52915</xdr:colOff>
      <xdr:row>13</xdr:row>
      <xdr:rowOff>63484</xdr:rowOff>
    </xdr:from>
    <xdr:to>
      <xdr:col>26</xdr:col>
      <xdr:colOff>158748</xdr:colOff>
      <xdr:row>15</xdr:row>
      <xdr:rowOff>10573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234765" y="8655034"/>
          <a:ext cx="658283" cy="4423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100"/>
            <a:t>月数</a:t>
          </a:r>
          <a:endParaRPr kumimoji="1" lang="en-US" altLang="ja-JP" sz="1100"/>
        </a:p>
      </xdr:txBody>
    </xdr:sp>
    <xdr:clientData/>
  </xdr:twoCellAnchor>
  <xdr:twoCellAnchor>
    <xdr:from>
      <xdr:col>17</xdr:col>
      <xdr:colOff>243441</xdr:colOff>
      <xdr:row>21</xdr:row>
      <xdr:rowOff>232833</xdr:rowOff>
    </xdr:from>
    <xdr:to>
      <xdr:col>24</xdr:col>
      <xdr:colOff>201084</xdr:colOff>
      <xdr:row>32</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491716" y="10557933"/>
          <a:ext cx="1891218" cy="510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組合平均標準報酬月額</a:t>
          </a:r>
          <a:endParaRPr kumimoji="1" lang="en-US" altLang="ja-JP" sz="1100"/>
        </a:p>
        <a:p>
          <a:pPr algn="l"/>
          <a:r>
            <a:rPr kumimoji="1" lang="ja-JP" altLang="en-US" sz="1100"/>
            <a:t>（</a:t>
          </a:r>
          <a:r>
            <a:rPr kumimoji="1" lang="en-US" altLang="ja-JP" sz="1100"/>
            <a:t>※</a:t>
          </a:r>
          <a:r>
            <a:rPr kumimoji="1" lang="ja-JP" altLang="en-US" sz="1100"/>
            <a:t>）</a:t>
          </a:r>
          <a:r>
            <a:rPr kumimoji="1" lang="en-US" altLang="ja-JP" sz="1100"/>
            <a:t>【H29</a:t>
          </a:r>
          <a:r>
            <a:rPr kumimoji="1" lang="ja-JP" altLang="en-US" sz="1100"/>
            <a:t>～</a:t>
          </a:r>
          <a:r>
            <a:rPr kumimoji="1" lang="en-US" altLang="ja-JP" sz="1100"/>
            <a:t>R2</a:t>
          </a:r>
          <a:r>
            <a:rPr kumimoji="1" lang="ja-JP" altLang="en-US" sz="1100"/>
            <a:t>年度</a:t>
          </a:r>
          <a:r>
            <a:rPr kumimoji="1" lang="en-US" altLang="ja-JP" sz="1100"/>
            <a:t>】</a:t>
          </a:r>
        </a:p>
      </xdr:txBody>
    </xdr:sp>
    <xdr:clientData/>
  </xdr:twoCellAnchor>
  <xdr:twoCellAnchor>
    <xdr:from>
      <xdr:col>12</xdr:col>
      <xdr:colOff>21158</xdr:colOff>
      <xdr:row>18</xdr:row>
      <xdr:rowOff>21170</xdr:rowOff>
    </xdr:from>
    <xdr:to>
      <xdr:col>19</xdr:col>
      <xdr:colOff>137574</xdr:colOff>
      <xdr:row>20</xdr:row>
      <xdr:rowOff>222250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3888308" y="9727145"/>
          <a:ext cx="2049991" cy="5725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終期は支給開始日の</a:t>
          </a:r>
          <a:endParaRPr kumimoji="1" lang="en-US" altLang="ja-JP" sz="1100"/>
        </a:p>
        <a:p>
          <a:pPr algn="l"/>
          <a:r>
            <a:rPr kumimoji="1" lang="ja-JP" altLang="en-US" sz="1100"/>
            <a:t>属する月</a:t>
          </a:r>
          <a:endParaRPr kumimoji="1" lang="en-US" altLang="ja-JP" sz="1100"/>
        </a:p>
        <a:p>
          <a:pPr algn="l"/>
          <a:endParaRPr kumimoji="1" lang="en-US" altLang="ja-JP" sz="1100"/>
        </a:p>
      </xdr:txBody>
    </xdr:sp>
    <xdr:clientData/>
  </xdr:twoCellAnchor>
  <xdr:twoCellAnchor>
    <xdr:from>
      <xdr:col>32</xdr:col>
      <xdr:colOff>222251</xdr:colOff>
      <xdr:row>17</xdr:row>
      <xdr:rowOff>137579</xdr:rowOff>
    </xdr:from>
    <xdr:to>
      <xdr:col>35</xdr:col>
      <xdr:colOff>116418</xdr:colOff>
      <xdr:row>20</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613901" y="9595904"/>
          <a:ext cx="722842" cy="4815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a:t>
          </a:r>
        </a:p>
      </xdr:txBody>
    </xdr:sp>
    <xdr:clientData/>
  </xdr:twoCellAnchor>
  <xdr:twoCellAnchor>
    <xdr:from>
      <xdr:col>24</xdr:col>
      <xdr:colOff>169330</xdr:colOff>
      <xdr:row>20</xdr:row>
      <xdr:rowOff>222251</xdr:rowOff>
    </xdr:from>
    <xdr:to>
      <xdr:col>38</xdr:col>
      <xdr:colOff>95250</xdr:colOff>
      <xdr:row>31</xdr:row>
      <xdr:rowOff>201083</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351180" y="10299701"/>
          <a:ext cx="3793070" cy="7217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ただし、支給開始前の組合員期間が</a:t>
          </a:r>
          <a:r>
            <a:rPr kumimoji="1" lang="en-US" altLang="ja-JP" sz="1100">
              <a:latin typeface="+mn-ea"/>
              <a:ea typeface="+mn-ea"/>
            </a:rPr>
            <a:t>12</a:t>
          </a:r>
          <a:r>
            <a:rPr kumimoji="1" lang="ja-JP" altLang="en-US" sz="1100"/>
            <a:t>月未満の場合は、</a:t>
          </a:r>
          <a:endParaRPr kumimoji="1" lang="en-US" altLang="ja-JP" sz="1100"/>
        </a:p>
        <a:p>
          <a:pPr algn="l"/>
          <a:r>
            <a:rPr kumimoji="1" lang="ja-JP" altLang="en-US" sz="1100"/>
            <a:t>左記の組合平均標準報酬月額と比較して、いずれか</a:t>
          </a:r>
          <a:endParaRPr kumimoji="1" lang="en-US" altLang="ja-JP" sz="1100"/>
        </a:p>
        <a:p>
          <a:pPr algn="l"/>
          <a:r>
            <a:rPr kumimoji="1" lang="ja-JP" altLang="en-US" sz="1100"/>
            <a:t>少ない方になります。</a:t>
          </a:r>
          <a:endParaRPr kumimoji="1" lang="en-US" altLang="ja-JP" sz="1100"/>
        </a:p>
      </xdr:txBody>
    </xdr:sp>
    <xdr:clientData/>
  </xdr:twoCellAnchor>
  <xdr:twoCellAnchor>
    <xdr:from>
      <xdr:col>2</xdr:col>
      <xdr:colOff>158750</xdr:colOff>
      <xdr:row>12</xdr:row>
      <xdr:rowOff>222253</xdr:rowOff>
    </xdr:from>
    <xdr:to>
      <xdr:col>15</xdr:col>
      <xdr:colOff>105833</xdr:colOff>
      <xdr:row>14</xdr:row>
      <xdr:rowOff>95250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33917" y="3058586"/>
          <a:ext cx="3418416" cy="24341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始期は支給開始日の属する月から起算して</a:t>
          </a:r>
          <a:r>
            <a:rPr kumimoji="1" lang="en-US" altLang="ja-JP" sz="1100">
              <a:latin typeface="+mn-ea"/>
              <a:ea typeface="+mn-ea"/>
            </a:rPr>
            <a:t>12</a:t>
          </a:r>
          <a:r>
            <a:rPr kumimoji="1" lang="ja-JP" altLang="en-US" sz="1100"/>
            <a:t>か月前</a:t>
          </a:r>
          <a:endParaRPr kumimoji="1" lang="en-US" altLang="ja-JP" sz="1100"/>
        </a:p>
        <a:p>
          <a:pPr algn="l"/>
          <a:endParaRPr kumimoji="1" lang="en-US" altLang="ja-JP" sz="1100"/>
        </a:p>
      </xdr:txBody>
    </xdr:sp>
    <xdr:clientData/>
  </xdr:twoCellAnchor>
  <xdr:twoCellAnchor>
    <xdr:from>
      <xdr:col>18</xdr:col>
      <xdr:colOff>253992</xdr:colOff>
      <xdr:row>9</xdr:row>
      <xdr:rowOff>179919</xdr:rowOff>
    </xdr:from>
    <xdr:to>
      <xdr:col>24</xdr:col>
      <xdr:colOff>84659</xdr:colOff>
      <xdr:row>10</xdr:row>
      <xdr:rowOff>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778492" y="5056719"/>
          <a:ext cx="1488017" cy="6773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endParaRPr kumimoji="1" lang="en-US" altLang="ja-JP" sz="1100"/>
        </a:p>
      </xdr:txBody>
    </xdr:sp>
    <xdr:clientData/>
  </xdr:twoCellAnchor>
  <xdr:twoCellAnchor>
    <xdr:from>
      <xdr:col>31</xdr:col>
      <xdr:colOff>264584</xdr:colOff>
      <xdr:row>19</xdr:row>
      <xdr:rowOff>116413</xdr:rowOff>
    </xdr:from>
    <xdr:to>
      <xdr:col>32</xdr:col>
      <xdr:colOff>243417</xdr:colOff>
      <xdr:row>19</xdr:row>
      <xdr:rowOff>116414</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9380009" y="9946213"/>
          <a:ext cx="255058"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222251</xdr:colOff>
      <xdr:row>28</xdr:row>
      <xdr:rowOff>137579</xdr:rowOff>
    </xdr:from>
    <xdr:to>
      <xdr:col>35</xdr:col>
      <xdr:colOff>116418</xdr:colOff>
      <xdr:row>31</xdr:row>
      <xdr:rowOff>0</xdr:rowOff>
    </xdr:to>
    <xdr:sp macro="" textlink="">
      <xdr:nvSpPr>
        <xdr:cNvPr id="12" name="正方形/長方形 11">
          <a:extLst>
            <a:ext uri="{FF2B5EF4-FFF2-40B4-BE49-F238E27FC236}">
              <a16:creationId xmlns:a16="http://schemas.microsoft.com/office/drawing/2014/main" id="{3C8BB445-C5A2-483C-A466-8D6788C09EB1}"/>
            </a:ext>
          </a:extLst>
        </xdr:cNvPr>
        <xdr:cNvSpPr/>
      </xdr:nvSpPr>
      <xdr:spPr>
        <a:xfrm>
          <a:off x="8646584" y="3905246"/>
          <a:ext cx="719667" cy="4762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a:t>
          </a:r>
        </a:p>
      </xdr:txBody>
    </xdr:sp>
    <xdr:clientData/>
  </xdr:twoCellAnchor>
  <xdr:twoCellAnchor>
    <xdr:from>
      <xdr:col>31</xdr:col>
      <xdr:colOff>264584</xdr:colOff>
      <xdr:row>30</xdr:row>
      <xdr:rowOff>116413</xdr:rowOff>
    </xdr:from>
    <xdr:to>
      <xdr:col>32</xdr:col>
      <xdr:colOff>243417</xdr:colOff>
      <xdr:row>30</xdr:row>
      <xdr:rowOff>116414</xdr:rowOff>
    </xdr:to>
    <xdr:cxnSp macro="">
      <xdr:nvCxnSpPr>
        <xdr:cNvPr id="16" name="直線矢印コネクタ 15">
          <a:extLst>
            <a:ext uri="{FF2B5EF4-FFF2-40B4-BE49-F238E27FC236}">
              <a16:creationId xmlns:a16="http://schemas.microsoft.com/office/drawing/2014/main" id="{E5264A2C-AA39-40CB-A892-E50D61ABFB34}"/>
            </a:ext>
          </a:extLst>
        </xdr:cNvPr>
        <xdr:cNvCxnSpPr/>
      </xdr:nvCxnSpPr>
      <xdr:spPr>
        <a:xfrm>
          <a:off x="8413751" y="4254496"/>
          <a:ext cx="25399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F43"/>
  <sheetViews>
    <sheetView tabSelected="1" zoomScaleNormal="100" workbookViewId="0">
      <selection activeCell="A6" sqref="A6"/>
    </sheetView>
  </sheetViews>
  <sheetFormatPr defaultRowHeight="13.5" x14ac:dyDescent="0.15"/>
  <cols>
    <col min="1" max="11" width="10.625" customWidth="1"/>
    <col min="13" max="26" width="5.625" style="445" customWidth="1"/>
    <col min="27" max="32" width="6.625" style="445" customWidth="1"/>
  </cols>
  <sheetData>
    <row r="1" spans="1:32" ht="31.5" customHeight="1" x14ac:dyDescent="0.15">
      <c r="B1" s="482" t="s">
        <v>134</v>
      </c>
      <c r="C1" s="482"/>
      <c r="D1" s="482"/>
      <c r="E1" s="482"/>
      <c r="F1" s="478" t="s">
        <v>144</v>
      </c>
      <c r="G1" s="478"/>
      <c r="H1" s="478"/>
      <c r="I1" s="478"/>
      <c r="J1" s="478"/>
      <c r="K1" s="478"/>
      <c r="L1" s="478"/>
      <c r="M1" s="278"/>
      <c r="N1" s="278"/>
      <c r="O1" s="278"/>
      <c r="P1" s="278"/>
      <c r="Q1" s="278"/>
      <c r="R1" s="278"/>
      <c r="S1" s="278"/>
      <c r="T1" s="278"/>
      <c r="U1" s="278"/>
      <c r="V1" s="278"/>
      <c r="W1" s="278"/>
      <c r="X1" s="278"/>
      <c r="Y1" s="278"/>
      <c r="Z1" s="278"/>
      <c r="AA1" s="278"/>
      <c r="AB1" s="278"/>
      <c r="AC1" s="278"/>
      <c r="AD1" s="278"/>
      <c r="AE1" s="278"/>
      <c r="AF1" s="278"/>
    </row>
    <row r="2" spans="1:32" ht="10.5" customHeight="1" x14ac:dyDescent="0.15">
      <c r="C2" s="47"/>
      <c r="M2" s="278"/>
      <c r="N2" s="278"/>
      <c r="O2" s="278"/>
      <c r="P2" s="278"/>
      <c r="Q2" s="278"/>
      <c r="R2" s="278"/>
      <c r="S2" s="278"/>
      <c r="T2" s="278"/>
      <c r="U2" s="278"/>
      <c r="V2" s="278"/>
      <c r="W2" s="278"/>
      <c r="X2" s="278"/>
      <c r="Y2" s="278"/>
      <c r="Z2" s="278"/>
      <c r="AA2" s="278"/>
      <c r="AB2" s="278"/>
      <c r="AC2" s="278"/>
      <c r="AD2" s="278"/>
      <c r="AE2" s="278"/>
      <c r="AF2" s="278"/>
    </row>
    <row r="3" spans="1:32" ht="22.5" customHeight="1" x14ac:dyDescent="0.15">
      <c r="A3" s="44" t="s">
        <v>135</v>
      </c>
      <c r="M3" s="279"/>
      <c r="N3" s="279"/>
      <c r="O3" s="279"/>
      <c r="P3" s="279"/>
      <c r="Q3" s="279"/>
      <c r="R3" s="279"/>
      <c r="S3" s="280"/>
      <c r="T3" s="281"/>
      <c r="U3" s="281"/>
      <c r="V3" s="281"/>
      <c r="W3" s="280"/>
      <c r="X3" s="279"/>
      <c r="Y3" s="279"/>
      <c r="Z3" s="279"/>
      <c r="AA3" s="278"/>
      <c r="AB3" s="278"/>
      <c r="AC3" s="278"/>
      <c r="AD3" s="278"/>
      <c r="AE3" s="278"/>
      <c r="AF3" s="278"/>
    </row>
    <row r="4" spans="1:32" ht="15" customHeight="1" x14ac:dyDescent="0.15">
      <c r="A4" s="44" t="s">
        <v>145</v>
      </c>
      <c r="M4" s="279"/>
      <c r="N4" s="279"/>
      <c r="O4" s="279"/>
      <c r="P4" s="279"/>
      <c r="Q4" s="279"/>
      <c r="R4" s="279"/>
      <c r="S4" s="280"/>
      <c r="T4" s="281"/>
      <c r="U4" s="281"/>
      <c r="V4" s="281"/>
      <c r="W4" s="280"/>
      <c r="X4" s="279"/>
      <c r="Y4" s="279"/>
      <c r="Z4" s="279"/>
      <c r="AA4" s="278"/>
      <c r="AB4" s="278"/>
      <c r="AC4" s="278"/>
      <c r="AD4" s="278"/>
      <c r="AE4" s="278"/>
      <c r="AF4" s="278"/>
    </row>
    <row r="5" spans="1:32" ht="24.95" customHeight="1" x14ac:dyDescent="0.15">
      <c r="A5" s="98" t="s">
        <v>137</v>
      </c>
      <c r="B5" s="99" t="s">
        <v>132</v>
      </c>
      <c r="C5" s="487" t="s">
        <v>158</v>
      </c>
      <c r="D5" s="487"/>
      <c r="E5" s="100" t="s">
        <v>136</v>
      </c>
      <c r="G5" s="102" t="s">
        <v>17</v>
      </c>
      <c r="H5" s="106" t="s">
        <v>18</v>
      </c>
      <c r="I5" s="106" t="s">
        <v>15</v>
      </c>
      <c r="J5" s="106" t="s">
        <v>16</v>
      </c>
      <c r="K5" s="99" t="s">
        <v>40</v>
      </c>
      <c r="M5" s="282"/>
      <c r="N5" s="279"/>
      <c r="O5" s="279"/>
      <c r="P5" s="279"/>
      <c r="Q5" s="279"/>
      <c r="R5" s="279"/>
      <c r="S5" s="283"/>
      <c r="T5" s="284"/>
      <c r="U5" s="284"/>
      <c r="V5" s="284"/>
      <c r="W5" s="280"/>
      <c r="X5" s="279"/>
      <c r="Y5" s="279"/>
      <c r="Z5" s="279"/>
      <c r="AA5" s="278"/>
      <c r="AB5" s="278"/>
      <c r="AC5" s="278"/>
      <c r="AD5" s="278"/>
      <c r="AE5" s="278"/>
      <c r="AF5" s="278"/>
    </row>
    <row r="6" spans="1:32" ht="24.95" customHeight="1" thickBot="1" x14ac:dyDescent="0.2">
      <c r="A6" s="101" t="s">
        <v>140</v>
      </c>
      <c r="B6" s="45"/>
      <c r="C6" s="488"/>
      <c r="D6" s="488"/>
      <c r="E6" s="78"/>
      <c r="G6" s="68"/>
      <c r="H6" s="69"/>
      <c r="I6" s="69"/>
      <c r="J6" s="69"/>
      <c r="K6" s="69"/>
      <c r="M6" s="461" t="s">
        <v>52</v>
      </c>
      <c r="N6" s="285"/>
      <c r="O6" s="286" t="s">
        <v>53</v>
      </c>
      <c r="P6" s="287"/>
      <c r="Q6" s="287"/>
      <c r="R6" s="287"/>
      <c r="S6" s="58"/>
      <c r="T6" s="58"/>
      <c r="U6" s="288"/>
      <c r="V6" s="289"/>
      <c r="W6" s="289"/>
      <c r="X6" s="289" t="s">
        <v>54</v>
      </c>
      <c r="Y6" s="290"/>
      <c r="Z6" s="291"/>
      <c r="AA6" s="278"/>
      <c r="AB6" s="292" t="s">
        <v>64</v>
      </c>
      <c r="AC6" s="292" t="s">
        <v>65</v>
      </c>
      <c r="AD6" s="293" t="s">
        <v>66</v>
      </c>
      <c r="AE6" s="294" t="s">
        <v>67</v>
      </c>
      <c r="AF6" s="295" t="s">
        <v>68</v>
      </c>
    </row>
    <row r="7" spans="1:32" ht="24.95" customHeight="1" thickTop="1" x14ac:dyDescent="0.15">
      <c r="A7" s="102" t="s">
        <v>19</v>
      </c>
      <c r="B7" s="106" t="s">
        <v>20</v>
      </c>
      <c r="C7" s="106" t="s">
        <v>21</v>
      </c>
      <c r="D7" s="106" t="s">
        <v>22</v>
      </c>
      <c r="E7" s="106" t="s">
        <v>23</v>
      </c>
      <c r="F7" s="106" t="s">
        <v>24</v>
      </c>
      <c r="G7" s="106" t="s">
        <v>25</v>
      </c>
      <c r="H7" s="106" t="s">
        <v>26</v>
      </c>
      <c r="I7" s="106" t="s">
        <v>27</v>
      </c>
      <c r="J7" s="106" t="s">
        <v>28</v>
      </c>
      <c r="K7" s="106" t="s">
        <v>29</v>
      </c>
      <c r="M7" s="462"/>
      <c r="N7" s="296"/>
      <c r="O7" s="297">
        <f>C15</f>
        <v>0</v>
      </c>
      <c r="P7" s="298" t="s">
        <v>55</v>
      </c>
      <c r="Q7" s="299" t="s">
        <v>56</v>
      </c>
      <c r="R7" s="299"/>
      <c r="S7" s="300" t="s">
        <v>57</v>
      </c>
      <c r="T7" s="300"/>
      <c r="U7" s="301">
        <f>O7/22</f>
        <v>0</v>
      </c>
      <c r="V7" s="454" t="s">
        <v>58</v>
      </c>
      <c r="W7" s="454"/>
      <c r="X7" s="297">
        <f>ROUND(U7,-1)</f>
        <v>0</v>
      </c>
      <c r="Y7" s="302" t="s">
        <v>59</v>
      </c>
      <c r="Z7" s="303"/>
      <c r="AA7" s="278"/>
      <c r="AB7" s="304">
        <f t="shared" ref="AB7:AE8" si="0">G14</f>
        <v>0</v>
      </c>
      <c r="AC7" s="304">
        <f t="shared" si="0"/>
        <v>0</v>
      </c>
      <c r="AD7" s="304">
        <f t="shared" si="0"/>
        <v>0</v>
      </c>
      <c r="AE7" s="305">
        <f t="shared" si="0"/>
        <v>0</v>
      </c>
      <c r="AF7" s="306">
        <f>SUM(AB7:AE7)</f>
        <v>0</v>
      </c>
    </row>
    <row r="8" spans="1:32" ht="24.95" customHeight="1" thickBot="1" x14ac:dyDescent="0.2">
      <c r="A8" s="70"/>
      <c r="B8" s="70"/>
      <c r="C8" s="70"/>
      <c r="D8" s="70"/>
      <c r="E8" s="70"/>
      <c r="F8" s="70"/>
      <c r="G8" s="70"/>
      <c r="H8" s="70"/>
      <c r="I8" s="70"/>
      <c r="J8" s="71"/>
      <c r="K8" s="71"/>
      <c r="M8" s="462"/>
      <c r="N8" s="307"/>
      <c r="O8" s="308"/>
      <c r="P8" s="309"/>
      <c r="Q8" s="60"/>
      <c r="R8" s="310"/>
      <c r="S8" s="61"/>
      <c r="T8" s="61"/>
      <c r="U8" s="308"/>
      <c r="V8" s="61"/>
      <c r="W8" s="61"/>
      <c r="X8" s="310" t="s">
        <v>60</v>
      </c>
      <c r="Y8" s="311"/>
      <c r="Z8" s="312"/>
      <c r="AA8" s="278"/>
      <c r="AB8" s="313">
        <f t="shared" si="0"/>
        <v>0</v>
      </c>
      <c r="AC8" s="313">
        <f t="shared" si="0"/>
        <v>0</v>
      </c>
      <c r="AD8" s="313">
        <f t="shared" si="0"/>
        <v>0</v>
      </c>
      <c r="AE8" s="314">
        <f t="shared" si="0"/>
        <v>0</v>
      </c>
      <c r="AF8" s="306">
        <f t="shared" ref="AF8:AF9" si="1">SUM(AB8:AE8)</f>
        <v>0</v>
      </c>
    </row>
    <row r="9" spans="1:32" ht="24.95" customHeight="1" thickTop="1" thickBot="1" x14ac:dyDescent="0.2">
      <c r="A9" s="102" t="s">
        <v>30</v>
      </c>
      <c r="B9" s="106" t="s">
        <v>31</v>
      </c>
      <c r="C9" s="106" t="s">
        <v>32</v>
      </c>
      <c r="D9" s="106" t="s">
        <v>33</v>
      </c>
      <c r="E9" s="106" t="s">
        <v>34</v>
      </c>
      <c r="F9" s="106" t="s">
        <v>35</v>
      </c>
      <c r="G9" s="106" t="s">
        <v>36</v>
      </c>
      <c r="H9" s="106" t="s">
        <v>37</v>
      </c>
      <c r="J9" s="483" t="s">
        <v>38</v>
      </c>
      <c r="K9" s="484"/>
      <c r="M9" s="463"/>
      <c r="N9" s="315"/>
      <c r="O9" s="316">
        <f>X7</f>
        <v>0</v>
      </c>
      <c r="P9" s="317" t="s">
        <v>55</v>
      </c>
      <c r="Q9" s="318" t="s">
        <v>61</v>
      </c>
      <c r="R9" s="318"/>
      <c r="S9" s="319" t="s">
        <v>57</v>
      </c>
      <c r="T9" s="319"/>
      <c r="U9" s="320">
        <f>O9*2/3</f>
        <v>0</v>
      </c>
      <c r="V9" s="455" t="s">
        <v>58</v>
      </c>
      <c r="W9" s="455"/>
      <c r="X9" s="321">
        <f>ROUND(U9,0)</f>
        <v>0</v>
      </c>
      <c r="Y9" s="322" t="s">
        <v>59</v>
      </c>
      <c r="Z9" s="323" t="s">
        <v>62</v>
      </c>
      <c r="AA9" s="278"/>
      <c r="AB9" s="324">
        <f>AB7-AB8</f>
        <v>0</v>
      </c>
      <c r="AC9" s="324">
        <f t="shared" ref="AC9:AE9" si="2">AC7-AC8</f>
        <v>0</v>
      </c>
      <c r="AD9" s="324">
        <f t="shared" si="2"/>
        <v>0</v>
      </c>
      <c r="AE9" s="324">
        <f t="shared" si="2"/>
        <v>0</v>
      </c>
      <c r="AF9" s="325">
        <f t="shared" si="1"/>
        <v>0</v>
      </c>
    </row>
    <row r="10" spans="1:32" ht="24.95" customHeight="1" thickBot="1" x14ac:dyDescent="0.2">
      <c r="A10" s="70"/>
      <c r="B10" s="70"/>
      <c r="C10" s="70"/>
      <c r="D10" s="70"/>
      <c r="E10" s="70"/>
      <c r="F10" s="70"/>
      <c r="G10" s="70"/>
      <c r="H10" s="70"/>
      <c r="J10" s="485">
        <f>G6+SUM(I6:K6)+SUM(A8:K8)+SUM(A10:H10)</f>
        <v>0</v>
      </c>
      <c r="K10" s="486"/>
      <c r="M10" s="326"/>
      <c r="N10" s="327"/>
      <c r="O10" s="328"/>
      <c r="P10" s="329"/>
      <c r="Q10" s="330"/>
      <c r="R10" s="329"/>
      <c r="S10" s="330"/>
      <c r="T10" s="330"/>
      <c r="U10" s="331"/>
      <c r="V10" s="330"/>
      <c r="W10" s="330"/>
      <c r="X10" s="328"/>
      <c r="Y10" s="328"/>
      <c r="Z10" s="327"/>
      <c r="AA10" s="278"/>
      <c r="AB10" s="332"/>
      <c r="AC10" s="332"/>
      <c r="AD10" s="332"/>
      <c r="AE10" s="333"/>
      <c r="AF10" s="334"/>
    </row>
    <row r="11" spans="1:32" ht="7.5" customHeight="1" x14ac:dyDescent="0.15">
      <c r="M11" s="456" t="s">
        <v>69</v>
      </c>
      <c r="N11" s="285"/>
      <c r="O11" s="459" t="s">
        <v>70</v>
      </c>
      <c r="P11" s="459"/>
      <c r="Q11" s="459"/>
      <c r="R11" s="58"/>
      <c r="S11" s="58"/>
      <c r="T11" s="58"/>
      <c r="U11" s="59"/>
      <c r="V11" s="335"/>
      <c r="W11" s="335"/>
      <c r="X11" s="59"/>
      <c r="Y11" s="59"/>
      <c r="Z11" s="291"/>
      <c r="AA11" s="336" t="s">
        <v>84</v>
      </c>
      <c r="AB11" s="337"/>
      <c r="AC11" s="337" t="e">
        <f>G6*0.5*AC9/AF9</f>
        <v>#DIV/0!</v>
      </c>
      <c r="AD11" s="337" t="e">
        <f>G6*0.8*AD9/AF9</f>
        <v>#DIV/0!</v>
      </c>
      <c r="AE11" s="338" t="e">
        <f>G6*AE9/AF9</f>
        <v>#DIV/0!</v>
      </c>
      <c r="AF11" s="339" t="e">
        <f>ROUNDDOWN(AC11+AD11+AE11,0)</f>
        <v>#DIV/0!</v>
      </c>
    </row>
    <row r="12" spans="1:32" ht="20.100000000000001" customHeight="1" x14ac:dyDescent="0.15">
      <c r="A12" s="44" t="s">
        <v>138</v>
      </c>
      <c r="M12" s="457"/>
      <c r="N12" s="340" t="s">
        <v>72</v>
      </c>
      <c r="O12" s="341">
        <f>G6</f>
        <v>0</v>
      </c>
      <c r="P12" s="342" t="s">
        <v>73</v>
      </c>
      <c r="Q12" s="343">
        <f>K6</f>
        <v>0</v>
      </c>
      <c r="R12" s="298" t="s">
        <v>74</v>
      </c>
      <c r="S12" s="344" t="s" ph="1">
        <v>75</v>
      </c>
      <c r="T12" s="345">
        <f>AF9</f>
        <v>0</v>
      </c>
      <c r="U12" s="346" t="s">
        <v>76</v>
      </c>
      <c r="V12" s="460">
        <f>IF(T12&gt;0,(O12+Q12)/T12,0)</f>
        <v>0</v>
      </c>
      <c r="W12" s="460"/>
      <c r="X12" s="300" t="s">
        <v>77</v>
      </c>
      <c r="Y12" s="347"/>
      <c r="Z12" s="303"/>
      <c r="AA12" s="336" t="s">
        <v>88</v>
      </c>
      <c r="AB12" s="337"/>
      <c r="AC12" s="337"/>
      <c r="AD12" s="337" t="e">
        <f>H6*0.8*AD9/AF9</f>
        <v>#DIV/0!</v>
      </c>
      <c r="AE12" s="338" t="e">
        <f>H6*AE9/AF9</f>
        <v>#DIV/0!</v>
      </c>
      <c r="AF12" s="348" t="e">
        <f t="shared" ref="AF12:AF16" si="3">ROUNDDOWN(AC12+AD12+AE12,0)</f>
        <v>#DIV/0!</v>
      </c>
    </row>
    <row r="13" spans="1:32" ht="20.100000000000001" customHeight="1" x14ac:dyDescent="0.15">
      <c r="A13" t="s">
        <v>42</v>
      </c>
      <c r="E13" s="67" t="s">
        <v>139</v>
      </c>
      <c r="F13" s="43"/>
      <c r="G13" s="98" t="s">
        <v>48</v>
      </c>
      <c r="H13" s="99" t="s">
        <v>49</v>
      </c>
      <c r="I13" s="99" t="s">
        <v>50</v>
      </c>
      <c r="J13" s="105" t="s">
        <v>51</v>
      </c>
      <c r="K13" s="99" t="s">
        <v>44</v>
      </c>
      <c r="M13" s="457"/>
      <c r="N13" s="307"/>
      <c r="O13" s="308" t="s">
        <v>78</v>
      </c>
      <c r="P13" s="349"/>
      <c r="Q13" s="60"/>
      <c r="R13" s="61"/>
      <c r="S13" s="61"/>
      <c r="T13" s="61"/>
      <c r="U13" s="62"/>
      <c r="V13" s="349"/>
      <c r="W13" s="349"/>
      <c r="X13" s="62"/>
      <c r="Y13" s="62"/>
      <c r="Z13" s="312"/>
      <c r="AA13" s="336" t="s">
        <v>89</v>
      </c>
      <c r="AB13" s="337"/>
      <c r="AC13" s="337" t="e">
        <f>I6*0.5*AC9/AF9</f>
        <v>#DIV/0!</v>
      </c>
      <c r="AD13" s="337" t="e">
        <f>I6*0.8*AD9/AF9</f>
        <v>#DIV/0!</v>
      </c>
      <c r="AE13" s="338" t="e">
        <f>I6*AE9/AF9</f>
        <v>#DIV/0!</v>
      </c>
      <c r="AF13" s="348" t="e">
        <f t="shared" si="3"/>
        <v>#DIV/0!</v>
      </c>
    </row>
    <row r="14" spans="1:32" ht="20.100000000000001" customHeight="1" x14ac:dyDescent="0.15">
      <c r="A14" s="479" t="s">
        <v>43</v>
      </c>
      <c r="B14" s="480"/>
      <c r="C14" s="42" t="s">
        <v>39</v>
      </c>
      <c r="F14" s="104" t="s">
        <v>45</v>
      </c>
      <c r="G14" s="46"/>
      <c r="H14" s="46"/>
      <c r="I14" s="46"/>
      <c r="J14" s="46"/>
      <c r="K14" s="43">
        <f>SUM(G14:J14)</f>
        <v>0</v>
      </c>
      <c r="M14" s="457"/>
      <c r="N14" s="350"/>
      <c r="O14" s="351">
        <f>I6+J6+A8+C8+H8+I8+G10</f>
        <v>0</v>
      </c>
      <c r="P14" s="298" t="s">
        <v>55</v>
      </c>
      <c r="Q14" s="352">
        <v>1</v>
      </c>
      <c r="R14" s="353" t="s">
        <v>79</v>
      </c>
      <c r="S14" s="354">
        <v>22</v>
      </c>
      <c r="T14" s="355" t="s">
        <v>57</v>
      </c>
      <c r="U14" s="356">
        <f>O14/S14</f>
        <v>0</v>
      </c>
      <c r="V14" s="300" t="s">
        <v>80</v>
      </c>
      <c r="W14" s="357"/>
      <c r="X14" s="328"/>
      <c r="Y14" s="328"/>
      <c r="Z14" s="312"/>
      <c r="AA14" s="336" t="s">
        <v>92</v>
      </c>
      <c r="AB14" s="337"/>
      <c r="AC14" s="337" t="e">
        <f>J6*AC9/AF9</f>
        <v>#DIV/0!</v>
      </c>
      <c r="AD14" s="337" t="e">
        <f>J6*0.8*AD9/AF9</f>
        <v>#DIV/0!</v>
      </c>
      <c r="AE14" s="338" t="e">
        <f>J6*AE9/AF9</f>
        <v>#DIV/0!</v>
      </c>
      <c r="AF14" s="348" t="e">
        <f t="shared" si="3"/>
        <v>#DIV/0!</v>
      </c>
    </row>
    <row r="15" spans="1:32" ht="20.100000000000001" customHeight="1" thickBot="1" x14ac:dyDescent="0.2">
      <c r="A15" s="481" t="s">
        <v>41</v>
      </c>
      <c r="B15" s="480"/>
      <c r="C15" s="70"/>
      <c r="F15" s="103" t="s">
        <v>46</v>
      </c>
      <c r="G15" s="46"/>
      <c r="H15" s="46"/>
      <c r="I15" s="46"/>
      <c r="J15" s="46"/>
      <c r="K15" s="43">
        <f>SUM(G15:J15)</f>
        <v>0</v>
      </c>
      <c r="M15" s="457"/>
      <c r="N15" s="358"/>
      <c r="O15" s="308" t="s">
        <v>81</v>
      </c>
      <c r="P15" s="284"/>
      <c r="Q15" s="359" t="s">
        <v>82</v>
      </c>
      <c r="R15" s="360"/>
      <c r="S15" s="361"/>
      <c r="T15" s="362"/>
      <c r="U15" s="331"/>
      <c r="V15" s="283"/>
      <c r="W15" s="283"/>
      <c r="X15" s="61" t="s">
        <v>83</v>
      </c>
      <c r="Y15" s="61"/>
      <c r="Z15" s="312"/>
      <c r="AA15" s="336" t="s">
        <v>93</v>
      </c>
      <c r="AB15" s="337"/>
      <c r="AC15" s="337" t="e">
        <f>((G6+I6)*0.5*E6+J6*E6)*AC9/AF9</f>
        <v>#DIV/0!</v>
      </c>
      <c r="AD15" s="337" t="e">
        <f>K6*0.8*AD9/AF9</f>
        <v>#DIV/0!</v>
      </c>
      <c r="AE15" s="338" t="e">
        <f>K6*AE9/AF9</f>
        <v>#DIV/0!</v>
      </c>
      <c r="AF15" s="348" t="e">
        <f t="shared" si="3"/>
        <v>#DIV/0!</v>
      </c>
    </row>
    <row r="16" spans="1:32" ht="20.100000000000001" customHeight="1" thickBot="1" x14ac:dyDescent="0.2">
      <c r="F16" s="103" t="s">
        <v>47</v>
      </c>
      <c r="G16" s="43">
        <f>G14-G15</f>
        <v>0</v>
      </c>
      <c r="H16" s="43">
        <f t="shared" ref="H16:K16" si="4">H14-H15</f>
        <v>0</v>
      </c>
      <c r="I16" s="43">
        <f t="shared" si="4"/>
        <v>0</v>
      </c>
      <c r="J16" s="43">
        <f t="shared" si="4"/>
        <v>0</v>
      </c>
      <c r="K16" s="43">
        <f t="shared" si="4"/>
        <v>0</v>
      </c>
      <c r="M16" s="458"/>
      <c r="N16" s="363"/>
      <c r="O16" s="320">
        <f>V12</f>
        <v>0</v>
      </c>
      <c r="P16" s="364" t="s">
        <v>73</v>
      </c>
      <c r="Q16" s="365">
        <f>U14</f>
        <v>0</v>
      </c>
      <c r="R16" s="317" t="s">
        <v>59</v>
      </c>
      <c r="S16" s="366"/>
      <c r="T16" s="367" t="s">
        <v>85</v>
      </c>
      <c r="U16" s="320">
        <f>O16+Q16</f>
        <v>0</v>
      </c>
      <c r="V16" s="319" t="s">
        <v>59</v>
      </c>
      <c r="W16" s="368" t="s">
        <v>86</v>
      </c>
      <c r="X16" s="369">
        <f>ROUNDDOWN(U16,0)</f>
        <v>0</v>
      </c>
      <c r="Y16" s="322" t="s">
        <v>59</v>
      </c>
      <c r="Z16" s="370" t="s">
        <v>87</v>
      </c>
      <c r="AA16" s="336" t="s">
        <v>95</v>
      </c>
      <c r="AB16" s="337"/>
      <c r="AC16" s="337" t="e">
        <f>A8*AC9/AF9</f>
        <v>#DIV/0!</v>
      </c>
      <c r="AD16" s="337" t="e">
        <f>A8*0.8*AD9/AF9</f>
        <v>#DIV/0!</v>
      </c>
      <c r="AE16" s="338" t="e">
        <f>A8*AE9/AF9</f>
        <v>#DIV/0!</v>
      </c>
      <c r="AF16" s="348" t="e">
        <f t="shared" si="3"/>
        <v>#DIV/0!</v>
      </c>
    </row>
    <row r="17" spans="1:32" ht="7.5" customHeight="1" x14ac:dyDescent="0.15">
      <c r="M17" s="371"/>
      <c r="N17" s="371"/>
      <c r="O17" s="328"/>
      <c r="P17" s="372"/>
      <c r="Q17" s="373"/>
      <c r="R17" s="360"/>
      <c r="S17" s="361"/>
      <c r="T17" s="362"/>
      <c r="U17" s="374"/>
      <c r="V17" s="283"/>
      <c r="W17" s="283"/>
      <c r="X17" s="328"/>
      <c r="Y17" s="328"/>
      <c r="Z17" s="375"/>
      <c r="AA17" s="336" t="s">
        <v>96</v>
      </c>
      <c r="AB17" s="376"/>
      <c r="AC17" s="337"/>
      <c r="AD17" s="376" t="s">
        <v>71</v>
      </c>
      <c r="AE17" s="377" t="s">
        <v>71</v>
      </c>
      <c r="AF17" s="378" t="s">
        <v>71</v>
      </c>
    </row>
    <row r="18" spans="1:32" ht="20.100000000000001" customHeight="1" x14ac:dyDescent="0.15">
      <c r="A18" s="44" t="s">
        <v>142</v>
      </c>
      <c r="M18" s="456" t="s">
        <v>90</v>
      </c>
      <c r="N18" s="285"/>
      <c r="O18" s="470" t="s">
        <v>91</v>
      </c>
      <c r="P18" s="470"/>
      <c r="Q18" s="470"/>
      <c r="R18" s="470"/>
      <c r="S18" s="58"/>
      <c r="T18" s="58"/>
      <c r="U18" s="59"/>
      <c r="V18" s="335"/>
      <c r="W18" s="335"/>
      <c r="X18" s="59"/>
      <c r="Y18" s="59"/>
      <c r="Z18" s="291"/>
      <c r="AA18" s="336" t="s">
        <v>97</v>
      </c>
      <c r="AB18" s="337"/>
      <c r="AC18" s="337"/>
      <c r="AD18" s="337">
        <v>0</v>
      </c>
      <c r="AE18" s="338" t="e">
        <f>C8*AE9/AF9</f>
        <v>#DIV/0!</v>
      </c>
      <c r="AF18" s="348" t="e">
        <f>ROUNDDOWN(AD18+AE18,0)</f>
        <v>#DIV/0!</v>
      </c>
    </row>
    <row r="19" spans="1:32" ht="20.100000000000001" customHeight="1" x14ac:dyDescent="0.15">
      <c r="A19" s="40"/>
      <c r="B19" s="41"/>
      <c r="G19" s="102" t="s">
        <v>17</v>
      </c>
      <c r="H19" s="103" t="s">
        <v>18</v>
      </c>
      <c r="I19" s="103" t="s">
        <v>15</v>
      </c>
      <c r="J19" s="103" t="s">
        <v>16</v>
      </c>
      <c r="K19" s="100" t="s">
        <v>40</v>
      </c>
      <c r="M19" s="457"/>
      <c r="N19" s="340" t="s">
        <v>72</v>
      </c>
      <c r="O19" s="341" t="e">
        <f>AD11</f>
        <v>#DIV/0!</v>
      </c>
      <c r="P19" s="342" t="s">
        <v>73</v>
      </c>
      <c r="Q19" s="343" t="e">
        <f>AD15</f>
        <v>#DIV/0!</v>
      </c>
      <c r="R19" s="298" t="s">
        <v>74</v>
      </c>
      <c r="S19" s="344" t="s" ph="1">
        <v>75</v>
      </c>
      <c r="T19" s="345">
        <f>AD9</f>
        <v>0</v>
      </c>
      <c r="U19" s="346" t="s">
        <v>76</v>
      </c>
      <c r="V19" s="460">
        <f>IF(T19&gt;0,(O19+Q19)/T19,0)</f>
        <v>0</v>
      </c>
      <c r="W19" s="460"/>
      <c r="X19" s="300" t="s">
        <v>77</v>
      </c>
      <c r="Y19" s="347"/>
      <c r="Z19" s="303"/>
      <c r="AA19" s="336" t="s">
        <v>99</v>
      </c>
      <c r="AB19" s="376"/>
      <c r="AC19" s="379"/>
      <c r="AD19" s="376" t="s">
        <v>71</v>
      </c>
      <c r="AE19" s="377" t="s">
        <v>71</v>
      </c>
      <c r="AF19" s="378" t="s">
        <v>71</v>
      </c>
    </row>
    <row r="20" spans="1:32" ht="20.100000000000001" customHeight="1" x14ac:dyDescent="0.15">
      <c r="A20" s="39"/>
      <c r="G20" s="72" t="e">
        <f>AF11</f>
        <v>#DIV/0!</v>
      </c>
      <c r="H20" s="73" t="e">
        <f>AF12</f>
        <v>#DIV/0!</v>
      </c>
      <c r="I20" s="73" t="e">
        <f>AF13</f>
        <v>#DIV/0!</v>
      </c>
      <c r="J20" s="73" t="e">
        <f>AF14</f>
        <v>#DIV/0!</v>
      </c>
      <c r="K20" s="73" t="e">
        <f>AF15</f>
        <v>#DIV/0!</v>
      </c>
      <c r="M20" s="457"/>
      <c r="N20" s="307"/>
      <c r="O20" s="380" t="s">
        <v>94</v>
      </c>
      <c r="P20" s="349"/>
      <c r="Q20" s="60"/>
      <c r="R20" s="61"/>
      <c r="S20" s="61"/>
      <c r="T20" s="61"/>
      <c r="U20" s="62"/>
      <c r="V20" s="349"/>
      <c r="W20" s="349"/>
      <c r="X20" s="62"/>
      <c r="Y20" s="62"/>
      <c r="Z20" s="312"/>
      <c r="AA20" s="336" t="s">
        <v>100</v>
      </c>
      <c r="AB20" s="337"/>
      <c r="AC20" s="337"/>
      <c r="AD20" s="337">
        <v>0</v>
      </c>
      <c r="AE20" s="338">
        <v>0</v>
      </c>
      <c r="AF20" s="348">
        <f t="shared" ref="AF20:AF29" si="5">ROUNDDOWN(AC20+AD20+AE20,0)</f>
        <v>0</v>
      </c>
    </row>
    <row r="21" spans="1:32" ht="20.100000000000001" customHeight="1" x14ac:dyDescent="0.15">
      <c r="A21" s="104" t="s">
        <v>19</v>
      </c>
      <c r="B21" s="103" t="s">
        <v>20</v>
      </c>
      <c r="C21" s="103" t="s">
        <v>21</v>
      </c>
      <c r="D21" s="103" t="s">
        <v>22</v>
      </c>
      <c r="E21" s="103" t="s">
        <v>23</v>
      </c>
      <c r="F21" s="103" t="s">
        <v>24</v>
      </c>
      <c r="G21" s="103" t="s">
        <v>25</v>
      </c>
      <c r="H21" s="103" t="s">
        <v>26</v>
      </c>
      <c r="I21" s="103" t="s">
        <v>27</v>
      </c>
      <c r="J21" s="103" t="s">
        <v>28</v>
      </c>
      <c r="K21" s="103" t="s">
        <v>29</v>
      </c>
      <c r="M21" s="457"/>
      <c r="N21" s="350"/>
      <c r="O21" s="351">
        <f>(I6+J6+A8)*0.8</f>
        <v>0</v>
      </c>
      <c r="P21" s="298" t="s">
        <v>55</v>
      </c>
      <c r="Q21" s="352">
        <v>1</v>
      </c>
      <c r="R21" s="353" t="s">
        <v>79</v>
      </c>
      <c r="S21" s="354">
        <v>22</v>
      </c>
      <c r="T21" s="355" t="s">
        <v>57</v>
      </c>
      <c r="U21" s="356">
        <f>O21/S21</f>
        <v>0</v>
      </c>
      <c r="V21" s="300" t="s">
        <v>80</v>
      </c>
      <c r="W21" s="357"/>
      <c r="X21" s="328"/>
      <c r="Y21" s="328"/>
      <c r="Z21" s="312"/>
      <c r="AA21" s="336" t="s">
        <v>103</v>
      </c>
      <c r="AB21" s="379"/>
      <c r="AC21" s="379"/>
      <c r="AD21" s="337">
        <v>0</v>
      </c>
      <c r="AE21" s="338" t="e">
        <f>F8*AE9/AF9</f>
        <v>#DIV/0!</v>
      </c>
      <c r="AF21" s="348" t="e">
        <f>ROUNDDOWN(AC21+AD21+AE21,0)</f>
        <v>#DIV/0!</v>
      </c>
    </row>
    <row r="22" spans="1:32" ht="20.100000000000001" customHeight="1" thickBot="1" x14ac:dyDescent="0.2">
      <c r="A22" s="73" t="e">
        <f>AF16</f>
        <v>#DIV/0!</v>
      </c>
      <c r="B22" s="73"/>
      <c r="C22" s="73" t="e">
        <f>AF18</f>
        <v>#DIV/0!</v>
      </c>
      <c r="D22" s="73"/>
      <c r="E22" s="73">
        <f>AF20</f>
        <v>0</v>
      </c>
      <c r="F22" s="73" t="e">
        <f>AF21</f>
        <v>#DIV/0!</v>
      </c>
      <c r="G22" s="73" t="e">
        <f>AF22</f>
        <v>#DIV/0!</v>
      </c>
      <c r="H22" s="73" t="e">
        <f>AF23</f>
        <v>#DIV/0!</v>
      </c>
      <c r="I22" s="73" t="e">
        <f>AF24</f>
        <v>#DIV/0!</v>
      </c>
      <c r="J22" s="74" t="e">
        <f>AF25</f>
        <v>#DIV/0!</v>
      </c>
      <c r="K22" s="74" t="e">
        <f>AF26</f>
        <v>#DIV/0!</v>
      </c>
      <c r="M22" s="457"/>
      <c r="N22" s="358"/>
      <c r="O22" s="308" t="s">
        <v>81</v>
      </c>
      <c r="P22" s="284"/>
      <c r="Q22" s="359" t="s">
        <v>82</v>
      </c>
      <c r="R22" s="360"/>
      <c r="S22" s="361"/>
      <c r="T22" s="362"/>
      <c r="U22" s="331"/>
      <c r="V22" s="283"/>
      <c r="W22" s="283"/>
      <c r="X22" s="61" t="s">
        <v>83</v>
      </c>
      <c r="Y22" s="61"/>
      <c r="Z22" s="312"/>
      <c r="AA22" s="336" t="s">
        <v>106</v>
      </c>
      <c r="AB22" s="379"/>
      <c r="AC22" s="379"/>
      <c r="AD22" s="337">
        <v>0</v>
      </c>
      <c r="AE22" s="338" t="e">
        <f>G8*AE9/AF9</f>
        <v>#DIV/0!</v>
      </c>
      <c r="AF22" s="348" t="e">
        <f t="shared" si="5"/>
        <v>#DIV/0!</v>
      </c>
    </row>
    <row r="23" spans="1:32" ht="20.100000000000001" customHeight="1" thickBot="1" x14ac:dyDescent="0.2">
      <c r="A23" s="104" t="s">
        <v>30</v>
      </c>
      <c r="B23" s="103" t="s">
        <v>31</v>
      </c>
      <c r="C23" s="103" t="s">
        <v>32</v>
      </c>
      <c r="D23" s="103" t="s">
        <v>33</v>
      </c>
      <c r="E23" s="103" t="s">
        <v>34</v>
      </c>
      <c r="F23" s="103" t="s">
        <v>35</v>
      </c>
      <c r="G23" s="103" t="s">
        <v>36</v>
      </c>
      <c r="H23" s="103" t="s">
        <v>37</v>
      </c>
      <c r="J23" s="471" t="s">
        <v>38</v>
      </c>
      <c r="K23" s="472"/>
      <c r="M23" s="458"/>
      <c r="N23" s="363"/>
      <c r="O23" s="320">
        <f>V19</f>
        <v>0</v>
      </c>
      <c r="P23" s="364" t="s">
        <v>73</v>
      </c>
      <c r="Q23" s="365">
        <f>U21</f>
        <v>0</v>
      </c>
      <c r="R23" s="317" t="s">
        <v>59</v>
      </c>
      <c r="S23" s="366"/>
      <c r="T23" s="367" t="s">
        <v>85</v>
      </c>
      <c r="U23" s="320">
        <f>O23+Q23</f>
        <v>0</v>
      </c>
      <c r="V23" s="319" t="s">
        <v>59</v>
      </c>
      <c r="W23" s="368" t="s">
        <v>86</v>
      </c>
      <c r="X23" s="369">
        <f>ROUNDDOWN(U23,0)</f>
        <v>0</v>
      </c>
      <c r="Y23" s="322" t="s">
        <v>59</v>
      </c>
      <c r="Z23" s="370" t="s">
        <v>98</v>
      </c>
      <c r="AA23" s="336" t="s">
        <v>107</v>
      </c>
      <c r="AB23" s="337"/>
      <c r="AC23" s="337"/>
      <c r="AD23" s="337">
        <v>0</v>
      </c>
      <c r="AE23" s="338" t="e">
        <f>H8*AE9/AF9</f>
        <v>#DIV/0!</v>
      </c>
      <c r="AF23" s="348" t="e">
        <f t="shared" si="5"/>
        <v>#DIV/0!</v>
      </c>
    </row>
    <row r="24" spans="1:32" ht="20.100000000000001" customHeight="1" thickBot="1" x14ac:dyDescent="0.2">
      <c r="A24" s="73">
        <f>AF27</f>
        <v>0</v>
      </c>
      <c r="B24" s="73" t="e">
        <f>AF28</f>
        <v>#DIV/0!</v>
      </c>
      <c r="C24" s="73" t="e">
        <f>AF29</f>
        <v>#DIV/0!</v>
      </c>
      <c r="D24" s="73"/>
      <c r="E24" s="73" t="e">
        <f>AF31</f>
        <v>#DIV/0!</v>
      </c>
      <c r="F24" s="73"/>
      <c r="G24" s="73" t="e">
        <f>AF33</f>
        <v>#DIV/0!</v>
      </c>
      <c r="H24" s="73" t="e">
        <f>AF34</f>
        <v>#DIV/0!</v>
      </c>
      <c r="J24" s="468" t="e">
        <f>G20+SUM(I20:K20)+SUM(A22:K22)+SUM(A24:H24)</f>
        <v>#DIV/0!</v>
      </c>
      <c r="K24" s="469"/>
      <c r="M24" s="371"/>
      <c r="N24" s="371"/>
      <c r="O24" s="328"/>
      <c r="P24" s="372"/>
      <c r="Q24" s="373"/>
      <c r="R24" s="360"/>
      <c r="S24" s="361"/>
      <c r="T24" s="362"/>
      <c r="U24" s="374"/>
      <c r="V24" s="283"/>
      <c r="W24" s="283"/>
      <c r="X24" s="328"/>
      <c r="Y24" s="328"/>
      <c r="Z24" s="375"/>
      <c r="AA24" s="336" t="s">
        <v>109</v>
      </c>
      <c r="AB24" s="337"/>
      <c r="AC24" s="337"/>
      <c r="AD24" s="337">
        <v>0</v>
      </c>
      <c r="AE24" s="338" t="e">
        <f>I8*AE9/AF9</f>
        <v>#DIV/0!</v>
      </c>
      <c r="AF24" s="348" t="e">
        <f t="shared" si="5"/>
        <v>#DIV/0!</v>
      </c>
    </row>
    <row r="25" spans="1:32" ht="10.5" customHeight="1" x14ac:dyDescent="0.15">
      <c r="M25" s="456" t="s">
        <v>101</v>
      </c>
      <c r="N25" s="285"/>
      <c r="O25" s="459" t="s">
        <v>70</v>
      </c>
      <c r="P25" s="459"/>
      <c r="Q25" s="459"/>
      <c r="R25" s="58"/>
      <c r="S25" s="58"/>
      <c r="T25" s="58"/>
      <c r="U25" s="59" t="s">
        <v>102</v>
      </c>
      <c r="V25" s="335"/>
      <c r="W25" s="335"/>
      <c r="X25" s="59"/>
      <c r="Y25" s="59"/>
      <c r="Z25" s="291"/>
      <c r="AA25" s="336" t="s">
        <v>110</v>
      </c>
      <c r="AB25" s="337"/>
      <c r="AC25" s="337"/>
      <c r="AD25" s="337">
        <v>0</v>
      </c>
      <c r="AE25" s="338" t="e">
        <f>J8*AE9/AF9</f>
        <v>#DIV/0!</v>
      </c>
      <c r="AF25" s="348" t="e">
        <f t="shared" si="5"/>
        <v>#DIV/0!</v>
      </c>
    </row>
    <row r="26" spans="1:32" ht="20.100000000000001" customHeight="1" thickBot="1" x14ac:dyDescent="0.2">
      <c r="A26" s="44" t="s">
        <v>153</v>
      </c>
      <c r="G26" s="77"/>
      <c r="J26" s="446" t="s">
        <v>143</v>
      </c>
      <c r="M26" s="457"/>
      <c r="N26" s="340" t="s">
        <v>72</v>
      </c>
      <c r="O26" s="341">
        <f>G6</f>
        <v>0</v>
      </c>
      <c r="P26" s="342" t="s">
        <v>73</v>
      </c>
      <c r="Q26" s="343">
        <f>(G6+I6)*E6</f>
        <v>0</v>
      </c>
      <c r="R26" s="298" t="s">
        <v>74</v>
      </c>
      <c r="S26" s="381" t="s" ph="1">
        <v>104</v>
      </c>
      <c r="T26" s="382" t="s">
        <v>105</v>
      </c>
      <c r="U26" s="341">
        <f>(J6+C8)*E6</f>
        <v>0</v>
      </c>
      <c r="V26" s="382" t="s">
        <v>59</v>
      </c>
      <c r="W26" s="346" t="s">
        <v>76</v>
      </c>
      <c r="X26" s="341">
        <f>(O26+Q26)*0.5+U26</f>
        <v>0</v>
      </c>
      <c r="Y26" s="302" t="s">
        <v>59</v>
      </c>
      <c r="Z26" s="312"/>
      <c r="AA26" s="336" t="s">
        <v>112</v>
      </c>
      <c r="AB26" s="337"/>
      <c r="AC26" s="337"/>
      <c r="AD26" s="337">
        <v>0</v>
      </c>
      <c r="AE26" s="338" t="e">
        <f>K8*AE9/AF9</f>
        <v>#DIV/0!</v>
      </c>
      <c r="AF26" s="348" t="e">
        <f t="shared" si="5"/>
        <v>#DIV/0!</v>
      </c>
    </row>
    <row r="27" spans="1:32" ht="20.100000000000001" customHeight="1" thickBot="1" x14ac:dyDescent="0.2">
      <c r="A27" s="44" t="s">
        <v>157</v>
      </c>
      <c r="J27" s="473" t="e">
        <f>X42</f>
        <v>#DIV/0!</v>
      </c>
      <c r="K27" s="474"/>
      <c r="M27" s="457"/>
      <c r="N27" s="307"/>
      <c r="O27" s="380"/>
      <c r="P27" s="349"/>
      <c r="Q27" s="60"/>
      <c r="R27" s="61"/>
      <c r="S27" s="61"/>
      <c r="T27" s="61"/>
      <c r="U27" s="62"/>
      <c r="V27" s="349"/>
      <c r="W27" s="349"/>
      <c r="X27" s="62"/>
      <c r="Y27" s="62"/>
      <c r="Z27" s="312"/>
      <c r="AA27" s="336" t="s">
        <v>113</v>
      </c>
      <c r="AB27" s="337"/>
      <c r="AC27" s="337"/>
      <c r="AD27" s="337">
        <v>0</v>
      </c>
      <c r="AE27" s="338">
        <v>0</v>
      </c>
      <c r="AF27" s="348">
        <f t="shared" si="5"/>
        <v>0</v>
      </c>
    </row>
    <row r="28" spans="1:32" ht="20.100000000000001" customHeight="1" x14ac:dyDescent="0.15">
      <c r="M28" s="457"/>
      <c r="N28" s="350"/>
      <c r="O28" s="351">
        <f>X26</f>
        <v>0</v>
      </c>
      <c r="P28" s="298" t="s">
        <v>55</v>
      </c>
      <c r="Q28" s="352">
        <v>1</v>
      </c>
      <c r="R28" s="353" t="s">
        <v>79</v>
      </c>
      <c r="S28" s="354">
        <f>K16</f>
        <v>0</v>
      </c>
      <c r="T28" s="355" t="s">
        <v>57</v>
      </c>
      <c r="U28" s="356" t="e">
        <f>O28*Q28/S28</f>
        <v>#DIV/0!</v>
      </c>
      <c r="V28" s="300" t="s">
        <v>108</v>
      </c>
      <c r="W28" s="357"/>
      <c r="X28" s="328"/>
      <c r="Y28" s="328"/>
      <c r="Z28" s="312"/>
      <c r="AA28" s="336" t="s">
        <v>117</v>
      </c>
      <c r="AB28" s="337"/>
      <c r="AC28" s="337"/>
      <c r="AD28" s="337"/>
      <c r="AE28" s="338" t="e">
        <f>B10*AE9/AF9</f>
        <v>#DIV/0!</v>
      </c>
      <c r="AF28" s="348" t="e">
        <f t="shared" si="5"/>
        <v>#DIV/0!</v>
      </c>
    </row>
    <row r="29" spans="1:32" ht="14.25" thickBot="1" x14ac:dyDescent="0.2">
      <c r="M29" s="457"/>
      <c r="N29" s="358"/>
      <c r="O29" s="308" t="s">
        <v>78</v>
      </c>
      <c r="P29" s="372"/>
      <c r="Q29" s="373"/>
      <c r="R29" s="360"/>
      <c r="S29" s="361"/>
      <c r="T29" s="362"/>
      <c r="U29" s="331"/>
      <c r="V29" s="283"/>
      <c r="W29" s="283"/>
      <c r="X29" s="61" t="s">
        <v>83</v>
      </c>
      <c r="Y29" s="61"/>
      <c r="Z29" s="312"/>
      <c r="AA29" s="336" t="s">
        <v>118</v>
      </c>
      <c r="AB29" s="337"/>
      <c r="AC29" s="337"/>
      <c r="AD29" s="337" t="e">
        <f>C10*0.8*AD9/AF9</f>
        <v>#DIV/0!</v>
      </c>
      <c r="AE29" s="338" t="e">
        <f>C10*AE9/AF9</f>
        <v>#DIV/0!</v>
      </c>
      <c r="AF29" s="348" t="e">
        <f t="shared" si="5"/>
        <v>#DIV/0!</v>
      </c>
    </row>
    <row r="30" spans="1:32" ht="14.25" thickBot="1" x14ac:dyDescent="0.2">
      <c r="M30" s="458"/>
      <c r="N30" s="363"/>
      <c r="O30" s="351">
        <f>I6+J6+A8+C8+G10</f>
        <v>0</v>
      </c>
      <c r="P30" s="317" t="s">
        <v>55</v>
      </c>
      <c r="Q30" s="383">
        <v>1</v>
      </c>
      <c r="R30" s="384" t="s">
        <v>79</v>
      </c>
      <c r="S30" s="366">
        <v>22</v>
      </c>
      <c r="T30" s="367" t="s">
        <v>57</v>
      </c>
      <c r="U30" s="320">
        <f>O30/S30</f>
        <v>0</v>
      </c>
      <c r="V30" s="300" t="s">
        <v>80</v>
      </c>
      <c r="W30" s="368" t="s">
        <v>86</v>
      </c>
      <c r="X30" s="369" t="e">
        <f>ROUNDDOWN(U28+U30,0)</f>
        <v>#DIV/0!</v>
      </c>
      <c r="Y30" s="322" t="s">
        <v>59</v>
      </c>
      <c r="Z30" s="370" t="s">
        <v>111</v>
      </c>
      <c r="AA30" s="336" t="s">
        <v>121</v>
      </c>
      <c r="AB30" s="376"/>
      <c r="AC30" s="337"/>
      <c r="AD30" s="376" t="s">
        <v>71</v>
      </c>
      <c r="AE30" s="377" t="s">
        <v>71</v>
      </c>
      <c r="AF30" s="378" t="s">
        <v>71</v>
      </c>
    </row>
    <row r="31" spans="1:32" x14ac:dyDescent="0.15">
      <c r="M31" s="371"/>
      <c r="N31" s="371"/>
      <c r="O31" s="328"/>
      <c r="P31" s="372"/>
      <c r="Q31" s="373"/>
      <c r="R31" s="360"/>
      <c r="S31" s="361"/>
      <c r="T31" s="362"/>
      <c r="U31" s="374"/>
      <c r="V31" s="283"/>
      <c r="W31" s="283"/>
      <c r="X31" s="328"/>
      <c r="Y31" s="328"/>
      <c r="Z31" s="375"/>
      <c r="AA31" s="336" t="s">
        <v>122</v>
      </c>
      <c r="AB31" s="337"/>
      <c r="AC31" s="337"/>
      <c r="AD31" s="337">
        <v>0</v>
      </c>
      <c r="AE31" s="338" t="e">
        <f>E10*AE9/AF9</f>
        <v>#DIV/0!</v>
      </c>
      <c r="AF31" s="348" t="e">
        <f>ROUNDDOWN(AC31+AD31+AE31,0)</f>
        <v>#DIV/0!</v>
      </c>
    </row>
    <row r="32" spans="1:32" x14ac:dyDescent="0.15">
      <c r="M32" s="461" t="s">
        <v>114</v>
      </c>
      <c r="N32" s="385"/>
      <c r="O32" s="386" t="s">
        <v>115</v>
      </c>
      <c r="P32" s="59"/>
      <c r="Q32" s="285" t="s">
        <v>116</v>
      </c>
      <c r="R32" s="385"/>
      <c r="S32" s="63"/>
      <c r="T32" s="385"/>
      <c r="U32" s="387"/>
      <c r="V32" s="385"/>
      <c r="W32" s="385"/>
      <c r="X32" s="388"/>
      <c r="Y32" s="388"/>
      <c r="Z32" s="291"/>
      <c r="AA32" s="389" t="s">
        <v>123</v>
      </c>
      <c r="AB32" s="376"/>
      <c r="AC32" s="337"/>
      <c r="AD32" s="376" t="s">
        <v>71</v>
      </c>
      <c r="AE32" s="377" t="s">
        <v>71</v>
      </c>
      <c r="AF32" s="378" t="s">
        <v>71</v>
      </c>
    </row>
    <row r="33" spans="13:32" x14ac:dyDescent="0.15">
      <c r="M33" s="462"/>
      <c r="N33" s="64"/>
      <c r="O33" s="351">
        <f>X9</f>
        <v>0</v>
      </c>
      <c r="P33" s="298" t="s">
        <v>55</v>
      </c>
      <c r="Q33" s="390">
        <f>R37+R39+R41</f>
        <v>0</v>
      </c>
      <c r="R33" s="300"/>
      <c r="S33" s="300" t="s">
        <v>57</v>
      </c>
      <c r="T33" s="391"/>
      <c r="U33" s="392">
        <f>O33*Q33</f>
        <v>0</v>
      </c>
      <c r="V33" s="393" t="s">
        <v>108</v>
      </c>
      <c r="W33" s="394"/>
      <c r="X33" s="330"/>
      <c r="Y33" s="330"/>
      <c r="Z33" s="312"/>
      <c r="AA33" s="389" t="s">
        <v>127</v>
      </c>
      <c r="AB33" s="337"/>
      <c r="AC33" s="337" t="e">
        <f>G10*AC9/AF9</f>
        <v>#DIV/0!</v>
      </c>
      <c r="AD33" s="337">
        <v>0</v>
      </c>
      <c r="AE33" s="338" t="e">
        <f>G10*AE9/AF9</f>
        <v>#DIV/0!</v>
      </c>
      <c r="AF33" s="348" t="e">
        <f>ROUNDDOWN(AC33+AD33+AE33,0)</f>
        <v>#DIV/0!</v>
      </c>
    </row>
    <row r="34" spans="13:32" ht="42.75" thickBot="1" x14ac:dyDescent="0.2">
      <c r="M34" s="462"/>
      <c r="N34" s="65"/>
      <c r="O34" s="395" t="s">
        <v>115</v>
      </c>
      <c r="P34" s="396"/>
      <c r="Q34" s="395" t="s">
        <v>119</v>
      </c>
      <c r="R34" s="330"/>
      <c r="S34" s="330"/>
      <c r="T34" s="397"/>
      <c r="U34" s="398"/>
      <c r="V34" s="283"/>
      <c r="W34" s="394"/>
      <c r="X34" s="399" t="s">
        <v>120</v>
      </c>
      <c r="Y34" s="330"/>
      <c r="Z34" s="303"/>
      <c r="AA34" s="389" t="s">
        <v>128</v>
      </c>
      <c r="AB34" s="337"/>
      <c r="AC34" s="337"/>
      <c r="AD34" s="337">
        <v>0</v>
      </c>
      <c r="AE34" s="338" t="e">
        <f>ROUNDDOWN(H10*AE9/AF9,0)</f>
        <v>#DIV/0!</v>
      </c>
      <c r="AF34" s="348" t="e">
        <f>ROUNDDOWN(AC34+AD34+AE34,0)</f>
        <v>#DIV/0!</v>
      </c>
    </row>
    <row r="35" spans="13:32" ht="14.25" thickBot="1" x14ac:dyDescent="0.2">
      <c r="M35" s="463"/>
      <c r="N35" s="66"/>
      <c r="O35" s="400">
        <f>X9</f>
        <v>0</v>
      </c>
      <c r="P35" s="317" t="s">
        <v>55</v>
      </c>
      <c r="Q35" s="401">
        <f>G16</f>
        <v>0</v>
      </c>
      <c r="R35" s="319"/>
      <c r="S35" s="319" t="s">
        <v>57</v>
      </c>
      <c r="T35" s="402"/>
      <c r="U35" s="403">
        <f>O35*Q35</f>
        <v>0</v>
      </c>
      <c r="V35" s="404" t="s">
        <v>80</v>
      </c>
      <c r="W35" s="368" t="s">
        <v>86</v>
      </c>
      <c r="X35" s="369">
        <f>ROUNDDOWN(U33+U35,0)</f>
        <v>0</v>
      </c>
      <c r="Y35" s="322" t="s">
        <v>59</v>
      </c>
      <c r="Z35" s="323"/>
      <c r="AA35" s="278"/>
      <c r="AB35" s="337"/>
      <c r="AC35" s="337"/>
      <c r="AD35" s="337" t="e">
        <f>AA35*0.8*$F$15/$H$15</f>
        <v>#VALUE!</v>
      </c>
      <c r="AE35" s="338" t="e">
        <f t="shared" ref="AE35:AE36" si="6">ROUNDDOWN(AA35*$G$15/$H$15,0)</f>
        <v>#DIV/0!</v>
      </c>
      <c r="AF35" s="348" t="e">
        <f>ROUNDDOWN(AC35+AD35+AE35,0)</f>
        <v>#VALUE!</v>
      </c>
    </row>
    <row r="36" spans="13:32" ht="14.25" thickBot="1" x14ac:dyDescent="0.2">
      <c r="M36" s="405"/>
      <c r="N36" s="371"/>
      <c r="O36" s="328"/>
      <c r="P36" s="372"/>
      <c r="Q36" s="373"/>
      <c r="R36" s="360"/>
      <c r="S36" s="361"/>
      <c r="T36" s="362"/>
      <c r="U36" s="374"/>
      <c r="V36" s="283"/>
      <c r="W36" s="283"/>
      <c r="X36" s="328"/>
      <c r="Y36" s="328"/>
      <c r="Z36" s="327"/>
      <c r="AA36" s="278"/>
      <c r="AB36" s="337"/>
      <c r="AC36" s="337"/>
      <c r="AD36" s="337" t="e">
        <f>AA36*0.8*$F$15/$H$15</f>
        <v>#VALUE!</v>
      </c>
      <c r="AE36" s="338" t="e">
        <f t="shared" si="6"/>
        <v>#DIV/0!</v>
      </c>
      <c r="AF36" s="348" t="e">
        <f>ROUNDDOWN(AC36+AD36+AE36,0)</f>
        <v>#VALUE!</v>
      </c>
    </row>
    <row r="37" spans="13:32" ht="21.75" thickBot="1" x14ac:dyDescent="0.2">
      <c r="M37" s="475" t="s">
        <v>124</v>
      </c>
      <c r="N37" s="406"/>
      <c r="O37" s="407" t="s">
        <v>125</v>
      </c>
      <c r="P37" s="408">
        <f>X16</f>
        <v>0</v>
      </c>
      <c r="Q37" s="409" t="s">
        <v>55</v>
      </c>
      <c r="R37" s="410">
        <f>IF(X9&gt;X16,L14,0)</f>
        <v>0</v>
      </c>
      <c r="S37" s="411"/>
      <c r="T37" s="412" t="s">
        <v>57</v>
      </c>
      <c r="U37" s="413">
        <f>P37*R37</f>
        <v>0</v>
      </c>
      <c r="V37" s="414" t="s">
        <v>59</v>
      </c>
      <c r="W37" s="415"/>
      <c r="X37" s="464" t="s">
        <v>126</v>
      </c>
      <c r="Y37" s="465"/>
      <c r="Z37" s="416"/>
      <c r="AA37" s="278"/>
      <c r="AB37" s="417">
        <f>SUM(AB13:AB36)+AB11</f>
        <v>0</v>
      </c>
      <c r="AC37" s="417" t="e">
        <f>SUM(AC13:AC36)+AC11</f>
        <v>#DIV/0!</v>
      </c>
      <c r="AD37" s="417" t="e">
        <f t="shared" ref="AD37:AF37" si="7">SUM(AD13:AD36)+AD11</f>
        <v>#DIV/0!</v>
      </c>
      <c r="AE37" s="418" t="e">
        <f t="shared" si="7"/>
        <v>#DIV/0!</v>
      </c>
      <c r="AF37" s="419" t="e">
        <f t="shared" si="7"/>
        <v>#DIV/0!</v>
      </c>
    </row>
    <row r="38" spans="13:32" ht="14.25" thickBot="1" x14ac:dyDescent="0.2">
      <c r="M38" s="476"/>
      <c r="N38" s="358"/>
      <c r="O38" s="358"/>
      <c r="P38" s="420"/>
      <c r="Q38" s="420"/>
      <c r="R38" s="421"/>
      <c r="S38" s="361"/>
      <c r="T38" s="362"/>
      <c r="U38" s="374"/>
      <c r="V38" s="373"/>
      <c r="W38" s="373"/>
      <c r="X38" s="422" t="e">
        <f>U37+U39+U41</f>
        <v>#DIV/0!</v>
      </c>
      <c r="Y38" s="423" t="s">
        <v>59</v>
      </c>
      <c r="Z38" s="312"/>
      <c r="AA38" s="278"/>
      <c r="AB38" s="278"/>
      <c r="AC38" s="278"/>
      <c r="AD38" s="278"/>
      <c r="AE38" s="278"/>
      <c r="AF38" s="278"/>
    </row>
    <row r="39" spans="13:32" ht="21" x14ac:dyDescent="0.15">
      <c r="M39" s="476"/>
      <c r="N39" s="424"/>
      <c r="O39" s="425" t="s">
        <v>129</v>
      </c>
      <c r="P39" s="426">
        <f>X23</f>
        <v>0</v>
      </c>
      <c r="Q39" s="298" t="s">
        <v>55</v>
      </c>
      <c r="R39" s="427">
        <f>IF(X9&gt;X23,I16,0)</f>
        <v>0</v>
      </c>
      <c r="S39" s="354"/>
      <c r="T39" s="355" t="s">
        <v>57</v>
      </c>
      <c r="U39" s="297">
        <f>P39*R39</f>
        <v>0</v>
      </c>
      <c r="V39" s="428" t="s">
        <v>59</v>
      </c>
      <c r="W39" s="394"/>
      <c r="X39" s="328"/>
      <c r="Y39" s="328"/>
      <c r="Z39" s="312"/>
      <c r="AA39" s="278"/>
      <c r="AB39" s="278"/>
      <c r="AC39" s="278"/>
      <c r="AD39" s="278"/>
      <c r="AE39" s="278"/>
      <c r="AF39" s="278"/>
    </row>
    <row r="40" spans="13:32" ht="14.25" thickBot="1" x14ac:dyDescent="0.2">
      <c r="M40" s="476"/>
      <c r="N40" s="358"/>
      <c r="O40" s="328"/>
      <c r="P40" s="420"/>
      <c r="Q40" s="373"/>
      <c r="R40" s="360"/>
      <c r="S40" s="361"/>
      <c r="T40" s="362"/>
      <c r="U40" s="374"/>
      <c r="V40" s="283"/>
      <c r="W40" s="429"/>
      <c r="X40" s="388"/>
      <c r="Y40" s="388"/>
      <c r="Z40" s="285"/>
      <c r="AA40" s="278"/>
      <c r="AB40" s="278"/>
      <c r="AC40" s="278"/>
      <c r="AD40" s="278"/>
      <c r="AE40" s="278"/>
      <c r="AF40" s="278"/>
    </row>
    <row r="41" spans="13:32" ht="21.75" thickBot="1" x14ac:dyDescent="0.2">
      <c r="M41" s="477"/>
      <c r="N41" s="363"/>
      <c r="O41" s="430" t="s">
        <v>130</v>
      </c>
      <c r="P41" s="431" t="e">
        <f>X30</f>
        <v>#DIV/0!</v>
      </c>
      <c r="Q41" s="317" t="s">
        <v>55</v>
      </c>
      <c r="R41" s="432">
        <f>H16</f>
        <v>0</v>
      </c>
      <c r="S41" s="366"/>
      <c r="T41" s="367" t="s">
        <v>57</v>
      </c>
      <c r="U41" s="316" t="e">
        <f>P41*R41</f>
        <v>#DIV/0!</v>
      </c>
      <c r="V41" s="433" t="s">
        <v>59</v>
      </c>
      <c r="W41" s="434"/>
      <c r="X41" s="466" t="s">
        <v>131</v>
      </c>
      <c r="Y41" s="467"/>
      <c r="Z41" s="307"/>
      <c r="AA41" s="278"/>
      <c r="AB41" s="278"/>
      <c r="AC41" s="278"/>
      <c r="AD41" s="278"/>
      <c r="AE41" s="278"/>
      <c r="AF41" s="278"/>
    </row>
    <row r="42" spans="13:32" ht="14.25" thickBot="1" x14ac:dyDescent="0.2">
      <c r="M42" s="371"/>
      <c r="N42" s="371"/>
      <c r="O42" s="328"/>
      <c r="P42" s="420"/>
      <c r="Q42" s="373"/>
      <c r="R42" s="360"/>
      <c r="S42" s="361"/>
      <c r="T42" s="362"/>
      <c r="U42" s="374"/>
      <c r="V42" s="283"/>
      <c r="W42" s="283"/>
      <c r="X42" s="435" t="e">
        <f>X35-X38</f>
        <v>#DIV/0!</v>
      </c>
      <c r="Y42" s="436" t="s">
        <v>59</v>
      </c>
      <c r="Z42" s="375"/>
      <c r="AA42" s="278"/>
      <c r="AB42" s="278"/>
      <c r="AC42" s="278"/>
      <c r="AD42" s="278"/>
      <c r="AE42" s="278"/>
      <c r="AF42" s="278"/>
    </row>
    <row r="43" spans="13:32" x14ac:dyDescent="0.15">
      <c r="M43" s="437"/>
      <c r="N43" s="438"/>
      <c r="O43" s="439"/>
      <c r="P43" s="440"/>
      <c r="Q43" s="441"/>
      <c r="R43" s="437"/>
      <c r="S43" s="437"/>
      <c r="T43" s="442"/>
      <c r="U43" s="437"/>
      <c r="V43" s="443"/>
      <c r="W43" s="443"/>
      <c r="X43" s="444"/>
      <c r="Y43" s="437"/>
      <c r="Z43" s="437"/>
    </row>
  </sheetData>
  <sheetProtection algorithmName="SHA-512" hashValue="M5FaRtWSVZuVL51sCse1HcRO45X59A5cnUZJ6wKhab6vsLnRci0GGBq+OFf+ZvUVGEO/TEDtHd7sDrWVa4KbRw==" saltValue="sGDCtgQOvlIlT78BtB3dzg==" spinCount="100000" sheet="1" objects="1" scenarios="1"/>
  <mergeCells count="26">
    <mergeCell ref="F1:L1"/>
    <mergeCell ref="A14:B14"/>
    <mergeCell ref="A15:B15"/>
    <mergeCell ref="B1:E1"/>
    <mergeCell ref="J9:K9"/>
    <mergeCell ref="J10:K10"/>
    <mergeCell ref="C5:D5"/>
    <mergeCell ref="C6:D6"/>
    <mergeCell ref="X37:Y37"/>
    <mergeCell ref="X41:Y41"/>
    <mergeCell ref="J24:K24"/>
    <mergeCell ref="M18:M23"/>
    <mergeCell ref="O18:R18"/>
    <mergeCell ref="V19:W19"/>
    <mergeCell ref="M25:M30"/>
    <mergeCell ref="O25:Q25"/>
    <mergeCell ref="J23:K23"/>
    <mergeCell ref="J27:K27"/>
    <mergeCell ref="M32:M35"/>
    <mergeCell ref="M37:M41"/>
    <mergeCell ref="V7:W7"/>
    <mergeCell ref="V9:W9"/>
    <mergeCell ref="M11:M16"/>
    <mergeCell ref="O11:Q11"/>
    <mergeCell ref="V12:W12"/>
    <mergeCell ref="M6:M9"/>
  </mergeCells>
  <phoneticPr fontId="1"/>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F43"/>
  <sheetViews>
    <sheetView topLeftCell="A7" zoomScaleNormal="100" workbookViewId="0">
      <selection activeCell="E3" sqref="E3"/>
    </sheetView>
  </sheetViews>
  <sheetFormatPr defaultRowHeight="13.5" x14ac:dyDescent="0.15"/>
  <cols>
    <col min="1" max="11" width="10.625" customWidth="1"/>
    <col min="13" max="26" width="5.625" style="277" customWidth="1"/>
    <col min="27" max="32" width="6.625" style="277" customWidth="1"/>
  </cols>
  <sheetData>
    <row r="1" spans="1:32" ht="31.5" customHeight="1" x14ac:dyDescent="0.15">
      <c r="B1" s="497" t="s">
        <v>154</v>
      </c>
      <c r="C1" s="497"/>
      <c r="D1" s="497"/>
      <c r="E1" s="497"/>
      <c r="F1" s="478" t="s">
        <v>144</v>
      </c>
      <c r="G1" s="478"/>
      <c r="H1" s="478"/>
      <c r="I1" s="478"/>
      <c r="J1" s="478"/>
      <c r="K1" s="478"/>
      <c r="L1" s="478"/>
      <c r="M1" s="113"/>
      <c r="N1" s="113"/>
      <c r="O1" s="113"/>
      <c r="P1" s="113"/>
      <c r="Q1" s="113"/>
      <c r="R1" s="113"/>
      <c r="S1" s="113"/>
      <c r="T1" s="113"/>
      <c r="U1" s="113"/>
      <c r="V1" s="113"/>
      <c r="W1" s="113"/>
      <c r="X1" s="113"/>
      <c r="Y1" s="113"/>
      <c r="Z1" s="113"/>
      <c r="AA1" s="113"/>
      <c r="AB1" s="113"/>
      <c r="AC1" s="113"/>
      <c r="AD1" s="113"/>
      <c r="AE1" s="113"/>
      <c r="AF1" s="113"/>
    </row>
    <row r="2" spans="1:32" ht="10.5" customHeight="1" x14ac:dyDescent="0.15">
      <c r="C2" s="47"/>
      <c r="M2" s="113"/>
      <c r="N2" s="113"/>
      <c r="O2" s="113"/>
      <c r="P2" s="113"/>
      <c r="Q2" s="113"/>
      <c r="R2" s="113"/>
      <c r="S2" s="113"/>
      <c r="T2" s="113"/>
      <c r="U2" s="113"/>
      <c r="V2" s="113"/>
      <c r="W2" s="113"/>
      <c r="X2" s="113"/>
      <c r="Y2" s="113"/>
      <c r="Z2" s="113"/>
      <c r="AA2" s="113"/>
      <c r="AB2" s="113"/>
      <c r="AC2" s="113"/>
      <c r="AD2" s="113"/>
      <c r="AE2" s="113"/>
      <c r="AF2" s="113"/>
    </row>
    <row r="3" spans="1:32" ht="22.5" customHeight="1" x14ac:dyDescent="0.15">
      <c r="A3" s="95" t="s">
        <v>155</v>
      </c>
      <c r="M3" s="114"/>
      <c r="N3" s="114"/>
      <c r="O3" s="114"/>
      <c r="P3" s="114"/>
      <c r="Q3" s="114"/>
      <c r="R3" s="114"/>
      <c r="S3" s="115"/>
      <c r="T3" s="116"/>
      <c r="U3" s="116"/>
      <c r="V3" s="116"/>
      <c r="W3" s="115"/>
      <c r="X3" s="114"/>
      <c r="Y3" s="114"/>
      <c r="Z3" s="114"/>
      <c r="AA3" s="113"/>
      <c r="AB3" s="113"/>
      <c r="AC3" s="113"/>
      <c r="AD3" s="113"/>
      <c r="AE3" s="113"/>
      <c r="AF3" s="113"/>
    </row>
    <row r="4" spans="1:32" ht="15" customHeight="1" x14ac:dyDescent="0.15">
      <c r="A4" s="96" t="s">
        <v>156</v>
      </c>
      <c r="M4" s="114"/>
      <c r="N4" s="114"/>
      <c r="O4" s="114"/>
      <c r="P4" s="114"/>
      <c r="Q4" s="114"/>
      <c r="R4" s="114"/>
      <c r="S4" s="115"/>
      <c r="T4" s="116"/>
      <c r="U4" s="116"/>
      <c r="V4" s="116"/>
      <c r="W4" s="115"/>
      <c r="X4" s="114"/>
      <c r="Y4" s="114"/>
      <c r="Z4" s="114"/>
      <c r="AA4" s="113"/>
      <c r="AB4" s="113"/>
      <c r="AC4" s="113"/>
      <c r="AD4" s="113"/>
      <c r="AE4" s="113"/>
      <c r="AF4" s="113"/>
    </row>
    <row r="5" spans="1:32" ht="24.95" customHeight="1" x14ac:dyDescent="0.15">
      <c r="A5" s="98" t="s">
        <v>137</v>
      </c>
      <c r="B5" s="99" t="s">
        <v>132</v>
      </c>
      <c r="C5" s="487" t="s">
        <v>133</v>
      </c>
      <c r="D5" s="487"/>
      <c r="E5" s="100" t="s">
        <v>63</v>
      </c>
      <c r="G5" s="104" t="s">
        <v>17</v>
      </c>
      <c r="H5" s="103" t="s">
        <v>18</v>
      </c>
      <c r="I5" s="103" t="s">
        <v>15</v>
      </c>
      <c r="J5" s="103" t="s">
        <v>16</v>
      </c>
      <c r="K5" s="109" t="s">
        <v>40</v>
      </c>
      <c r="M5" s="117"/>
      <c r="N5" s="114"/>
      <c r="O5" s="114"/>
      <c r="P5" s="114"/>
      <c r="Q5" s="114"/>
      <c r="R5" s="114"/>
      <c r="S5" s="118"/>
      <c r="T5" s="119"/>
      <c r="U5" s="119"/>
      <c r="V5" s="119"/>
      <c r="W5" s="115"/>
      <c r="X5" s="114"/>
      <c r="Y5" s="114"/>
      <c r="Z5" s="114"/>
      <c r="AA5" s="113"/>
      <c r="AB5" s="113"/>
      <c r="AC5" s="113"/>
      <c r="AD5" s="113"/>
      <c r="AE5" s="113"/>
      <c r="AF5" s="113"/>
    </row>
    <row r="6" spans="1:32" ht="24.95" customHeight="1" thickBot="1" x14ac:dyDescent="0.2">
      <c r="A6" s="107" t="s">
        <v>152</v>
      </c>
      <c r="B6" s="107" t="s">
        <v>147</v>
      </c>
      <c r="C6" s="489" t="s">
        <v>148</v>
      </c>
      <c r="D6" s="489"/>
      <c r="E6" s="108">
        <v>0.1</v>
      </c>
      <c r="F6" s="88"/>
      <c r="G6" s="89">
        <v>439100</v>
      </c>
      <c r="H6" s="90">
        <v>0</v>
      </c>
      <c r="I6" s="90">
        <v>0</v>
      </c>
      <c r="J6" s="90"/>
      <c r="K6" s="90">
        <v>43910</v>
      </c>
      <c r="M6" s="490" t="s">
        <v>52</v>
      </c>
      <c r="N6" s="120"/>
      <c r="O6" s="94" t="s">
        <v>53</v>
      </c>
      <c r="P6" s="48"/>
      <c r="Q6" s="48"/>
      <c r="R6" s="48"/>
      <c r="S6" s="49"/>
      <c r="T6" s="49"/>
      <c r="U6" s="50"/>
      <c r="V6" s="51"/>
      <c r="W6" s="51"/>
      <c r="X6" s="51" t="s">
        <v>54</v>
      </c>
      <c r="Y6" s="52"/>
      <c r="Z6" s="121"/>
      <c r="AA6" s="113"/>
      <c r="AB6" s="122" t="s">
        <v>64</v>
      </c>
      <c r="AC6" s="122" t="s">
        <v>65</v>
      </c>
      <c r="AD6" s="123" t="s">
        <v>66</v>
      </c>
      <c r="AE6" s="124" t="s">
        <v>67</v>
      </c>
      <c r="AF6" s="125" t="s">
        <v>68</v>
      </c>
    </row>
    <row r="7" spans="1:32" ht="24.95" customHeight="1" thickTop="1" x14ac:dyDescent="0.15">
      <c r="A7" s="110" t="s">
        <v>19</v>
      </c>
      <c r="B7" s="111" t="s">
        <v>20</v>
      </c>
      <c r="C7" s="111" t="s">
        <v>21</v>
      </c>
      <c r="D7" s="111" t="s">
        <v>22</v>
      </c>
      <c r="E7" s="111" t="s">
        <v>23</v>
      </c>
      <c r="F7" s="111" t="s">
        <v>24</v>
      </c>
      <c r="G7" s="111" t="s">
        <v>25</v>
      </c>
      <c r="H7" s="111" t="s">
        <v>26</v>
      </c>
      <c r="I7" s="111" t="s">
        <v>27</v>
      </c>
      <c r="J7" s="111" t="s">
        <v>28</v>
      </c>
      <c r="K7" s="111" t="s">
        <v>29</v>
      </c>
      <c r="M7" s="491"/>
      <c r="N7" s="126"/>
      <c r="O7" s="127">
        <f>C15</f>
        <v>590000</v>
      </c>
      <c r="P7" s="128" t="s">
        <v>55</v>
      </c>
      <c r="Q7" s="129" t="s">
        <v>56</v>
      </c>
      <c r="R7" s="129"/>
      <c r="S7" s="130" t="s">
        <v>57</v>
      </c>
      <c r="T7" s="498">
        <f>O7/22</f>
        <v>26818.18181818182</v>
      </c>
      <c r="U7" s="498"/>
      <c r="V7" s="493" t="s">
        <v>58</v>
      </c>
      <c r="W7" s="493"/>
      <c r="X7" s="127">
        <f>ROUND(T7,-1)</f>
        <v>26820</v>
      </c>
      <c r="Y7" s="131" t="s">
        <v>59</v>
      </c>
      <c r="Z7" s="132"/>
      <c r="AA7" s="113"/>
      <c r="AB7" s="133">
        <f t="shared" ref="AB7:AE8" si="0">G14</f>
        <v>0</v>
      </c>
      <c r="AC7" s="133">
        <f t="shared" si="0"/>
        <v>0</v>
      </c>
      <c r="AD7" s="133">
        <f t="shared" si="0"/>
        <v>29</v>
      </c>
      <c r="AE7" s="134">
        <f t="shared" si="0"/>
        <v>2</v>
      </c>
      <c r="AF7" s="135">
        <f>SUM(AB7:AE7)</f>
        <v>31</v>
      </c>
    </row>
    <row r="8" spans="1:32" ht="24.95" customHeight="1" thickBot="1" x14ac:dyDescent="0.2">
      <c r="A8" s="91">
        <v>27000</v>
      </c>
      <c r="B8" s="91"/>
      <c r="C8" s="91">
        <v>56200</v>
      </c>
      <c r="D8" s="91"/>
      <c r="E8" s="91"/>
      <c r="F8" s="91"/>
      <c r="G8" s="91"/>
      <c r="H8" s="91"/>
      <c r="I8" s="91"/>
      <c r="J8" s="92"/>
      <c r="K8" s="92"/>
      <c r="M8" s="491"/>
      <c r="N8" s="136"/>
      <c r="O8" s="57"/>
      <c r="P8" s="53"/>
      <c r="Q8" s="54"/>
      <c r="R8" s="55"/>
      <c r="S8" s="56"/>
      <c r="T8" s="56"/>
      <c r="U8" s="57"/>
      <c r="V8" s="56"/>
      <c r="W8" s="56"/>
      <c r="X8" s="55" t="s">
        <v>60</v>
      </c>
      <c r="Y8" s="137"/>
      <c r="Z8" s="138"/>
      <c r="AA8" s="113"/>
      <c r="AB8" s="139">
        <f t="shared" si="0"/>
        <v>0</v>
      </c>
      <c r="AC8" s="139">
        <f t="shared" si="0"/>
        <v>0</v>
      </c>
      <c r="AD8" s="139">
        <f t="shared" si="0"/>
        <v>8</v>
      </c>
      <c r="AE8" s="140">
        <f t="shared" si="0"/>
        <v>0</v>
      </c>
      <c r="AF8" s="135">
        <f t="shared" ref="AF8:AF9" si="1">SUM(AB8:AE8)</f>
        <v>8</v>
      </c>
    </row>
    <row r="9" spans="1:32" ht="24.95" customHeight="1" thickTop="1" thickBot="1" x14ac:dyDescent="0.2">
      <c r="A9" s="110" t="s">
        <v>30</v>
      </c>
      <c r="B9" s="111" t="s">
        <v>31</v>
      </c>
      <c r="C9" s="111" t="s">
        <v>32</v>
      </c>
      <c r="D9" s="111" t="s">
        <v>33</v>
      </c>
      <c r="E9" s="111" t="s">
        <v>34</v>
      </c>
      <c r="F9" s="111" t="s">
        <v>35</v>
      </c>
      <c r="G9" s="111" t="s">
        <v>36</v>
      </c>
      <c r="H9" s="111" t="s">
        <v>37</v>
      </c>
      <c r="I9" s="112"/>
      <c r="J9" s="494" t="s">
        <v>38</v>
      </c>
      <c r="K9" s="495"/>
      <c r="M9" s="492"/>
      <c r="N9" s="141"/>
      <c r="O9" s="142">
        <f>X7</f>
        <v>26820</v>
      </c>
      <c r="P9" s="143" t="s">
        <v>55</v>
      </c>
      <c r="Q9" s="144" t="s">
        <v>61</v>
      </c>
      <c r="R9" s="144"/>
      <c r="S9" s="145" t="s">
        <v>57</v>
      </c>
      <c r="T9" s="499">
        <f>O9*2/3</f>
        <v>17880</v>
      </c>
      <c r="U9" s="499"/>
      <c r="V9" s="496" t="s">
        <v>58</v>
      </c>
      <c r="W9" s="496"/>
      <c r="X9" s="147">
        <f>ROUND(T9,0)</f>
        <v>17880</v>
      </c>
      <c r="Y9" s="148" t="s">
        <v>59</v>
      </c>
      <c r="Z9" s="149" t="s">
        <v>62</v>
      </c>
      <c r="AA9" s="113"/>
      <c r="AB9" s="150">
        <f>AB7-AB8</f>
        <v>0</v>
      </c>
      <c r="AC9" s="150">
        <f t="shared" ref="AC9:AE9" si="2">AC7-AC8</f>
        <v>0</v>
      </c>
      <c r="AD9" s="150">
        <f t="shared" si="2"/>
        <v>21</v>
      </c>
      <c r="AE9" s="150">
        <f t="shared" si="2"/>
        <v>2</v>
      </c>
      <c r="AF9" s="151">
        <f t="shared" si="1"/>
        <v>23</v>
      </c>
    </row>
    <row r="10" spans="1:32" ht="24.95" customHeight="1" thickBot="1" x14ac:dyDescent="0.2">
      <c r="A10" s="91"/>
      <c r="B10" s="91"/>
      <c r="C10" s="91"/>
      <c r="D10" s="91"/>
      <c r="E10" s="91"/>
      <c r="F10" s="91"/>
      <c r="G10" s="91">
        <v>7100</v>
      </c>
      <c r="H10" s="91"/>
      <c r="I10" s="88"/>
      <c r="J10" s="500">
        <f>G6+SUM(I6:K6)+SUM(A8:K8)+SUM(A10:H10)</f>
        <v>573310</v>
      </c>
      <c r="K10" s="501"/>
      <c r="M10" s="152"/>
      <c r="N10" s="153"/>
      <c r="O10" s="154"/>
      <c r="P10" s="155"/>
      <c r="Q10" s="156"/>
      <c r="R10" s="155"/>
      <c r="S10" s="156"/>
      <c r="T10" s="156"/>
      <c r="U10" s="157"/>
      <c r="V10" s="156"/>
      <c r="W10" s="156"/>
      <c r="X10" s="154"/>
      <c r="Y10" s="154"/>
      <c r="Z10" s="153"/>
      <c r="AA10" s="113"/>
      <c r="AB10" s="158"/>
      <c r="AC10" s="158"/>
      <c r="AD10" s="158"/>
      <c r="AE10" s="159"/>
      <c r="AF10" s="160"/>
    </row>
    <row r="11" spans="1:32" ht="7.5" customHeight="1" x14ac:dyDescent="0.15">
      <c r="M11" s="502" t="s">
        <v>69</v>
      </c>
      <c r="N11" s="120"/>
      <c r="O11" s="505" t="s">
        <v>70</v>
      </c>
      <c r="P11" s="505"/>
      <c r="Q11" s="505"/>
      <c r="R11" s="49"/>
      <c r="S11" s="49"/>
      <c r="T11" s="49"/>
      <c r="U11" s="161"/>
      <c r="V11" s="162"/>
      <c r="W11" s="162"/>
      <c r="X11" s="161"/>
      <c r="Y11" s="161"/>
      <c r="Z11" s="121"/>
      <c r="AA11" s="163" t="s">
        <v>84</v>
      </c>
      <c r="AB11" s="164"/>
      <c r="AC11" s="164">
        <f>G6*0.5*AC9/AF9</f>
        <v>0</v>
      </c>
      <c r="AD11" s="164">
        <f>G6*0.8*AD9/AF9</f>
        <v>320733.91304347827</v>
      </c>
      <c r="AE11" s="165">
        <f>G6*AE9/AF9</f>
        <v>38182.608695652176</v>
      </c>
      <c r="AF11" s="166">
        <f>ROUNDDOWN(AC11+AD11+AE11,0)</f>
        <v>358916</v>
      </c>
    </row>
    <row r="12" spans="1:32" ht="20.100000000000001" customHeight="1" x14ac:dyDescent="0.15">
      <c r="A12" s="44" t="s">
        <v>138</v>
      </c>
      <c r="M12" s="503"/>
      <c r="N12" s="167" t="s">
        <v>72</v>
      </c>
      <c r="O12" s="168">
        <f>G6</f>
        <v>439100</v>
      </c>
      <c r="P12" s="169" t="s">
        <v>73</v>
      </c>
      <c r="Q12" s="170">
        <f>K6</f>
        <v>43910</v>
      </c>
      <c r="R12" s="128" t="s">
        <v>74</v>
      </c>
      <c r="S12" s="171" t="s" ph="1">
        <v>75</v>
      </c>
      <c r="T12" s="172">
        <f>AF9</f>
        <v>23</v>
      </c>
      <c r="U12" s="173" t="s">
        <v>76</v>
      </c>
      <c r="V12" s="506">
        <f>IF(T12&gt;0,(O12+Q12)/T12,0)</f>
        <v>21000.434782608696</v>
      </c>
      <c r="W12" s="506"/>
      <c r="X12" s="130" t="s">
        <v>77</v>
      </c>
      <c r="Y12" s="174"/>
      <c r="Z12" s="132"/>
      <c r="AA12" s="163" t="s">
        <v>88</v>
      </c>
      <c r="AB12" s="164"/>
      <c r="AC12" s="164"/>
      <c r="AD12" s="164">
        <f>H6*0.8*AD9/AF9</f>
        <v>0</v>
      </c>
      <c r="AE12" s="165">
        <f>H6*AE9/AF9</f>
        <v>0</v>
      </c>
      <c r="AF12" s="175">
        <f t="shared" ref="AF12:AF16" si="3">ROUNDDOWN(AC12+AD12+AE12,0)</f>
        <v>0</v>
      </c>
    </row>
    <row r="13" spans="1:32" ht="20.100000000000001" customHeight="1" x14ac:dyDescent="0.15">
      <c r="A13" t="s">
        <v>42</v>
      </c>
      <c r="E13" s="75" t="s">
        <v>139</v>
      </c>
      <c r="F13" s="43"/>
      <c r="G13" s="98" t="s">
        <v>48</v>
      </c>
      <c r="H13" s="99" t="s">
        <v>49</v>
      </c>
      <c r="I13" s="99" t="s">
        <v>50</v>
      </c>
      <c r="J13" s="105" t="s">
        <v>51</v>
      </c>
      <c r="K13" s="99" t="s">
        <v>44</v>
      </c>
      <c r="M13" s="503"/>
      <c r="N13" s="136"/>
      <c r="O13" s="57" t="s">
        <v>78</v>
      </c>
      <c r="P13" s="176"/>
      <c r="Q13" s="54"/>
      <c r="R13" s="56"/>
      <c r="S13" s="56"/>
      <c r="T13" s="56"/>
      <c r="U13" s="177"/>
      <c r="V13" s="176"/>
      <c r="W13" s="176"/>
      <c r="X13" s="177"/>
      <c r="Y13" s="177"/>
      <c r="Z13" s="138"/>
      <c r="AA13" s="163" t="s">
        <v>89</v>
      </c>
      <c r="AB13" s="164"/>
      <c r="AC13" s="164">
        <f>I6*0.5*AC9/AF9</f>
        <v>0</v>
      </c>
      <c r="AD13" s="164">
        <f>I6*0.8*AD9/AF9</f>
        <v>0</v>
      </c>
      <c r="AE13" s="165">
        <f>I6*AE9/AF9</f>
        <v>0</v>
      </c>
      <c r="AF13" s="175">
        <f t="shared" si="3"/>
        <v>0</v>
      </c>
    </row>
    <row r="14" spans="1:32" ht="20.100000000000001" customHeight="1" x14ac:dyDescent="0.15">
      <c r="A14" s="507" t="s">
        <v>43</v>
      </c>
      <c r="B14" s="508"/>
      <c r="C14" s="42" t="s">
        <v>39</v>
      </c>
      <c r="F14" s="42" t="s">
        <v>45</v>
      </c>
      <c r="G14" s="93"/>
      <c r="H14" s="93">
        <v>0</v>
      </c>
      <c r="I14" s="93">
        <v>29</v>
      </c>
      <c r="J14" s="93">
        <v>2</v>
      </c>
      <c r="K14" s="43">
        <f>SUM(G14:J14)</f>
        <v>31</v>
      </c>
      <c r="M14" s="503"/>
      <c r="N14" s="178"/>
      <c r="O14" s="179">
        <f>I6+J6+A8+C8+H8+I8+G10</f>
        <v>90300</v>
      </c>
      <c r="P14" s="128" t="s">
        <v>55</v>
      </c>
      <c r="Q14" s="180">
        <v>1</v>
      </c>
      <c r="R14" s="181" t="s">
        <v>79</v>
      </c>
      <c r="S14" s="182">
        <v>22</v>
      </c>
      <c r="T14" s="183" t="s">
        <v>57</v>
      </c>
      <c r="U14" s="184">
        <f>O14/S14</f>
        <v>4104.545454545455</v>
      </c>
      <c r="V14" s="130" t="s">
        <v>80</v>
      </c>
      <c r="W14" s="185"/>
      <c r="X14" s="154"/>
      <c r="Y14" s="154"/>
      <c r="Z14" s="138"/>
      <c r="AA14" s="163" t="s">
        <v>92</v>
      </c>
      <c r="AB14" s="164"/>
      <c r="AC14" s="164">
        <f>J6*AC9/AF9</f>
        <v>0</v>
      </c>
      <c r="AD14" s="164">
        <f>J6*0.8*AD9/AF9</f>
        <v>0</v>
      </c>
      <c r="AE14" s="165">
        <f>J6*AE9/AF9</f>
        <v>0</v>
      </c>
      <c r="AF14" s="175">
        <f t="shared" si="3"/>
        <v>0</v>
      </c>
    </row>
    <row r="15" spans="1:32" ht="20.100000000000001" customHeight="1" thickBot="1" x14ac:dyDescent="0.2">
      <c r="A15" s="507" t="s">
        <v>41</v>
      </c>
      <c r="B15" s="508"/>
      <c r="C15" s="91">
        <v>590000</v>
      </c>
      <c r="F15" s="42" t="s">
        <v>46</v>
      </c>
      <c r="G15" s="93"/>
      <c r="H15" s="93">
        <v>0</v>
      </c>
      <c r="I15" s="93">
        <v>8</v>
      </c>
      <c r="J15" s="93">
        <v>0</v>
      </c>
      <c r="K15" s="43">
        <f>SUM(G15:J15)</f>
        <v>8</v>
      </c>
      <c r="M15" s="503"/>
      <c r="N15" s="186"/>
      <c r="O15" s="57" t="s">
        <v>81</v>
      </c>
      <c r="P15" s="119"/>
      <c r="Q15" s="187" t="s">
        <v>82</v>
      </c>
      <c r="R15" s="188"/>
      <c r="S15" s="189"/>
      <c r="T15" s="190"/>
      <c r="U15" s="157"/>
      <c r="V15" s="118"/>
      <c r="W15" s="118"/>
      <c r="X15" s="56" t="s">
        <v>83</v>
      </c>
      <c r="Y15" s="56"/>
      <c r="Z15" s="138"/>
      <c r="AA15" s="163" t="s">
        <v>93</v>
      </c>
      <c r="AB15" s="164"/>
      <c r="AC15" s="164">
        <f>((G6+I6)*0.5*E6+J6*E6)*AC9/AF9</f>
        <v>0</v>
      </c>
      <c r="AD15" s="164">
        <f>K6*0.8*AD9/AF9</f>
        <v>32073.391304347828</v>
      </c>
      <c r="AE15" s="165">
        <f>K6*AE9/AF9</f>
        <v>3818.2608695652175</v>
      </c>
      <c r="AF15" s="175">
        <f t="shared" si="3"/>
        <v>35891</v>
      </c>
    </row>
    <row r="16" spans="1:32" ht="20.100000000000001" customHeight="1" thickBot="1" x14ac:dyDescent="0.2">
      <c r="F16" s="42" t="s">
        <v>47</v>
      </c>
      <c r="G16" s="43">
        <f>G14-G15</f>
        <v>0</v>
      </c>
      <c r="H16" s="43">
        <f t="shared" ref="H16:K16" si="4">H14-H15</f>
        <v>0</v>
      </c>
      <c r="I16" s="43">
        <f t="shared" si="4"/>
        <v>21</v>
      </c>
      <c r="J16" s="43">
        <f t="shared" si="4"/>
        <v>2</v>
      </c>
      <c r="K16" s="43">
        <f t="shared" si="4"/>
        <v>23</v>
      </c>
      <c r="M16" s="504"/>
      <c r="N16" s="509">
        <f>V12</f>
        <v>21000.434782608696</v>
      </c>
      <c r="O16" s="510"/>
      <c r="P16" s="192" t="s">
        <v>73</v>
      </c>
      <c r="Q16" s="193">
        <f>U14</f>
        <v>4104.545454545455</v>
      </c>
      <c r="R16" s="143" t="s">
        <v>59</v>
      </c>
      <c r="S16" s="194"/>
      <c r="T16" s="195" t="s">
        <v>85</v>
      </c>
      <c r="U16" s="320">
        <f>N16+Q16</f>
        <v>25104.980237154152</v>
      </c>
      <c r="V16" s="145" t="s">
        <v>59</v>
      </c>
      <c r="W16" s="196" t="s">
        <v>86</v>
      </c>
      <c r="X16" s="197">
        <f>ROUNDDOWN(U16,0)</f>
        <v>25104</v>
      </c>
      <c r="Y16" s="148" t="s">
        <v>59</v>
      </c>
      <c r="Z16" s="198" t="s">
        <v>87</v>
      </c>
      <c r="AA16" s="163" t="s">
        <v>95</v>
      </c>
      <c r="AB16" s="164"/>
      <c r="AC16" s="164">
        <f>A8*AC9/AF9</f>
        <v>0</v>
      </c>
      <c r="AD16" s="164">
        <f>A8*0.8*AD9/AF9</f>
        <v>19721.739130434784</v>
      </c>
      <c r="AE16" s="165">
        <f>A8*AE9/AF9</f>
        <v>2347.8260869565215</v>
      </c>
      <c r="AF16" s="175">
        <f t="shared" si="3"/>
        <v>22069</v>
      </c>
    </row>
    <row r="17" spans="1:32" ht="7.5" customHeight="1" x14ac:dyDescent="0.15">
      <c r="M17" s="199"/>
      <c r="N17" s="199"/>
      <c r="O17" s="154"/>
      <c r="P17" s="200"/>
      <c r="Q17" s="201"/>
      <c r="R17" s="188"/>
      <c r="S17" s="189"/>
      <c r="T17" s="190"/>
      <c r="U17" s="202"/>
      <c r="V17" s="118"/>
      <c r="W17" s="118"/>
      <c r="X17" s="154"/>
      <c r="Y17" s="154"/>
      <c r="Z17" s="203"/>
      <c r="AA17" s="163" t="s">
        <v>96</v>
      </c>
      <c r="AB17" s="204"/>
      <c r="AC17" s="164"/>
      <c r="AD17" s="204" t="s">
        <v>71</v>
      </c>
      <c r="AE17" s="205" t="s">
        <v>71</v>
      </c>
      <c r="AF17" s="206" t="s">
        <v>71</v>
      </c>
    </row>
    <row r="18" spans="1:32" ht="20.100000000000001" customHeight="1" x14ac:dyDescent="0.15">
      <c r="A18" s="44" t="s">
        <v>142</v>
      </c>
      <c r="M18" s="502" t="s">
        <v>90</v>
      </c>
      <c r="N18" s="120"/>
      <c r="O18" s="511" t="s">
        <v>91</v>
      </c>
      <c r="P18" s="511"/>
      <c r="Q18" s="511"/>
      <c r="R18" s="511"/>
      <c r="S18" s="49"/>
      <c r="T18" s="49"/>
      <c r="U18" s="161"/>
      <c r="V18" s="162"/>
      <c r="W18" s="162"/>
      <c r="X18" s="161"/>
      <c r="Y18" s="161"/>
      <c r="Z18" s="121"/>
      <c r="AA18" s="163" t="s">
        <v>97</v>
      </c>
      <c r="AB18" s="164"/>
      <c r="AC18" s="164"/>
      <c r="AD18" s="164">
        <v>0</v>
      </c>
      <c r="AE18" s="165">
        <f>C8*AE9/AF9</f>
        <v>4886.95652173913</v>
      </c>
      <c r="AF18" s="175">
        <f>ROUNDDOWN(AD18+AE18,0)</f>
        <v>4886</v>
      </c>
    </row>
    <row r="19" spans="1:32" ht="20.100000000000001" customHeight="1" x14ac:dyDescent="0.15">
      <c r="A19" s="40" t="s">
        <v>146</v>
      </c>
      <c r="B19" s="41"/>
      <c r="G19" s="102" t="s">
        <v>17</v>
      </c>
      <c r="H19" s="106" t="s">
        <v>18</v>
      </c>
      <c r="I19" s="106" t="s">
        <v>15</v>
      </c>
      <c r="J19" s="106" t="s">
        <v>16</v>
      </c>
      <c r="K19" s="99" t="s">
        <v>40</v>
      </c>
      <c r="M19" s="503"/>
      <c r="N19" s="167" t="s">
        <v>72</v>
      </c>
      <c r="O19" s="168">
        <f>AD11</f>
        <v>320733.91304347827</v>
      </c>
      <c r="P19" s="169" t="s">
        <v>73</v>
      </c>
      <c r="Q19" s="170">
        <f>AD15</f>
        <v>32073.391304347828</v>
      </c>
      <c r="R19" s="128" t="s">
        <v>74</v>
      </c>
      <c r="S19" s="171" t="s" ph="1">
        <v>75</v>
      </c>
      <c r="T19" s="172">
        <f>AD9</f>
        <v>21</v>
      </c>
      <c r="U19" s="173" t="s">
        <v>76</v>
      </c>
      <c r="V19" s="506">
        <f>IF(T19&gt;0,(O19+Q19)/T19,0)</f>
        <v>16800.347826086956</v>
      </c>
      <c r="W19" s="506"/>
      <c r="X19" s="130" t="s">
        <v>77</v>
      </c>
      <c r="Y19" s="174"/>
      <c r="Z19" s="132"/>
      <c r="AA19" s="163" t="s">
        <v>99</v>
      </c>
      <c r="AB19" s="204"/>
      <c r="AC19" s="207"/>
      <c r="AD19" s="204" t="s">
        <v>71</v>
      </c>
      <c r="AE19" s="205" t="s">
        <v>71</v>
      </c>
      <c r="AF19" s="206" t="s">
        <v>71</v>
      </c>
    </row>
    <row r="20" spans="1:32" ht="20.100000000000001" customHeight="1" x14ac:dyDescent="0.15">
      <c r="A20" s="39"/>
      <c r="G20" s="72">
        <f>AF11</f>
        <v>358916</v>
      </c>
      <c r="H20" s="73">
        <f>AF12</f>
        <v>0</v>
      </c>
      <c r="I20" s="73">
        <f>AF13</f>
        <v>0</v>
      </c>
      <c r="J20" s="73">
        <f>AF14</f>
        <v>0</v>
      </c>
      <c r="K20" s="73">
        <f>AF15</f>
        <v>35891</v>
      </c>
      <c r="M20" s="503"/>
      <c r="N20" s="136"/>
      <c r="O20" s="208" t="s">
        <v>94</v>
      </c>
      <c r="P20" s="176"/>
      <c r="Q20" s="54"/>
      <c r="R20" s="56"/>
      <c r="S20" s="56"/>
      <c r="T20" s="56"/>
      <c r="U20" s="177"/>
      <c r="V20" s="176"/>
      <c r="W20" s="176"/>
      <c r="X20" s="177"/>
      <c r="Y20" s="177"/>
      <c r="Z20" s="138"/>
      <c r="AA20" s="163" t="s">
        <v>100</v>
      </c>
      <c r="AB20" s="164"/>
      <c r="AC20" s="164"/>
      <c r="AD20" s="164">
        <v>0</v>
      </c>
      <c r="AE20" s="165">
        <v>0</v>
      </c>
      <c r="AF20" s="175">
        <f t="shared" ref="AF20:AF29" si="5">ROUNDDOWN(AC20+AD20+AE20,0)</f>
        <v>0</v>
      </c>
    </row>
    <row r="21" spans="1:32" ht="20.100000000000001" customHeight="1" x14ac:dyDescent="0.15">
      <c r="A21" s="102" t="s">
        <v>19</v>
      </c>
      <c r="B21" s="106" t="s">
        <v>20</v>
      </c>
      <c r="C21" s="106" t="s">
        <v>21</v>
      </c>
      <c r="D21" s="106" t="s">
        <v>22</v>
      </c>
      <c r="E21" s="106" t="s">
        <v>23</v>
      </c>
      <c r="F21" s="106" t="s">
        <v>24</v>
      </c>
      <c r="G21" s="106" t="s">
        <v>25</v>
      </c>
      <c r="H21" s="106" t="s">
        <v>26</v>
      </c>
      <c r="I21" s="106" t="s">
        <v>27</v>
      </c>
      <c r="J21" s="106" t="s">
        <v>28</v>
      </c>
      <c r="K21" s="106" t="s">
        <v>29</v>
      </c>
      <c r="M21" s="503"/>
      <c r="N21" s="178"/>
      <c r="O21" s="179">
        <f>(I6+J6+A8)*0.8</f>
        <v>21600</v>
      </c>
      <c r="P21" s="128" t="s">
        <v>55</v>
      </c>
      <c r="Q21" s="180">
        <v>1</v>
      </c>
      <c r="R21" s="181" t="s">
        <v>79</v>
      </c>
      <c r="S21" s="182">
        <v>22</v>
      </c>
      <c r="T21" s="183" t="s">
        <v>57</v>
      </c>
      <c r="U21" s="184">
        <f>O21/S21</f>
        <v>981.81818181818187</v>
      </c>
      <c r="V21" s="130" t="s">
        <v>80</v>
      </c>
      <c r="W21" s="185"/>
      <c r="X21" s="154"/>
      <c r="Y21" s="154"/>
      <c r="Z21" s="138"/>
      <c r="AA21" s="163" t="s">
        <v>103</v>
      </c>
      <c r="AB21" s="207"/>
      <c r="AC21" s="207"/>
      <c r="AD21" s="164">
        <v>0</v>
      </c>
      <c r="AE21" s="165">
        <f>F8*AE9/AF9</f>
        <v>0</v>
      </c>
      <c r="AF21" s="175">
        <f>ROUNDDOWN(AC21+AD21+AE21,0)</f>
        <v>0</v>
      </c>
    </row>
    <row r="22" spans="1:32" ht="20.100000000000001" customHeight="1" thickBot="1" x14ac:dyDescent="0.2">
      <c r="A22" s="73">
        <f>AF16</f>
        <v>22069</v>
      </c>
      <c r="B22" s="73"/>
      <c r="C22" s="73">
        <f>AF18</f>
        <v>4886</v>
      </c>
      <c r="D22" s="73"/>
      <c r="E22" s="73">
        <f>AF20</f>
        <v>0</v>
      </c>
      <c r="F22" s="73">
        <f>AF21</f>
        <v>0</v>
      </c>
      <c r="G22" s="73">
        <f>AF22</f>
        <v>0</v>
      </c>
      <c r="H22" s="73">
        <f>AF23</f>
        <v>0</v>
      </c>
      <c r="I22" s="73">
        <f>AF24</f>
        <v>0</v>
      </c>
      <c r="J22" s="74">
        <f>AF25</f>
        <v>0</v>
      </c>
      <c r="K22" s="74">
        <f>AF26</f>
        <v>0</v>
      </c>
      <c r="M22" s="503"/>
      <c r="N22" s="186"/>
      <c r="O22" s="57" t="s">
        <v>81</v>
      </c>
      <c r="P22" s="119"/>
      <c r="Q22" s="187" t="s">
        <v>82</v>
      </c>
      <c r="R22" s="188"/>
      <c r="S22" s="189"/>
      <c r="T22" s="190"/>
      <c r="U22" s="157"/>
      <c r="V22" s="118"/>
      <c r="W22" s="118"/>
      <c r="X22" s="56" t="s">
        <v>83</v>
      </c>
      <c r="Y22" s="56"/>
      <c r="Z22" s="138"/>
      <c r="AA22" s="163" t="s">
        <v>106</v>
      </c>
      <c r="AB22" s="207"/>
      <c r="AC22" s="207"/>
      <c r="AD22" s="164">
        <v>0</v>
      </c>
      <c r="AE22" s="165">
        <f>G8*AE9/AF9</f>
        <v>0</v>
      </c>
      <c r="AF22" s="175">
        <f t="shared" si="5"/>
        <v>0</v>
      </c>
    </row>
    <row r="23" spans="1:32" ht="20.100000000000001" customHeight="1" thickBot="1" x14ac:dyDescent="0.2">
      <c r="A23" s="102" t="s">
        <v>30</v>
      </c>
      <c r="B23" s="106" t="s">
        <v>31</v>
      </c>
      <c r="C23" s="106" t="s">
        <v>32</v>
      </c>
      <c r="D23" s="106" t="s">
        <v>33</v>
      </c>
      <c r="E23" s="106" t="s">
        <v>34</v>
      </c>
      <c r="F23" s="106" t="s">
        <v>35</v>
      </c>
      <c r="G23" s="106" t="s">
        <v>36</v>
      </c>
      <c r="H23" s="106" t="s">
        <v>37</v>
      </c>
      <c r="I23" s="40"/>
      <c r="J23" s="512" t="s">
        <v>38</v>
      </c>
      <c r="K23" s="513"/>
      <c r="M23" s="504"/>
      <c r="N23" s="191"/>
      <c r="O23" s="146">
        <f>V19</f>
        <v>16800.347826086956</v>
      </c>
      <c r="P23" s="192" t="s">
        <v>73</v>
      </c>
      <c r="Q23" s="193">
        <f>U21</f>
        <v>981.81818181818187</v>
      </c>
      <c r="R23" s="143" t="s">
        <v>59</v>
      </c>
      <c r="S23" s="194"/>
      <c r="T23" s="195" t="s">
        <v>85</v>
      </c>
      <c r="U23" s="146">
        <f>O23+Q23</f>
        <v>17782.166007905136</v>
      </c>
      <c r="V23" s="145" t="s">
        <v>59</v>
      </c>
      <c r="W23" s="196" t="s">
        <v>86</v>
      </c>
      <c r="X23" s="197">
        <f>ROUNDDOWN(U23,0)</f>
        <v>17782</v>
      </c>
      <c r="Y23" s="148" t="s">
        <v>59</v>
      </c>
      <c r="Z23" s="198" t="s">
        <v>98</v>
      </c>
      <c r="AA23" s="163" t="s">
        <v>107</v>
      </c>
      <c r="AB23" s="164"/>
      <c r="AC23" s="164"/>
      <c r="AD23" s="164">
        <v>0</v>
      </c>
      <c r="AE23" s="165">
        <f>H8*AE9/AF9</f>
        <v>0</v>
      </c>
      <c r="AF23" s="175">
        <f t="shared" si="5"/>
        <v>0</v>
      </c>
    </row>
    <row r="24" spans="1:32" ht="20.100000000000001" customHeight="1" thickBot="1" x14ac:dyDescent="0.2">
      <c r="A24" s="73">
        <f>AF27</f>
        <v>0</v>
      </c>
      <c r="B24" s="73">
        <f>AF28</f>
        <v>0</v>
      </c>
      <c r="C24" s="73">
        <f>AF29</f>
        <v>0</v>
      </c>
      <c r="D24" s="73"/>
      <c r="E24" s="73">
        <f>AF31</f>
        <v>0</v>
      </c>
      <c r="F24" s="73"/>
      <c r="G24" s="73">
        <f>AF33</f>
        <v>617</v>
      </c>
      <c r="H24" s="73">
        <f>AF34</f>
        <v>0</v>
      </c>
      <c r="J24" s="468">
        <f>G20+SUM(I20:K20)+SUM(A22:K22)+SUM(A24:H24)</f>
        <v>422379</v>
      </c>
      <c r="K24" s="469"/>
      <c r="M24" s="199"/>
      <c r="N24" s="199"/>
      <c r="O24" s="154"/>
      <c r="P24" s="200"/>
      <c r="Q24" s="201"/>
      <c r="R24" s="188"/>
      <c r="S24" s="189"/>
      <c r="T24" s="190"/>
      <c r="U24" s="202"/>
      <c r="V24" s="118"/>
      <c r="W24" s="118"/>
      <c r="X24" s="154"/>
      <c r="Y24" s="154"/>
      <c r="Z24" s="203"/>
      <c r="AA24" s="163" t="s">
        <v>109</v>
      </c>
      <c r="AB24" s="164"/>
      <c r="AC24" s="164"/>
      <c r="AD24" s="164">
        <v>0</v>
      </c>
      <c r="AE24" s="165">
        <f>I8*AE9/AF9</f>
        <v>0</v>
      </c>
      <c r="AF24" s="175">
        <f t="shared" si="5"/>
        <v>0</v>
      </c>
    </row>
    <row r="25" spans="1:32" ht="10.5" customHeight="1" x14ac:dyDescent="0.15">
      <c r="M25" s="502" t="s">
        <v>101</v>
      </c>
      <c r="N25" s="120"/>
      <c r="O25" s="505" t="s">
        <v>70</v>
      </c>
      <c r="P25" s="505"/>
      <c r="Q25" s="505"/>
      <c r="R25" s="49"/>
      <c r="S25" s="49"/>
      <c r="T25" s="49"/>
      <c r="U25" s="161" t="s">
        <v>102</v>
      </c>
      <c r="V25" s="162"/>
      <c r="W25" s="162"/>
      <c r="X25" s="161"/>
      <c r="Y25" s="161"/>
      <c r="Z25" s="121"/>
      <c r="AA25" s="163" t="s">
        <v>110</v>
      </c>
      <c r="AB25" s="164"/>
      <c r="AC25" s="164"/>
      <c r="AD25" s="164">
        <v>0</v>
      </c>
      <c r="AE25" s="165">
        <f>J8*AE9/AF9</f>
        <v>0</v>
      </c>
      <c r="AF25" s="175">
        <f t="shared" si="5"/>
        <v>0</v>
      </c>
    </row>
    <row r="26" spans="1:32" ht="20.100000000000001" customHeight="1" thickBot="1" x14ac:dyDescent="0.2">
      <c r="A26" t="s">
        <v>141</v>
      </c>
      <c r="G26" s="77"/>
      <c r="J26" s="514" t="s">
        <v>143</v>
      </c>
      <c r="K26" s="515"/>
      <c r="M26" s="503"/>
      <c r="N26" s="167" t="s">
        <v>72</v>
      </c>
      <c r="O26" s="168">
        <f>G6</f>
        <v>439100</v>
      </c>
      <c r="P26" s="169" t="s">
        <v>73</v>
      </c>
      <c r="Q26" s="170">
        <f>(G6+I6)*E6</f>
        <v>43910</v>
      </c>
      <c r="R26" s="128" t="s">
        <v>74</v>
      </c>
      <c r="S26" s="209" t="s" ph="1">
        <v>104</v>
      </c>
      <c r="T26" s="210" t="s">
        <v>105</v>
      </c>
      <c r="U26" s="168">
        <f>(J6+C8)*E6</f>
        <v>5620</v>
      </c>
      <c r="V26" s="210" t="s">
        <v>59</v>
      </c>
      <c r="W26" s="173" t="s">
        <v>76</v>
      </c>
      <c r="X26" s="168">
        <f>(O26+Q26)*0.5+U26</f>
        <v>247125</v>
      </c>
      <c r="Y26" s="131" t="s">
        <v>59</v>
      </c>
      <c r="Z26" s="138"/>
      <c r="AA26" s="163" t="s">
        <v>112</v>
      </c>
      <c r="AB26" s="164"/>
      <c r="AC26" s="164"/>
      <c r="AD26" s="164">
        <v>0</v>
      </c>
      <c r="AE26" s="165">
        <f>K8*AE9/AF9</f>
        <v>0</v>
      </c>
      <c r="AF26" s="175">
        <f t="shared" si="5"/>
        <v>0</v>
      </c>
    </row>
    <row r="27" spans="1:32" ht="20.100000000000001" customHeight="1" thickBot="1" x14ac:dyDescent="0.2">
      <c r="A27" t="s">
        <v>159</v>
      </c>
      <c r="J27" s="473">
        <f>X42</f>
        <v>2058</v>
      </c>
      <c r="K27" s="474"/>
      <c r="M27" s="503"/>
      <c r="N27" s="136"/>
      <c r="O27" s="208"/>
      <c r="P27" s="176"/>
      <c r="Q27" s="54"/>
      <c r="R27" s="56"/>
      <c r="S27" s="56"/>
      <c r="T27" s="56"/>
      <c r="U27" s="177"/>
      <c r="V27" s="176"/>
      <c r="W27" s="176"/>
      <c r="X27" s="177"/>
      <c r="Y27" s="177"/>
      <c r="Z27" s="138"/>
      <c r="AA27" s="163" t="s">
        <v>113</v>
      </c>
      <c r="AB27" s="164"/>
      <c r="AC27" s="164"/>
      <c r="AD27" s="164">
        <v>0</v>
      </c>
      <c r="AE27" s="165">
        <v>0</v>
      </c>
      <c r="AF27" s="175">
        <f t="shared" si="5"/>
        <v>0</v>
      </c>
    </row>
    <row r="28" spans="1:32" ht="20.100000000000001" customHeight="1" x14ac:dyDescent="0.15">
      <c r="M28" s="503"/>
      <c r="N28" s="178"/>
      <c r="O28" s="179">
        <f>X26</f>
        <v>247125</v>
      </c>
      <c r="P28" s="128" t="s">
        <v>55</v>
      </c>
      <c r="Q28" s="180">
        <v>1</v>
      </c>
      <c r="R28" s="181" t="s">
        <v>79</v>
      </c>
      <c r="S28" s="182">
        <f>K16</f>
        <v>23</v>
      </c>
      <c r="T28" s="183" t="s">
        <v>57</v>
      </c>
      <c r="U28" s="356">
        <f>O28*Q28/S28</f>
        <v>10744.565217391304</v>
      </c>
      <c r="V28" s="130" t="s">
        <v>108</v>
      </c>
      <c r="W28" s="185"/>
      <c r="X28" s="154"/>
      <c r="Y28" s="154"/>
      <c r="Z28" s="138"/>
      <c r="AA28" s="163" t="s">
        <v>117</v>
      </c>
      <c r="AB28" s="164"/>
      <c r="AC28" s="164"/>
      <c r="AD28" s="164">
        <v>0</v>
      </c>
      <c r="AE28" s="165">
        <f>B10*AE9/AF9</f>
        <v>0</v>
      </c>
      <c r="AF28" s="175">
        <f t="shared" si="5"/>
        <v>0</v>
      </c>
    </row>
    <row r="29" spans="1:32" ht="14.25" thickBot="1" x14ac:dyDescent="0.2">
      <c r="M29" s="503"/>
      <c r="N29" s="186"/>
      <c r="O29" s="57" t="s">
        <v>78</v>
      </c>
      <c r="P29" s="200"/>
      <c r="Q29" s="201"/>
      <c r="R29" s="188"/>
      <c r="S29" s="189"/>
      <c r="T29" s="190"/>
      <c r="U29" s="157"/>
      <c r="V29" s="118"/>
      <c r="W29" s="118"/>
      <c r="X29" s="56" t="s">
        <v>83</v>
      </c>
      <c r="Y29" s="56"/>
      <c r="Z29" s="138"/>
      <c r="AA29" s="163" t="s">
        <v>118</v>
      </c>
      <c r="AB29" s="164"/>
      <c r="AC29" s="164"/>
      <c r="AD29" s="164">
        <f>C10*0.8*AD9/AF9</f>
        <v>0</v>
      </c>
      <c r="AE29" s="165">
        <f>C10*AE9/AF9</f>
        <v>0</v>
      </c>
      <c r="AF29" s="175">
        <f t="shared" si="5"/>
        <v>0</v>
      </c>
    </row>
    <row r="30" spans="1:32" ht="14.25" thickBot="1" x14ac:dyDescent="0.2">
      <c r="M30" s="504"/>
      <c r="N30" s="191"/>
      <c r="O30" s="179">
        <f>I6+J6+A8+C8+G10</f>
        <v>90300</v>
      </c>
      <c r="P30" s="143" t="s">
        <v>55</v>
      </c>
      <c r="Q30" s="211">
        <v>1</v>
      </c>
      <c r="R30" s="212" t="s">
        <v>79</v>
      </c>
      <c r="S30" s="194">
        <v>22</v>
      </c>
      <c r="T30" s="195" t="s">
        <v>57</v>
      </c>
      <c r="U30" s="146">
        <f>O30/S30</f>
        <v>4104.545454545455</v>
      </c>
      <c r="V30" s="130" t="s">
        <v>80</v>
      </c>
      <c r="W30" s="196" t="s">
        <v>86</v>
      </c>
      <c r="X30" s="197">
        <f>ROUNDDOWN(U28+U30,0)</f>
        <v>14849</v>
      </c>
      <c r="Y30" s="148" t="s">
        <v>59</v>
      </c>
      <c r="Z30" s="198" t="s">
        <v>111</v>
      </c>
      <c r="AA30" s="163" t="s">
        <v>121</v>
      </c>
      <c r="AB30" s="204"/>
      <c r="AC30" s="164"/>
      <c r="AD30" s="204" t="s">
        <v>71</v>
      </c>
      <c r="AE30" s="205" t="s">
        <v>71</v>
      </c>
      <c r="AF30" s="206" t="s">
        <v>71</v>
      </c>
    </row>
    <row r="31" spans="1:32" x14ac:dyDescent="0.15">
      <c r="M31" s="199"/>
      <c r="N31" s="199"/>
      <c r="O31" s="154"/>
      <c r="P31" s="200"/>
      <c r="Q31" s="201"/>
      <c r="R31" s="188"/>
      <c r="S31" s="189"/>
      <c r="T31" s="190"/>
      <c r="U31" s="202"/>
      <c r="V31" s="118"/>
      <c r="W31" s="118"/>
      <c r="X31" s="154"/>
      <c r="Y31" s="154"/>
      <c r="Z31" s="203"/>
      <c r="AA31" s="163" t="s">
        <v>122</v>
      </c>
      <c r="AB31" s="164"/>
      <c r="AC31" s="164"/>
      <c r="AD31" s="164">
        <v>0</v>
      </c>
      <c r="AE31" s="165">
        <f>E10*AE9/AF9</f>
        <v>0</v>
      </c>
      <c r="AF31" s="175">
        <f>ROUNDDOWN(AC31+AD31+AE31,0)</f>
        <v>0</v>
      </c>
    </row>
    <row r="32" spans="1:32" x14ac:dyDescent="0.15">
      <c r="M32" s="490" t="s">
        <v>114</v>
      </c>
      <c r="N32" s="213"/>
      <c r="O32" s="214" t="s">
        <v>115</v>
      </c>
      <c r="P32" s="161"/>
      <c r="Q32" s="120" t="s">
        <v>116</v>
      </c>
      <c r="R32" s="213"/>
      <c r="S32" s="215"/>
      <c r="T32" s="213"/>
      <c r="U32" s="216"/>
      <c r="V32" s="213"/>
      <c r="W32" s="213"/>
      <c r="X32" s="217"/>
      <c r="Y32" s="217"/>
      <c r="Z32" s="121"/>
      <c r="AA32" s="218" t="s">
        <v>123</v>
      </c>
      <c r="AB32" s="204"/>
      <c r="AC32" s="164"/>
      <c r="AD32" s="204" t="s">
        <v>71</v>
      </c>
      <c r="AE32" s="205" t="s">
        <v>71</v>
      </c>
      <c r="AF32" s="206" t="s">
        <v>71</v>
      </c>
    </row>
    <row r="33" spans="13:32" x14ac:dyDescent="0.15">
      <c r="M33" s="491"/>
      <c r="N33" s="219"/>
      <c r="O33" s="179">
        <f>X9</f>
        <v>17880</v>
      </c>
      <c r="P33" s="128" t="s">
        <v>55</v>
      </c>
      <c r="Q33" s="220">
        <f>R37+R39+R41</f>
        <v>21</v>
      </c>
      <c r="R33" s="130"/>
      <c r="S33" s="130" t="s">
        <v>57</v>
      </c>
      <c r="T33" s="221"/>
      <c r="U33" s="222">
        <f>O33*Q33</f>
        <v>375480</v>
      </c>
      <c r="V33" s="223" t="s">
        <v>108</v>
      </c>
      <c r="W33" s="224"/>
      <c r="X33" s="156"/>
      <c r="Y33" s="156"/>
      <c r="Z33" s="138"/>
      <c r="AA33" s="218" t="s">
        <v>127</v>
      </c>
      <c r="AB33" s="164"/>
      <c r="AC33" s="164">
        <f>G10*AC9/AF9</f>
        <v>0</v>
      </c>
      <c r="AD33" s="164">
        <v>0</v>
      </c>
      <c r="AE33" s="165">
        <f>G10*AE9/AF9</f>
        <v>617.39130434782612</v>
      </c>
      <c r="AF33" s="175">
        <f>ROUNDDOWN(AC33+AD33+AE33,0)</f>
        <v>617</v>
      </c>
    </row>
    <row r="34" spans="13:32" ht="45.75" thickBot="1" x14ac:dyDescent="0.2">
      <c r="M34" s="491"/>
      <c r="N34" s="225"/>
      <c r="O34" s="226" t="s">
        <v>115</v>
      </c>
      <c r="P34" s="227"/>
      <c r="Q34" s="226" t="s">
        <v>119</v>
      </c>
      <c r="R34" s="156"/>
      <c r="S34" s="156"/>
      <c r="T34" s="228"/>
      <c r="U34" s="229"/>
      <c r="V34" s="118"/>
      <c r="W34" s="224"/>
      <c r="X34" s="230" t="s">
        <v>120</v>
      </c>
      <c r="Y34" s="156"/>
      <c r="Z34" s="132"/>
      <c r="AA34" s="218" t="s">
        <v>128</v>
      </c>
      <c r="AB34" s="164"/>
      <c r="AC34" s="164"/>
      <c r="AD34" s="164">
        <v>0</v>
      </c>
      <c r="AE34" s="165">
        <f>ROUNDDOWN(H10*AE9/AF9,0)</f>
        <v>0</v>
      </c>
      <c r="AF34" s="175">
        <f>ROUNDDOWN(AC34+AD34+AE34,0)</f>
        <v>0</v>
      </c>
    </row>
    <row r="35" spans="13:32" ht="14.25" thickBot="1" x14ac:dyDescent="0.2">
      <c r="M35" s="492"/>
      <c r="N35" s="231"/>
      <c r="O35" s="232">
        <f>X9</f>
        <v>17880</v>
      </c>
      <c r="P35" s="143" t="s">
        <v>55</v>
      </c>
      <c r="Q35" s="233">
        <f>G16</f>
        <v>0</v>
      </c>
      <c r="R35" s="145"/>
      <c r="S35" s="145" t="s">
        <v>57</v>
      </c>
      <c r="T35" s="234"/>
      <c r="U35" s="235">
        <f>O35*Q35</f>
        <v>0</v>
      </c>
      <c r="V35" s="236" t="s">
        <v>80</v>
      </c>
      <c r="W35" s="196" t="s">
        <v>86</v>
      </c>
      <c r="X35" s="197">
        <f>ROUNDDOWN(U33+U35,0)</f>
        <v>375480</v>
      </c>
      <c r="Y35" s="148" t="s">
        <v>59</v>
      </c>
      <c r="Z35" s="149"/>
      <c r="AA35" s="113"/>
      <c r="AB35" s="164"/>
      <c r="AC35" s="164"/>
      <c r="AD35" s="164" t="e">
        <f>AA35*0.8*$F$15/$H$15</f>
        <v>#VALUE!</v>
      </c>
      <c r="AE35" s="165" t="e">
        <f t="shared" ref="AE35:AE36" si="6">ROUNDDOWN(AA35*$G$15/$H$15,0)</f>
        <v>#DIV/0!</v>
      </c>
      <c r="AF35" s="175" t="e">
        <f>ROUNDDOWN(AC35+AD35+AE35,0)</f>
        <v>#VALUE!</v>
      </c>
    </row>
    <row r="36" spans="13:32" ht="14.25" thickBot="1" x14ac:dyDescent="0.2">
      <c r="M36" s="237"/>
      <c r="N36" s="199"/>
      <c r="O36" s="154"/>
      <c r="P36" s="200"/>
      <c r="Q36" s="201"/>
      <c r="R36" s="188"/>
      <c r="S36" s="189"/>
      <c r="T36" s="190"/>
      <c r="U36" s="202"/>
      <c r="V36" s="118"/>
      <c r="W36" s="118"/>
      <c r="X36" s="154"/>
      <c r="Y36" s="154"/>
      <c r="Z36" s="153"/>
      <c r="AA36" s="113"/>
      <c r="AB36" s="164"/>
      <c r="AC36" s="164"/>
      <c r="AD36" s="164" t="e">
        <f>AA36*0.8*$F$15/$H$15</f>
        <v>#VALUE!</v>
      </c>
      <c r="AE36" s="165" t="e">
        <f t="shared" si="6"/>
        <v>#DIV/0!</v>
      </c>
      <c r="AF36" s="175" t="e">
        <f>ROUNDDOWN(AC36+AD36+AE36,0)</f>
        <v>#VALUE!</v>
      </c>
    </row>
    <row r="37" spans="13:32" ht="23.25" thickBot="1" x14ac:dyDescent="0.2">
      <c r="M37" s="516" t="s">
        <v>124</v>
      </c>
      <c r="N37" s="238"/>
      <c r="O37" s="239" t="s">
        <v>125</v>
      </c>
      <c r="P37" s="240">
        <f>X16</f>
        <v>25104</v>
      </c>
      <c r="Q37" s="241" t="s">
        <v>55</v>
      </c>
      <c r="R37" s="242">
        <f>IF(X9&gt;X16,L14,0)</f>
        <v>0</v>
      </c>
      <c r="S37" s="243"/>
      <c r="T37" s="244" t="s">
        <v>57</v>
      </c>
      <c r="U37" s="245">
        <f>P37*R37</f>
        <v>0</v>
      </c>
      <c r="V37" s="246" t="s">
        <v>59</v>
      </c>
      <c r="W37" s="247"/>
      <c r="X37" s="519" t="s">
        <v>126</v>
      </c>
      <c r="Y37" s="520"/>
      <c r="Z37" s="248"/>
      <c r="AA37" s="113"/>
      <c r="AB37" s="249">
        <f>SUM(AB13:AB36)+AB11</f>
        <v>0</v>
      </c>
      <c r="AC37" s="249">
        <f>SUM(AC13:AC36)+AC11</f>
        <v>0</v>
      </c>
      <c r="AD37" s="249" t="e">
        <f t="shared" ref="AD37:AF37" si="7">SUM(AD13:AD36)+AD11</f>
        <v>#VALUE!</v>
      </c>
      <c r="AE37" s="250" t="e">
        <f t="shared" si="7"/>
        <v>#DIV/0!</v>
      </c>
      <c r="AF37" s="251" t="e">
        <f t="shared" si="7"/>
        <v>#VALUE!</v>
      </c>
    </row>
    <row r="38" spans="13:32" ht="14.25" thickBot="1" x14ac:dyDescent="0.2">
      <c r="M38" s="517"/>
      <c r="N38" s="186"/>
      <c r="O38" s="186"/>
      <c r="P38" s="252"/>
      <c r="Q38" s="252"/>
      <c r="R38" s="253"/>
      <c r="S38" s="189"/>
      <c r="T38" s="190"/>
      <c r="U38" s="202"/>
      <c r="V38" s="201"/>
      <c r="W38" s="201"/>
      <c r="X38" s="254">
        <f>U37+U39+U41</f>
        <v>373422</v>
      </c>
      <c r="Y38" s="255" t="s">
        <v>59</v>
      </c>
      <c r="Z38" s="138"/>
      <c r="AA38" s="113"/>
      <c r="AB38" s="113"/>
      <c r="AC38" s="113"/>
      <c r="AD38" s="113"/>
      <c r="AE38" s="113"/>
      <c r="AF38" s="113"/>
    </row>
    <row r="39" spans="13:32" ht="22.5" x14ac:dyDescent="0.15">
      <c r="M39" s="517"/>
      <c r="N39" s="256"/>
      <c r="O39" s="257" t="s">
        <v>129</v>
      </c>
      <c r="P39" s="258">
        <f>X23</f>
        <v>17782</v>
      </c>
      <c r="Q39" s="128" t="s">
        <v>55</v>
      </c>
      <c r="R39" s="259">
        <f>IF(X9&gt;X23,I16,0)</f>
        <v>21</v>
      </c>
      <c r="S39" s="182"/>
      <c r="T39" s="183" t="s">
        <v>57</v>
      </c>
      <c r="U39" s="127">
        <f>P39*R39</f>
        <v>373422</v>
      </c>
      <c r="V39" s="260" t="s">
        <v>59</v>
      </c>
      <c r="W39" s="224"/>
      <c r="X39" s="154"/>
      <c r="Y39" s="154"/>
      <c r="Z39" s="138"/>
      <c r="AA39" s="113"/>
      <c r="AB39" s="113"/>
      <c r="AC39" s="113"/>
      <c r="AD39" s="113"/>
      <c r="AE39" s="113"/>
      <c r="AF39" s="113"/>
    </row>
    <row r="40" spans="13:32" ht="14.25" thickBot="1" x14ac:dyDescent="0.2">
      <c r="M40" s="517"/>
      <c r="N40" s="186"/>
      <c r="O40" s="154"/>
      <c r="P40" s="252"/>
      <c r="Q40" s="201"/>
      <c r="R40" s="188"/>
      <c r="S40" s="189"/>
      <c r="T40" s="190"/>
      <c r="U40" s="202"/>
      <c r="V40" s="118"/>
      <c r="W40" s="261"/>
      <c r="X40" s="217"/>
      <c r="Y40" s="217"/>
      <c r="Z40" s="120"/>
      <c r="AA40" s="113"/>
      <c r="AB40" s="113"/>
      <c r="AC40" s="113"/>
      <c r="AD40" s="113"/>
      <c r="AE40" s="113"/>
      <c r="AF40" s="113"/>
    </row>
    <row r="41" spans="13:32" ht="23.25" thickBot="1" x14ac:dyDescent="0.2">
      <c r="M41" s="518"/>
      <c r="N41" s="191"/>
      <c r="O41" s="262" t="s">
        <v>130</v>
      </c>
      <c r="P41" s="263">
        <f>X30</f>
        <v>14849</v>
      </c>
      <c r="Q41" s="143" t="s">
        <v>55</v>
      </c>
      <c r="R41" s="264">
        <f>H16</f>
        <v>0</v>
      </c>
      <c r="S41" s="194"/>
      <c r="T41" s="195" t="s">
        <v>57</v>
      </c>
      <c r="U41" s="142">
        <f>P41*R41</f>
        <v>0</v>
      </c>
      <c r="V41" s="265" t="s">
        <v>59</v>
      </c>
      <c r="W41" s="266"/>
      <c r="X41" s="521" t="s">
        <v>131</v>
      </c>
      <c r="Y41" s="522"/>
      <c r="Z41" s="136"/>
      <c r="AA41" s="113"/>
      <c r="AB41" s="113"/>
      <c r="AC41" s="113"/>
      <c r="AD41" s="113"/>
      <c r="AE41" s="113"/>
      <c r="AF41" s="113"/>
    </row>
    <row r="42" spans="13:32" ht="14.25" thickBot="1" x14ac:dyDescent="0.2">
      <c r="M42" s="199"/>
      <c r="N42" s="199"/>
      <c r="O42" s="154"/>
      <c r="P42" s="252"/>
      <c r="Q42" s="201"/>
      <c r="R42" s="188"/>
      <c r="S42" s="189"/>
      <c r="T42" s="190"/>
      <c r="U42" s="202"/>
      <c r="V42" s="118"/>
      <c r="W42" s="118"/>
      <c r="X42" s="267">
        <f>X35-X38</f>
        <v>2058</v>
      </c>
      <c r="Y42" s="268" t="s">
        <v>59</v>
      </c>
      <c r="Z42" s="203"/>
      <c r="AA42" s="113"/>
      <c r="AB42" s="113"/>
      <c r="AC42" s="113"/>
      <c r="AD42" s="113"/>
      <c r="AE42" s="113"/>
      <c r="AF42" s="113"/>
    </row>
    <row r="43" spans="13:32" x14ac:dyDescent="0.15">
      <c r="M43" s="269"/>
      <c r="N43" s="270"/>
      <c r="O43" s="271"/>
      <c r="P43" s="272"/>
      <c r="Q43" s="273"/>
      <c r="R43" s="269"/>
      <c r="S43" s="269"/>
      <c r="T43" s="274"/>
      <c r="U43" s="269"/>
      <c r="V43" s="275"/>
      <c r="W43" s="275"/>
      <c r="X43" s="276"/>
      <c r="Y43" s="269"/>
      <c r="Z43" s="269"/>
    </row>
  </sheetData>
  <mergeCells count="30">
    <mergeCell ref="J26:K26"/>
    <mergeCell ref="J27:K27"/>
    <mergeCell ref="M32:M35"/>
    <mergeCell ref="M37:M41"/>
    <mergeCell ref="X37:Y37"/>
    <mergeCell ref="X41:Y41"/>
    <mergeCell ref="M25:M30"/>
    <mergeCell ref="O25:Q25"/>
    <mergeCell ref="M18:M23"/>
    <mergeCell ref="O18:R18"/>
    <mergeCell ref="V19:W19"/>
    <mergeCell ref="J23:K23"/>
    <mergeCell ref="J24:K24"/>
    <mergeCell ref="J10:K10"/>
    <mergeCell ref="M11:M16"/>
    <mergeCell ref="O11:Q11"/>
    <mergeCell ref="V12:W12"/>
    <mergeCell ref="A14:B14"/>
    <mergeCell ref="A15:B15"/>
    <mergeCell ref="N16:O16"/>
    <mergeCell ref="F1:L1"/>
    <mergeCell ref="C5:D5"/>
    <mergeCell ref="C6:D6"/>
    <mergeCell ref="M6:M9"/>
    <mergeCell ref="V7:W7"/>
    <mergeCell ref="J9:K9"/>
    <mergeCell ref="V9:W9"/>
    <mergeCell ref="B1:E1"/>
    <mergeCell ref="T7:U7"/>
    <mergeCell ref="T9:U9"/>
  </mergeCells>
  <phoneticPr fontId="1"/>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CC"/>
    <pageSetUpPr fitToPage="1"/>
  </sheetPr>
  <dimension ref="A1:AR38"/>
  <sheetViews>
    <sheetView zoomScale="90" zoomScaleNormal="90" workbookViewId="0">
      <selection activeCell="D18" sqref="D18"/>
    </sheetView>
  </sheetViews>
  <sheetFormatPr defaultRowHeight="14.25" x14ac:dyDescent="0.15"/>
  <cols>
    <col min="1" max="1" width="2.125" style="4" customWidth="1"/>
    <col min="2" max="2" width="1.5" style="4" customWidth="1"/>
    <col min="3" max="3" width="2.25" style="4" customWidth="1"/>
    <col min="4" max="18" width="3.625" style="4" customWidth="1"/>
    <col min="19" max="19" width="3.625" style="9" customWidth="1"/>
    <col min="20" max="39" width="3.625" style="4" customWidth="1"/>
    <col min="40" max="40" width="3.625" style="10" customWidth="1"/>
    <col min="41" max="45" width="3.625" style="4" customWidth="1"/>
    <col min="46" max="16384" width="9" style="4"/>
  </cols>
  <sheetData>
    <row r="1" spans="1:40" s="3" customFormat="1" ht="21.95" customHeight="1" x14ac:dyDescent="0.15">
      <c r="A1" s="1" t="s">
        <v>0</v>
      </c>
      <c r="B1" s="2"/>
      <c r="P1" s="4"/>
      <c r="Q1" s="5"/>
      <c r="R1" s="5"/>
    </row>
    <row r="2" spans="1:40" s="3" customFormat="1" ht="9.9499999999999993" customHeight="1" x14ac:dyDescent="0.15"/>
    <row r="3" spans="1:40" s="3" customFormat="1" ht="20.100000000000001" customHeight="1" x14ac:dyDescent="0.15">
      <c r="A3" s="7" t="s">
        <v>160</v>
      </c>
      <c r="B3" s="448"/>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40" s="3" customFormat="1" ht="20.100000000000001" customHeight="1" x14ac:dyDescent="0.15">
      <c r="A4" s="7" t="s">
        <v>161</v>
      </c>
      <c r="B4" s="448"/>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40" s="3" customFormat="1" ht="20.100000000000001" customHeight="1" x14ac:dyDescent="0.15">
      <c r="A5" s="7" t="s">
        <v>149</v>
      </c>
      <c r="B5" s="448"/>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40" s="6" customFormat="1" ht="20.100000000000001" customHeight="1" x14ac:dyDescent="0.15"/>
    <row r="7" spans="1:40" ht="20.100000000000001" customHeight="1" x14ac:dyDescent="0.15">
      <c r="A7" s="447" t="s">
        <v>150</v>
      </c>
      <c r="C7" s="7"/>
      <c r="D7" s="7" t="s">
        <v>151</v>
      </c>
    </row>
    <row r="8" spans="1:40" s="10" customFormat="1" ht="20.100000000000001" customHeight="1" x14ac:dyDescent="0.15">
      <c r="A8" s="85"/>
      <c r="B8" s="537" t="s">
        <v>1</v>
      </c>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9"/>
    </row>
    <row r="9" spans="1:40" s="10" customFormat="1" ht="20.100000000000001" customHeight="1" x14ac:dyDescent="0.15">
      <c r="A9" s="85"/>
      <c r="B9" s="540" t="s">
        <v>2</v>
      </c>
      <c r="C9" s="541"/>
      <c r="D9" s="541"/>
      <c r="E9" s="541"/>
      <c r="F9" s="541"/>
      <c r="G9" s="541"/>
      <c r="H9" s="541"/>
      <c r="I9" s="541"/>
      <c r="J9" s="541"/>
      <c r="K9" s="541"/>
      <c r="L9" s="541"/>
      <c r="M9" s="541"/>
      <c r="N9" s="541"/>
      <c r="O9" s="541"/>
      <c r="P9" s="541"/>
      <c r="Q9" s="541"/>
      <c r="R9" s="542"/>
      <c r="S9" s="546" t="s">
        <v>3</v>
      </c>
      <c r="T9" s="541"/>
      <c r="U9" s="541"/>
      <c r="V9" s="541"/>
      <c r="W9" s="541"/>
      <c r="X9" s="541"/>
      <c r="Y9" s="541"/>
      <c r="Z9" s="541"/>
      <c r="AA9" s="541"/>
      <c r="AB9" s="541"/>
      <c r="AC9" s="541"/>
      <c r="AD9" s="541"/>
      <c r="AE9" s="541"/>
      <c r="AF9" s="541"/>
      <c r="AG9" s="541"/>
      <c r="AH9" s="541"/>
      <c r="AI9" s="541"/>
      <c r="AJ9" s="541"/>
      <c r="AK9" s="541"/>
      <c r="AL9" s="547"/>
    </row>
    <row r="10" spans="1:40" s="10" customFormat="1" ht="20.100000000000001" customHeight="1" x14ac:dyDescent="0.15">
      <c r="A10" s="8"/>
      <c r="B10" s="543"/>
      <c r="C10" s="544"/>
      <c r="D10" s="544"/>
      <c r="E10" s="544"/>
      <c r="F10" s="544"/>
      <c r="G10" s="544"/>
      <c r="H10" s="544"/>
      <c r="I10" s="544"/>
      <c r="J10" s="544"/>
      <c r="K10" s="544"/>
      <c r="L10" s="544"/>
      <c r="M10" s="544"/>
      <c r="N10" s="544"/>
      <c r="O10" s="544"/>
      <c r="P10" s="544"/>
      <c r="Q10" s="544"/>
      <c r="R10" s="545"/>
      <c r="S10" s="548" t="s">
        <v>4</v>
      </c>
      <c r="T10" s="544"/>
      <c r="U10" s="544"/>
      <c r="V10" s="544"/>
      <c r="W10" s="544"/>
      <c r="X10" s="544"/>
      <c r="Y10" s="544"/>
      <c r="Z10" s="544"/>
      <c r="AA10" s="544"/>
      <c r="AB10" s="544"/>
      <c r="AC10" s="544"/>
      <c r="AD10" s="544"/>
      <c r="AE10" s="544"/>
      <c r="AF10" s="544"/>
      <c r="AG10" s="544"/>
      <c r="AH10" s="544"/>
      <c r="AI10" s="544"/>
      <c r="AJ10" s="544"/>
      <c r="AK10" s="544"/>
      <c r="AL10" s="549"/>
    </row>
    <row r="11" spans="1:40" ht="15" customHeight="1" x14ac:dyDescent="0.15">
      <c r="A11" s="86"/>
      <c r="B11" s="79"/>
      <c r="C11" s="25"/>
      <c r="D11" s="25"/>
      <c r="E11" s="25"/>
      <c r="F11" s="13"/>
      <c r="G11" s="13"/>
      <c r="H11" s="13"/>
      <c r="I11" s="26"/>
      <c r="J11" s="26"/>
      <c r="K11" s="13"/>
      <c r="L11" s="27"/>
      <c r="M11" s="13"/>
      <c r="N11" s="13"/>
      <c r="O11" s="13"/>
      <c r="P11" s="13"/>
      <c r="Q11" s="13"/>
      <c r="R11" s="13"/>
      <c r="S11" s="28"/>
      <c r="T11" s="13"/>
      <c r="U11" s="13"/>
      <c r="V11" s="13"/>
      <c r="W11" s="13"/>
      <c r="X11" s="13"/>
      <c r="Y11" s="13"/>
      <c r="Z11" s="13"/>
      <c r="AA11" s="13"/>
      <c r="AB11" s="13"/>
      <c r="AC11" s="13"/>
      <c r="AD11" s="13"/>
      <c r="AE11" s="13"/>
      <c r="AF11" s="13"/>
      <c r="AG11" s="13"/>
      <c r="AH11" s="13"/>
      <c r="AI11" s="13"/>
      <c r="AJ11" s="13"/>
      <c r="AK11" s="13"/>
      <c r="AL11" s="14"/>
      <c r="AN11" s="4"/>
    </row>
    <row r="12" spans="1:40" ht="20.100000000000001" customHeight="1" x14ac:dyDescent="0.15">
      <c r="A12" s="86"/>
      <c r="B12" s="80"/>
      <c r="C12" s="550" t="s">
        <v>164</v>
      </c>
      <c r="D12" s="551"/>
      <c r="E12" s="551"/>
      <c r="F12" s="551"/>
      <c r="G12" s="551"/>
      <c r="H12" s="551"/>
      <c r="I12" s="551"/>
      <c r="J12" s="551"/>
      <c r="K12" s="551"/>
      <c r="L12" s="551"/>
      <c r="M12" s="551"/>
      <c r="N12" s="551"/>
      <c r="O12" s="551"/>
      <c r="P12" s="551"/>
      <c r="Q12" s="551"/>
      <c r="R12" s="10"/>
      <c r="S12" s="12"/>
      <c r="T12" s="10"/>
      <c r="U12" s="10"/>
      <c r="V12" s="10"/>
      <c r="W12" s="10"/>
      <c r="X12" s="10"/>
      <c r="Y12" s="10"/>
      <c r="Z12" s="10"/>
      <c r="AA12" s="10"/>
      <c r="AB12" s="10"/>
      <c r="AC12" s="10"/>
      <c r="AD12" s="10"/>
      <c r="AE12" s="10"/>
      <c r="AF12" s="10"/>
      <c r="AG12" s="10"/>
      <c r="AH12" s="10"/>
      <c r="AI12" s="10"/>
      <c r="AJ12" s="10"/>
      <c r="AK12" s="10"/>
      <c r="AL12" s="15"/>
    </row>
    <row r="13" spans="1:40" ht="20.100000000000001" customHeight="1" x14ac:dyDescent="0.15">
      <c r="A13" s="86"/>
      <c r="B13" s="80"/>
      <c r="C13" s="551"/>
      <c r="D13" s="551"/>
      <c r="E13" s="551"/>
      <c r="F13" s="551"/>
      <c r="G13" s="551"/>
      <c r="H13" s="551"/>
      <c r="I13" s="551"/>
      <c r="J13" s="551"/>
      <c r="K13" s="551"/>
      <c r="L13" s="551"/>
      <c r="M13" s="551"/>
      <c r="N13" s="551"/>
      <c r="O13" s="551"/>
      <c r="P13" s="551"/>
      <c r="Q13" s="551"/>
      <c r="R13" s="10"/>
      <c r="S13" s="12"/>
      <c r="T13" s="10"/>
      <c r="U13" s="10"/>
      <c r="V13" s="10"/>
      <c r="W13" s="10"/>
      <c r="X13" s="10"/>
      <c r="Y13" s="10"/>
      <c r="Z13" s="10"/>
      <c r="AA13" s="10"/>
      <c r="AB13" s="10"/>
      <c r="AC13" s="10"/>
      <c r="AD13" s="10"/>
      <c r="AE13" s="10"/>
      <c r="AF13" s="10"/>
      <c r="AG13" s="10"/>
      <c r="AH13" s="10"/>
      <c r="AI13" s="10"/>
      <c r="AJ13" s="10"/>
      <c r="AK13" s="10"/>
      <c r="AL13" s="15"/>
    </row>
    <row r="14" spans="1:40" ht="9.75" customHeight="1" x14ac:dyDescent="0.15">
      <c r="A14" s="86"/>
      <c r="B14" s="80"/>
      <c r="C14" s="76"/>
      <c r="D14" s="76"/>
      <c r="E14" s="76"/>
      <c r="F14" s="10"/>
      <c r="G14" s="10"/>
      <c r="H14" s="10"/>
      <c r="I14" s="16"/>
      <c r="J14" s="16"/>
      <c r="K14" s="10"/>
      <c r="L14" s="11"/>
      <c r="M14" s="10"/>
      <c r="N14" s="10"/>
      <c r="O14" s="10"/>
      <c r="P14" s="10"/>
      <c r="Q14" s="10"/>
      <c r="R14" s="10"/>
      <c r="S14" s="12"/>
      <c r="T14" s="10"/>
      <c r="U14" s="10"/>
      <c r="V14" s="10"/>
      <c r="W14" s="10"/>
      <c r="X14" s="10"/>
      <c r="Y14" s="10"/>
      <c r="Z14" s="10"/>
      <c r="AA14" s="10"/>
      <c r="AB14" s="10"/>
      <c r="AC14" s="10"/>
      <c r="AD14" s="10"/>
      <c r="AE14" s="10"/>
      <c r="AF14" s="10"/>
      <c r="AG14" s="10"/>
      <c r="AH14" s="10"/>
      <c r="AI14" s="10"/>
      <c r="AJ14" s="10"/>
      <c r="AK14" s="10"/>
      <c r="AL14" s="15"/>
      <c r="AN14" s="4"/>
    </row>
    <row r="15" spans="1:40" ht="17.25" customHeight="1" thickBot="1" x14ac:dyDescent="0.2">
      <c r="A15" s="86"/>
      <c r="B15" s="80"/>
      <c r="C15" s="76"/>
      <c r="D15" s="76"/>
      <c r="E15" s="76"/>
      <c r="F15" s="10"/>
      <c r="G15" s="10"/>
      <c r="H15" s="10"/>
      <c r="I15" s="16"/>
      <c r="J15" s="16"/>
      <c r="K15" s="10"/>
      <c r="L15" s="11"/>
      <c r="M15" s="10"/>
      <c r="N15" s="10"/>
      <c r="O15" s="10"/>
      <c r="P15" s="10"/>
      <c r="Q15" s="10"/>
      <c r="R15" s="10"/>
      <c r="S15" s="12"/>
      <c r="T15" s="10"/>
      <c r="U15" s="10"/>
      <c r="V15" s="10"/>
      <c r="W15" s="10"/>
      <c r="X15" s="10"/>
      <c r="Y15" s="10"/>
      <c r="Z15" s="10"/>
      <c r="AA15" s="10"/>
      <c r="AB15" s="10"/>
      <c r="AC15" s="10"/>
      <c r="AD15" s="10"/>
      <c r="AE15" s="10"/>
      <c r="AF15" s="10"/>
      <c r="AG15" s="10"/>
      <c r="AH15" s="10"/>
      <c r="AI15" s="10"/>
      <c r="AJ15" s="10"/>
      <c r="AK15" s="10"/>
      <c r="AL15" s="15"/>
      <c r="AN15" s="4"/>
    </row>
    <row r="16" spans="1:40" ht="20.100000000000001" customHeight="1" thickBot="1" x14ac:dyDescent="0.2">
      <c r="A16" s="86"/>
      <c r="B16" s="81"/>
      <c r="C16" s="16"/>
      <c r="D16" s="16"/>
      <c r="E16" s="16"/>
      <c r="F16" s="523"/>
      <c r="G16" s="524"/>
      <c r="H16" s="10" t="s">
        <v>5</v>
      </c>
      <c r="I16" s="523"/>
      <c r="J16" s="524"/>
      <c r="K16" s="10" t="s">
        <v>6</v>
      </c>
      <c r="L16" s="11" t="s">
        <v>7</v>
      </c>
      <c r="M16" s="523"/>
      <c r="N16" s="524"/>
      <c r="O16" s="10" t="s">
        <v>5</v>
      </c>
      <c r="P16" s="523"/>
      <c r="Q16" s="524"/>
      <c r="R16" s="10" t="s">
        <v>6</v>
      </c>
      <c r="S16" s="12"/>
      <c r="T16" s="531"/>
      <c r="U16" s="532"/>
      <c r="V16" s="524"/>
      <c r="W16" s="10" t="s">
        <v>8</v>
      </c>
      <c r="X16" s="17"/>
      <c r="Y16" s="523"/>
      <c r="Z16" s="524"/>
      <c r="AA16" s="10" t="s">
        <v>9</v>
      </c>
      <c r="AB16" s="10"/>
      <c r="AC16" s="525">
        <f>T16*Y16</f>
        <v>0</v>
      </c>
      <c r="AD16" s="526"/>
      <c r="AE16" s="527"/>
      <c r="AF16" s="10" t="s">
        <v>10</v>
      </c>
      <c r="AG16" s="10"/>
      <c r="AH16" s="10"/>
      <c r="AI16" s="10"/>
      <c r="AJ16" s="10"/>
      <c r="AK16" s="10"/>
      <c r="AL16" s="15"/>
      <c r="AN16" s="4"/>
    </row>
    <row r="17" spans="1:40" ht="9.9499999999999993" customHeight="1" thickBot="1" x14ac:dyDescent="0.2">
      <c r="A17" s="86"/>
      <c r="B17" s="81"/>
      <c r="C17" s="16"/>
      <c r="D17" s="16"/>
      <c r="E17" s="16"/>
      <c r="F17" s="10"/>
      <c r="G17" s="10"/>
      <c r="H17" s="10"/>
      <c r="I17" s="16"/>
      <c r="J17" s="16"/>
      <c r="K17" s="10"/>
      <c r="L17" s="11"/>
      <c r="M17" s="10"/>
      <c r="N17" s="10"/>
      <c r="O17" s="10"/>
      <c r="P17" s="10"/>
      <c r="Q17" s="10"/>
      <c r="R17" s="10"/>
      <c r="S17" s="12"/>
      <c r="T17" s="10"/>
      <c r="U17" s="10"/>
      <c r="V17" s="10"/>
      <c r="W17" s="10"/>
      <c r="X17" s="10"/>
      <c r="Y17" s="10"/>
      <c r="Z17" s="10"/>
      <c r="AA17" s="10"/>
      <c r="AB17" s="10"/>
      <c r="AC17" s="10"/>
      <c r="AD17" s="10"/>
      <c r="AE17" s="10"/>
      <c r="AF17" s="10"/>
      <c r="AG17" s="10"/>
      <c r="AH17" s="10"/>
      <c r="AI17" s="10"/>
      <c r="AJ17" s="10"/>
      <c r="AK17" s="10"/>
      <c r="AL17" s="15"/>
      <c r="AN17" s="4"/>
    </row>
    <row r="18" spans="1:40" ht="20.100000000000001" customHeight="1" thickBot="1" x14ac:dyDescent="0.2">
      <c r="A18" s="86"/>
      <c r="B18" s="81"/>
      <c r="C18" s="16"/>
      <c r="D18" s="16"/>
      <c r="E18" s="16"/>
      <c r="F18" s="523"/>
      <c r="G18" s="524"/>
      <c r="H18" s="10" t="s">
        <v>5</v>
      </c>
      <c r="I18" s="523"/>
      <c r="J18" s="524"/>
      <c r="K18" s="10" t="s">
        <v>6</v>
      </c>
      <c r="L18" s="11" t="s">
        <v>7</v>
      </c>
      <c r="M18" s="523"/>
      <c r="N18" s="524"/>
      <c r="O18" s="10" t="s">
        <v>5</v>
      </c>
      <c r="P18" s="523"/>
      <c r="Q18" s="524"/>
      <c r="R18" s="10" t="s">
        <v>6</v>
      </c>
      <c r="S18" s="12"/>
      <c r="T18" s="531"/>
      <c r="U18" s="532"/>
      <c r="V18" s="524"/>
      <c r="W18" s="10" t="s">
        <v>8</v>
      </c>
      <c r="X18" s="17"/>
      <c r="Y18" s="523"/>
      <c r="Z18" s="524"/>
      <c r="AA18" s="10" t="s">
        <v>9</v>
      </c>
      <c r="AB18" s="10"/>
      <c r="AC18" s="525">
        <f>T18*Y18</f>
        <v>0</v>
      </c>
      <c r="AD18" s="526"/>
      <c r="AE18" s="527"/>
      <c r="AF18" s="10" t="s">
        <v>10</v>
      </c>
      <c r="AG18" s="10"/>
      <c r="AH18" s="10"/>
      <c r="AI18" s="10"/>
      <c r="AJ18" s="10"/>
      <c r="AK18" s="10"/>
      <c r="AL18" s="15"/>
      <c r="AN18" s="4"/>
    </row>
    <row r="19" spans="1:40" ht="9.9499999999999993" customHeight="1" thickBot="1" x14ac:dyDescent="0.2">
      <c r="A19" s="86"/>
      <c r="B19" s="81"/>
      <c r="C19" s="16"/>
      <c r="D19" s="16"/>
      <c r="E19" s="16"/>
      <c r="F19" s="10"/>
      <c r="G19" s="10"/>
      <c r="H19" s="10"/>
      <c r="I19" s="10"/>
      <c r="J19" s="10"/>
      <c r="K19" s="10"/>
      <c r="L19" s="11"/>
      <c r="M19" s="10"/>
      <c r="N19" s="10"/>
      <c r="O19" s="10"/>
      <c r="P19" s="10"/>
      <c r="Q19" s="10"/>
      <c r="R19" s="10"/>
      <c r="S19" s="12"/>
      <c r="T19" s="18"/>
      <c r="U19" s="18"/>
      <c r="V19" s="18"/>
      <c r="W19" s="10"/>
      <c r="X19" s="10"/>
      <c r="Y19" s="10"/>
      <c r="Z19" s="10"/>
      <c r="AA19" s="10"/>
      <c r="AB19" s="10"/>
      <c r="AC19" s="18"/>
      <c r="AD19" s="18"/>
      <c r="AE19" s="18"/>
      <c r="AF19" s="10"/>
      <c r="AG19" s="10"/>
      <c r="AH19" s="10"/>
      <c r="AI19" s="10"/>
      <c r="AJ19" s="10"/>
      <c r="AK19" s="10"/>
      <c r="AL19" s="15"/>
      <c r="AN19" s="4"/>
    </row>
    <row r="20" spans="1:40" ht="20.100000000000001" customHeight="1" thickBot="1" x14ac:dyDescent="0.2">
      <c r="A20" s="86"/>
      <c r="B20" s="81"/>
      <c r="C20" s="16"/>
      <c r="D20" s="16"/>
      <c r="E20" s="16"/>
      <c r="F20" s="10"/>
      <c r="G20" s="10"/>
      <c r="H20" s="10"/>
      <c r="I20" s="10"/>
      <c r="J20" s="10"/>
      <c r="K20" s="10"/>
      <c r="L20" s="11"/>
      <c r="M20" s="10"/>
      <c r="N20" s="10"/>
      <c r="O20" s="10"/>
      <c r="P20" s="10"/>
      <c r="Q20" s="10"/>
      <c r="R20" s="10"/>
      <c r="S20" s="12"/>
      <c r="T20" s="18"/>
      <c r="U20" s="18"/>
      <c r="V20" s="18"/>
      <c r="W20" s="10"/>
      <c r="X20" s="19" t="s">
        <v>11</v>
      </c>
      <c r="Y20" s="525">
        <f>SUM(Y16:Z18)</f>
        <v>0</v>
      </c>
      <c r="Z20" s="527"/>
      <c r="AA20" s="10" t="s">
        <v>12</v>
      </c>
      <c r="AB20" s="10"/>
      <c r="AC20" s="525">
        <f>SUM(AC16:AE18)</f>
        <v>0</v>
      </c>
      <c r="AD20" s="526"/>
      <c r="AE20" s="527"/>
      <c r="AF20" s="10" t="s">
        <v>10</v>
      </c>
      <c r="AG20" s="10"/>
      <c r="AH20" s="528" t="e">
        <f>AC20/Y20</f>
        <v>#DIV/0!</v>
      </c>
      <c r="AI20" s="529"/>
      <c r="AJ20" s="530"/>
      <c r="AK20" s="10" t="s">
        <v>10</v>
      </c>
      <c r="AL20" s="15"/>
      <c r="AN20" s="4"/>
    </row>
    <row r="21" spans="1:40" ht="20.100000000000001" customHeight="1" thickBot="1" x14ac:dyDescent="0.2">
      <c r="A21" s="86"/>
      <c r="B21" s="81"/>
      <c r="C21" s="16"/>
      <c r="D21" s="16"/>
      <c r="E21" s="16"/>
      <c r="F21" s="10"/>
      <c r="G21" s="10"/>
      <c r="H21" s="10"/>
      <c r="I21" s="10"/>
      <c r="J21" s="10"/>
      <c r="K21" s="10"/>
      <c r="L21" s="11"/>
      <c r="M21" s="10"/>
      <c r="N21" s="10"/>
      <c r="O21" s="10"/>
      <c r="P21" s="10"/>
      <c r="Q21" s="10"/>
      <c r="R21" s="10"/>
      <c r="S21" s="12"/>
      <c r="T21" s="18"/>
      <c r="U21" s="18"/>
      <c r="V21" s="18"/>
      <c r="W21" s="10"/>
      <c r="X21" s="10"/>
      <c r="Y21" s="10"/>
      <c r="Z21" s="10"/>
      <c r="AA21" s="19"/>
      <c r="AB21" s="19"/>
      <c r="AC21" s="10"/>
      <c r="AD21" s="10"/>
      <c r="AE21" s="10"/>
      <c r="AF21" s="10"/>
      <c r="AG21" s="10"/>
      <c r="AH21" s="10"/>
      <c r="AI21" s="82" t="s">
        <v>13</v>
      </c>
      <c r="AJ21" s="10"/>
      <c r="AK21" s="10"/>
      <c r="AL21" s="15"/>
      <c r="AN21" s="4"/>
    </row>
    <row r="22" spans="1:40" ht="20.100000000000001" customHeight="1" thickBot="1" x14ac:dyDescent="0.2">
      <c r="A22" s="86"/>
      <c r="B22" s="81"/>
      <c r="C22" s="16"/>
      <c r="D22" s="16"/>
      <c r="E22" s="16"/>
      <c r="F22" s="10"/>
      <c r="G22" s="10"/>
      <c r="H22" s="10"/>
      <c r="I22" s="10"/>
      <c r="J22" s="10"/>
      <c r="K22" s="10"/>
      <c r="L22" s="11"/>
      <c r="M22" s="10"/>
      <c r="N22" s="10"/>
      <c r="O22" s="10"/>
      <c r="P22" s="10"/>
      <c r="Q22" s="10"/>
      <c r="R22" s="10"/>
      <c r="S22" s="12"/>
      <c r="T22" s="525">
        <v>410000</v>
      </c>
      <c r="U22" s="526"/>
      <c r="V22" s="527"/>
      <c r="W22" s="29" t="s">
        <v>10</v>
      </c>
      <c r="X22" s="10"/>
      <c r="Y22" s="10"/>
      <c r="Z22" s="10"/>
      <c r="AA22" s="19"/>
      <c r="AB22" s="19"/>
      <c r="AC22" s="10"/>
      <c r="AD22" s="10"/>
      <c r="AE22" s="10"/>
      <c r="AF22" s="10"/>
      <c r="AG22" s="10"/>
      <c r="AH22" s="10"/>
      <c r="AI22" s="10"/>
      <c r="AJ22" s="10"/>
      <c r="AK22" s="19"/>
      <c r="AL22" s="15"/>
      <c r="AN22" s="4"/>
    </row>
    <row r="23" spans="1:40" ht="20.100000000000001" customHeight="1" x14ac:dyDescent="0.15">
      <c r="A23" s="86"/>
      <c r="B23" s="83"/>
      <c r="C23" s="20"/>
      <c r="D23" s="20"/>
      <c r="E23" s="20"/>
      <c r="F23" s="10"/>
      <c r="G23" s="10"/>
      <c r="H23" s="10"/>
      <c r="I23" s="10"/>
      <c r="J23" s="10"/>
      <c r="K23" s="10"/>
      <c r="L23" s="11"/>
      <c r="M23" s="10"/>
      <c r="N23" s="10"/>
      <c r="O23" s="10"/>
      <c r="P23" s="10"/>
      <c r="Q23" s="21"/>
      <c r="R23" s="10"/>
      <c r="S23" s="12"/>
      <c r="T23" s="18"/>
      <c r="U23" s="18"/>
      <c r="V23" s="18"/>
      <c r="W23" s="10"/>
      <c r="X23" s="30"/>
      <c r="Y23" s="30"/>
      <c r="Z23" s="30"/>
      <c r="AA23" s="10"/>
      <c r="AB23" s="10"/>
      <c r="AC23" s="10"/>
      <c r="AD23" s="10"/>
      <c r="AE23" s="19"/>
      <c r="AF23" s="19"/>
      <c r="AG23" s="10"/>
      <c r="AH23" s="10"/>
      <c r="AI23" s="10"/>
      <c r="AJ23" s="10"/>
      <c r="AK23" s="19"/>
      <c r="AL23" s="15"/>
      <c r="AN23" s="4"/>
    </row>
    <row r="24" spans="1:40" ht="20.100000000000001" customHeight="1" x14ac:dyDescent="0.15">
      <c r="A24" s="86"/>
      <c r="B24" s="450"/>
      <c r="C24" s="451"/>
      <c r="D24" s="451"/>
      <c r="E24" s="451"/>
      <c r="F24" s="23"/>
      <c r="G24" s="23"/>
      <c r="H24" s="23"/>
      <c r="I24" s="23"/>
      <c r="J24" s="23"/>
      <c r="K24" s="23"/>
      <c r="L24" s="32"/>
      <c r="M24" s="23"/>
      <c r="N24" s="23"/>
      <c r="O24" s="23"/>
      <c r="P24" s="23"/>
      <c r="Q24" s="452"/>
      <c r="R24" s="23"/>
      <c r="S24" s="33"/>
      <c r="T24" s="449"/>
      <c r="U24" s="449"/>
      <c r="V24" s="449"/>
      <c r="W24" s="23"/>
      <c r="X24" s="453"/>
      <c r="Y24" s="453"/>
      <c r="Z24" s="453"/>
      <c r="AA24" s="23"/>
      <c r="AB24" s="23"/>
      <c r="AC24" s="23"/>
      <c r="AD24" s="23"/>
      <c r="AE24" s="22"/>
      <c r="AF24" s="22"/>
      <c r="AG24" s="23"/>
      <c r="AH24" s="23"/>
      <c r="AI24" s="23"/>
      <c r="AJ24" s="23"/>
      <c r="AK24" s="22"/>
      <c r="AL24" s="24"/>
      <c r="AN24" s="4"/>
    </row>
    <row r="25" spans="1:40" ht="12.75" customHeight="1" x14ac:dyDescent="0.15">
      <c r="A25" s="86"/>
      <c r="B25" s="83"/>
      <c r="C25" s="20"/>
      <c r="D25" s="20"/>
      <c r="E25" s="20"/>
      <c r="F25" s="10"/>
      <c r="G25" s="10"/>
      <c r="H25" s="10"/>
      <c r="I25" s="10"/>
      <c r="J25" s="10"/>
      <c r="K25" s="10"/>
      <c r="L25" s="11"/>
      <c r="M25" s="10"/>
      <c r="N25" s="10"/>
      <c r="O25" s="10"/>
      <c r="P25" s="10"/>
      <c r="Q25" s="21"/>
      <c r="R25" s="10"/>
      <c r="S25" s="12"/>
      <c r="T25" s="18"/>
      <c r="U25" s="18"/>
      <c r="V25" s="18"/>
      <c r="W25" s="10"/>
      <c r="X25" s="30"/>
      <c r="Y25" s="30"/>
      <c r="Z25" s="30"/>
      <c r="AA25" s="10"/>
      <c r="AB25" s="10"/>
      <c r="AC25" s="10"/>
      <c r="AD25" s="10"/>
      <c r="AE25" s="19"/>
      <c r="AF25" s="19"/>
      <c r="AG25" s="10"/>
      <c r="AH25" s="10"/>
      <c r="AI25" s="10"/>
      <c r="AJ25" s="10"/>
      <c r="AK25" s="19"/>
      <c r="AL25" s="15"/>
      <c r="AN25" s="4"/>
    </row>
    <row r="26" spans="1:40" ht="20.100000000000001" customHeight="1" thickBot="1" x14ac:dyDescent="0.2">
      <c r="A26" s="86"/>
      <c r="B26" s="83"/>
      <c r="C26" s="20"/>
      <c r="D26" s="552" t="s">
        <v>165</v>
      </c>
      <c r="E26" s="552"/>
      <c r="F26" s="552"/>
      <c r="G26" s="552"/>
      <c r="H26" s="552"/>
      <c r="I26" s="552"/>
      <c r="J26" s="552"/>
      <c r="K26" s="552"/>
      <c r="L26" s="552"/>
      <c r="M26" s="552"/>
      <c r="N26" s="552"/>
      <c r="O26" s="552"/>
      <c r="P26" s="552"/>
      <c r="Q26" s="552"/>
      <c r="R26" s="10"/>
      <c r="S26" s="12"/>
      <c r="T26" s="18"/>
      <c r="U26" s="18"/>
      <c r="V26" s="18"/>
      <c r="W26" s="10"/>
      <c r="X26" s="30"/>
      <c r="Y26" s="30"/>
      <c r="Z26" s="30"/>
      <c r="AA26" s="10"/>
      <c r="AB26" s="10"/>
      <c r="AC26" s="10"/>
      <c r="AD26" s="10"/>
      <c r="AE26" s="19"/>
      <c r="AF26" s="19"/>
      <c r="AG26" s="10"/>
      <c r="AH26" s="10"/>
      <c r="AI26" s="10"/>
      <c r="AJ26" s="10"/>
      <c r="AK26" s="19"/>
      <c r="AL26" s="15"/>
      <c r="AN26" s="4"/>
    </row>
    <row r="27" spans="1:40" ht="20.100000000000001" customHeight="1" thickBot="1" x14ac:dyDescent="0.2">
      <c r="A27" s="86"/>
      <c r="B27" s="81"/>
      <c r="C27" s="16"/>
      <c r="D27" s="16"/>
      <c r="E27" s="16"/>
      <c r="F27" s="533">
        <v>1</v>
      </c>
      <c r="G27" s="534"/>
      <c r="H27" s="10" t="s">
        <v>5</v>
      </c>
      <c r="I27" s="533">
        <v>7</v>
      </c>
      <c r="J27" s="534"/>
      <c r="K27" s="10" t="s">
        <v>6</v>
      </c>
      <c r="L27" s="11" t="s">
        <v>7</v>
      </c>
      <c r="M27" s="533">
        <v>1</v>
      </c>
      <c r="N27" s="534"/>
      <c r="O27" s="10" t="s">
        <v>5</v>
      </c>
      <c r="P27" s="533">
        <v>8</v>
      </c>
      <c r="Q27" s="534"/>
      <c r="R27" s="10" t="s">
        <v>6</v>
      </c>
      <c r="S27" s="12"/>
      <c r="T27" s="535">
        <v>470000</v>
      </c>
      <c r="U27" s="536"/>
      <c r="V27" s="534"/>
      <c r="W27" s="10" t="s">
        <v>8</v>
      </c>
      <c r="X27" s="17"/>
      <c r="Y27" s="533">
        <v>2</v>
      </c>
      <c r="Z27" s="534"/>
      <c r="AA27" s="10" t="s">
        <v>9</v>
      </c>
      <c r="AB27" s="10"/>
      <c r="AC27" s="525">
        <f>T27*Y27</f>
        <v>940000</v>
      </c>
      <c r="AD27" s="526"/>
      <c r="AE27" s="527"/>
      <c r="AF27" s="10" t="s">
        <v>10</v>
      </c>
      <c r="AG27" s="10"/>
      <c r="AH27" s="10"/>
      <c r="AI27" s="10"/>
      <c r="AJ27" s="10"/>
      <c r="AK27" s="10"/>
      <c r="AL27" s="15"/>
      <c r="AN27" s="4"/>
    </row>
    <row r="28" spans="1:40" ht="9.9499999999999993" customHeight="1" thickBot="1" x14ac:dyDescent="0.2">
      <c r="A28" s="86"/>
      <c r="B28" s="81"/>
      <c r="C28" s="16"/>
      <c r="D28" s="16"/>
      <c r="E28" s="16"/>
      <c r="F28" s="10"/>
      <c r="G28" s="10"/>
      <c r="H28" s="10"/>
      <c r="I28" s="16"/>
      <c r="J28" s="16"/>
      <c r="K28" s="10"/>
      <c r="L28" s="11"/>
      <c r="M28" s="10"/>
      <c r="N28" s="10"/>
      <c r="O28" s="10"/>
      <c r="P28" s="10"/>
      <c r="Q28" s="10"/>
      <c r="R28" s="10"/>
      <c r="S28" s="12"/>
      <c r="T28" s="10"/>
      <c r="U28" s="10"/>
      <c r="V28" s="10"/>
      <c r="W28" s="10"/>
      <c r="X28" s="10"/>
      <c r="Y28" s="10"/>
      <c r="Z28" s="10"/>
      <c r="AA28" s="10"/>
      <c r="AB28" s="10"/>
      <c r="AC28" s="10"/>
      <c r="AD28" s="10"/>
      <c r="AE28" s="10"/>
      <c r="AF28" s="10"/>
      <c r="AG28" s="10"/>
      <c r="AH28" s="10"/>
      <c r="AI28" s="10"/>
      <c r="AJ28" s="10"/>
      <c r="AK28" s="10"/>
      <c r="AL28" s="15"/>
      <c r="AN28" s="4"/>
    </row>
    <row r="29" spans="1:40" ht="20.100000000000001" customHeight="1" thickBot="1" x14ac:dyDescent="0.2">
      <c r="A29" s="86"/>
      <c r="B29" s="81"/>
      <c r="C29" s="16"/>
      <c r="D29" s="16"/>
      <c r="E29" s="16"/>
      <c r="F29" s="533">
        <v>1</v>
      </c>
      <c r="G29" s="534"/>
      <c r="H29" s="10" t="s">
        <v>5</v>
      </c>
      <c r="I29" s="533">
        <v>9</v>
      </c>
      <c r="J29" s="534"/>
      <c r="K29" s="10" t="s">
        <v>6</v>
      </c>
      <c r="L29" s="11" t="s">
        <v>7</v>
      </c>
      <c r="M29" s="533">
        <v>2</v>
      </c>
      <c r="N29" s="534"/>
      <c r="O29" s="10" t="s">
        <v>5</v>
      </c>
      <c r="P29" s="533">
        <v>6</v>
      </c>
      <c r="Q29" s="534"/>
      <c r="R29" s="10" t="s">
        <v>6</v>
      </c>
      <c r="S29" s="12"/>
      <c r="T29" s="535">
        <v>500000</v>
      </c>
      <c r="U29" s="536"/>
      <c r="V29" s="534"/>
      <c r="W29" s="10" t="s">
        <v>8</v>
      </c>
      <c r="X29" s="17"/>
      <c r="Y29" s="533">
        <v>10</v>
      </c>
      <c r="Z29" s="534"/>
      <c r="AA29" s="10" t="s">
        <v>9</v>
      </c>
      <c r="AB29" s="10"/>
      <c r="AC29" s="525">
        <f>T29*Y29</f>
        <v>5000000</v>
      </c>
      <c r="AD29" s="526"/>
      <c r="AE29" s="527"/>
      <c r="AF29" s="10" t="s">
        <v>10</v>
      </c>
      <c r="AG29" s="10"/>
      <c r="AH29" s="10"/>
      <c r="AI29" s="10"/>
      <c r="AJ29" s="10"/>
      <c r="AK29" s="10"/>
      <c r="AL29" s="15"/>
      <c r="AN29" s="4"/>
    </row>
    <row r="30" spans="1:40" ht="9.9499999999999993" customHeight="1" thickBot="1" x14ac:dyDescent="0.2">
      <c r="A30" s="86"/>
      <c r="B30" s="81"/>
      <c r="C30" s="16"/>
      <c r="D30" s="16"/>
      <c r="E30" s="16"/>
      <c r="F30" s="10"/>
      <c r="G30" s="10"/>
      <c r="H30" s="10"/>
      <c r="I30" s="10"/>
      <c r="J30" s="10"/>
      <c r="K30" s="10"/>
      <c r="L30" s="11"/>
      <c r="M30" s="10"/>
      <c r="N30" s="10"/>
      <c r="O30" s="10"/>
      <c r="P30" s="10"/>
      <c r="Q30" s="10"/>
      <c r="R30" s="10"/>
      <c r="S30" s="12"/>
      <c r="T30" s="18"/>
      <c r="U30" s="18"/>
      <c r="V30" s="18"/>
      <c r="W30" s="10"/>
      <c r="X30" s="10"/>
      <c r="Y30" s="10"/>
      <c r="Z30" s="10"/>
      <c r="AA30" s="10"/>
      <c r="AB30" s="10"/>
      <c r="AC30" s="18"/>
      <c r="AD30" s="18"/>
      <c r="AE30" s="18"/>
      <c r="AF30" s="10"/>
      <c r="AG30" s="10"/>
      <c r="AH30" s="10"/>
      <c r="AI30" s="10"/>
      <c r="AJ30" s="10"/>
      <c r="AK30" s="10"/>
      <c r="AL30" s="15"/>
      <c r="AN30" s="4"/>
    </row>
    <row r="31" spans="1:40" ht="20.100000000000001" customHeight="1" thickBot="1" x14ac:dyDescent="0.2">
      <c r="A31" s="86"/>
      <c r="B31" s="81"/>
      <c r="C31" s="16"/>
      <c r="D31" s="16"/>
      <c r="E31" s="16"/>
      <c r="F31" s="10"/>
      <c r="G31" s="10"/>
      <c r="H31" s="10"/>
      <c r="I31" s="10"/>
      <c r="J31" s="10"/>
      <c r="K31" s="10"/>
      <c r="L31" s="11"/>
      <c r="M31" s="10"/>
      <c r="N31" s="10"/>
      <c r="O31" s="10"/>
      <c r="P31" s="10"/>
      <c r="Q31" s="10"/>
      <c r="R31" s="10"/>
      <c r="S31" s="12"/>
      <c r="T31" s="18"/>
      <c r="U31" s="18"/>
      <c r="V31" s="18"/>
      <c r="W31" s="10"/>
      <c r="X31" s="19" t="s">
        <v>11</v>
      </c>
      <c r="Y31" s="525">
        <f>SUM(Y27:Z29)</f>
        <v>12</v>
      </c>
      <c r="Z31" s="527"/>
      <c r="AA31" s="10" t="s">
        <v>12</v>
      </c>
      <c r="AB31" s="10"/>
      <c r="AC31" s="525">
        <f>SUM(AC27:AE29)</f>
        <v>5940000</v>
      </c>
      <c r="AD31" s="526"/>
      <c r="AE31" s="527"/>
      <c r="AF31" s="10" t="s">
        <v>10</v>
      </c>
      <c r="AG31" s="10"/>
      <c r="AH31" s="528">
        <f>AC31/Y31</f>
        <v>495000</v>
      </c>
      <c r="AI31" s="529"/>
      <c r="AJ31" s="530"/>
      <c r="AK31" s="10" t="s">
        <v>10</v>
      </c>
      <c r="AL31" s="15"/>
      <c r="AN31" s="4"/>
    </row>
    <row r="32" spans="1:40" ht="9.75" customHeight="1" x14ac:dyDescent="0.15">
      <c r="A32" s="86"/>
      <c r="B32" s="84"/>
      <c r="C32" s="31"/>
      <c r="D32" s="31"/>
      <c r="E32" s="31"/>
      <c r="F32" s="23"/>
      <c r="G32" s="23"/>
      <c r="H32" s="23"/>
      <c r="I32" s="23"/>
      <c r="J32" s="23"/>
      <c r="K32" s="23"/>
      <c r="L32" s="32"/>
      <c r="M32" s="23"/>
      <c r="N32" s="23"/>
      <c r="O32" s="22"/>
      <c r="P32" s="22"/>
      <c r="Q32" s="22"/>
      <c r="R32" s="23"/>
      <c r="S32" s="33"/>
      <c r="T32" s="23"/>
      <c r="U32" s="23"/>
      <c r="V32" s="449"/>
      <c r="W32" s="23"/>
      <c r="X32" s="23"/>
      <c r="Y32" s="23"/>
      <c r="Z32" s="23"/>
      <c r="AA32" s="23"/>
      <c r="AB32" s="23"/>
      <c r="AC32" s="34"/>
      <c r="AD32" s="23"/>
      <c r="AE32" s="23"/>
      <c r="AF32" s="23"/>
      <c r="AG32" s="23"/>
      <c r="AH32" s="23"/>
      <c r="AI32" s="23"/>
      <c r="AJ32" s="23"/>
      <c r="AK32" s="23"/>
      <c r="AL32" s="24"/>
      <c r="AN32" s="4"/>
    </row>
    <row r="33" spans="1:44" s="36" customFormat="1" ht="19.5" customHeight="1" x14ac:dyDescent="0.15">
      <c r="A33" s="35" t="s">
        <v>14</v>
      </c>
      <c r="B33" s="97" t="s">
        <v>163</v>
      </c>
      <c r="S33" s="37"/>
      <c r="V33" s="10"/>
      <c r="AJ33" s="35"/>
      <c r="AK33" s="35"/>
      <c r="AL33" s="35"/>
      <c r="AN33" s="38"/>
      <c r="AO33" s="35"/>
      <c r="AP33" s="35"/>
      <c r="AQ33" s="35"/>
      <c r="AR33" s="35"/>
    </row>
    <row r="34" spans="1:44" s="36" customFormat="1" ht="19.5" customHeight="1" x14ac:dyDescent="0.15">
      <c r="A34" s="87" t="s">
        <v>14</v>
      </c>
      <c r="B34" s="6" t="s">
        <v>162</v>
      </c>
      <c r="S34" s="37"/>
      <c r="AN34" s="38"/>
    </row>
    <row r="35" spans="1:44" s="36" customFormat="1" ht="19.5" customHeight="1" x14ac:dyDescent="0.15">
      <c r="S35" s="37"/>
      <c r="AN35" s="38"/>
    </row>
    <row r="36" spans="1:44" s="36" customFormat="1" ht="19.5" customHeight="1" x14ac:dyDescent="0.15">
      <c r="S36" s="37"/>
      <c r="AN36" s="38"/>
    </row>
    <row r="37" spans="1:44" s="36" customFormat="1" ht="19.5" customHeight="1" x14ac:dyDescent="0.15">
      <c r="S37" s="37"/>
      <c r="AN37" s="38"/>
    </row>
    <row r="38" spans="1:44" x14ac:dyDescent="0.15">
      <c r="V38" s="36"/>
    </row>
  </sheetData>
  <mergeCells count="41">
    <mergeCell ref="Y31:Z31"/>
    <mergeCell ref="AC31:AE31"/>
    <mergeCell ref="AH31:AJ31"/>
    <mergeCell ref="D26:Q26"/>
    <mergeCell ref="Y27:Z27"/>
    <mergeCell ref="AC27:AE27"/>
    <mergeCell ref="F29:G29"/>
    <mergeCell ref="I29:J29"/>
    <mergeCell ref="M29:N29"/>
    <mergeCell ref="P29:Q29"/>
    <mergeCell ref="T29:V29"/>
    <mergeCell ref="Y29:Z29"/>
    <mergeCell ref="AC29:AE29"/>
    <mergeCell ref="F27:G27"/>
    <mergeCell ref="I27:J27"/>
    <mergeCell ref="M27:N27"/>
    <mergeCell ref="P27:Q27"/>
    <mergeCell ref="T27:V27"/>
    <mergeCell ref="B8:AL8"/>
    <mergeCell ref="B9:R10"/>
    <mergeCell ref="S9:AL9"/>
    <mergeCell ref="S10:AL10"/>
    <mergeCell ref="C12:Q13"/>
    <mergeCell ref="F16:G16"/>
    <mergeCell ref="I16:J16"/>
    <mergeCell ref="M16:N16"/>
    <mergeCell ref="F18:G18"/>
    <mergeCell ref="I18:J18"/>
    <mergeCell ref="M18:N18"/>
    <mergeCell ref="P18:Q18"/>
    <mergeCell ref="P16:Q16"/>
    <mergeCell ref="T16:V16"/>
    <mergeCell ref="Y16:Z16"/>
    <mergeCell ref="AC16:AE16"/>
    <mergeCell ref="AH20:AJ20"/>
    <mergeCell ref="T22:V22"/>
    <mergeCell ref="T18:V18"/>
    <mergeCell ref="Y18:Z18"/>
    <mergeCell ref="AC18:AE18"/>
    <mergeCell ref="Y20:Z20"/>
    <mergeCell ref="AC20:AE20"/>
  </mergeCells>
  <phoneticPr fontId="1"/>
  <pageMargins left="0.7" right="0.7" top="0.75" bottom="0.75" header="0.3" footer="0.3"/>
  <pageSetup paperSize="9" scale="8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計算表</vt:lpstr>
      <vt:lpstr>計算表 (入力例)</vt:lpstr>
      <vt:lpstr>標準報酬月額の確認</vt:lpstr>
      <vt:lpstr>計算表!Print_Area</vt:lpstr>
      <vt:lpstr>'計算表 (入力例)'!Print_Area</vt:lpstr>
      <vt:lpstr>標準報酬月額の確認!Print_Area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tanki05</dc:creator>
  <cp:lastModifiedBy>竹下沙弥香</cp:lastModifiedBy>
  <cp:lastPrinted>2020-03-23T05:15:29Z</cp:lastPrinted>
  <dcterms:created xsi:type="dcterms:W3CDTF">2019-06-27T02:57:33Z</dcterms:created>
  <dcterms:modified xsi:type="dcterms:W3CDTF">2020-03-23T23:41:24Z</dcterms:modified>
</cp:coreProperties>
</file>