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育休法改正（R7.4.1改正）\R7.4.1_育児支援手当金・育児時短勤務手当金\HP用データ\PDF\"/>
    </mc:Choice>
  </mc:AlternateContent>
  <xr:revisionPtr revIDLastSave="0" documentId="13_ncr:1_{6D6C90E6-F69C-4116-A038-DE30D3E7D327}" xr6:coauthVersionLast="47" xr6:coauthVersionMax="47" xr10:uidLastSave="{00000000-0000-0000-0000-000000000000}"/>
  <bookViews>
    <workbookView xWindow="-108" yWindow="-108" windowWidth="23256" windowHeight="12456" xr2:uid="{1A461E04-3391-4FDA-87AD-4AA9D1C51585}"/>
  </bookViews>
  <sheets>
    <sheet name="試算シート" sheetId="12" r:id="rId1"/>
  </sheets>
  <definedNames>
    <definedName name="_xlnm.Print_Area" localSheetId="0">試算シート!$A$1:$N$45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2" l="1"/>
  <c r="M31" i="12" s="1"/>
  <c r="M35" i="12"/>
  <c r="M33" i="12"/>
  <c r="M32" i="12" l="1"/>
  <c r="M36" i="12" s="1"/>
  <c r="M43" i="12"/>
  <c r="M34" i="12"/>
  <c r="M37" i="12" s="1"/>
  <c r="M38" i="12" s="1"/>
  <c r="M39" i="12" s="1"/>
  <c r="M40" i="12" s="1"/>
  <c r="N36" i="12" l="1"/>
  <c r="N40" i="12"/>
  <c r="N42" i="12"/>
  <c r="M41" i="12"/>
  <c r="M42" i="12"/>
  <c r="M45" i="12" l="1"/>
  <c r="M22" i="12" s="1"/>
  <c r="N44" i="12"/>
  <c r="M44" i="12"/>
</calcChain>
</file>

<file path=xl/sharedStrings.xml><?xml version="1.0" encoding="utf-8"?>
<sst xmlns="http://schemas.openxmlformats.org/spreadsheetml/2006/main" count="55" uniqueCount="55">
  <si>
    <t>①</t>
    <phoneticPr fontId="2"/>
  </si>
  <si>
    <t>②</t>
    <phoneticPr fontId="2"/>
  </si>
  <si>
    <t>③</t>
    <phoneticPr fontId="2"/>
  </si>
  <si>
    <t>④</t>
    <phoneticPr fontId="2"/>
  </si>
  <si>
    <t>⑥</t>
    <phoneticPr fontId="2"/>
  </si>
  <si>
    <t>⑦</t>
    <phoneticPr fontId="2"/>
  </si>
  <si>
    <t>⑧</t>
    <phoneticPr fontId="2"/>
  </si>
  <si>
    <t>⑨</t>
    <phoneticPr fontId="2"/>
  </si>
  <si>
    <t>基準報酬月額相当額</t>
    <rPh sb="0" eb="2">
      <t>キジュン</t>
    </rPh>
    <rPh sb="2" eb="4">
      <t>ホウシュウ</t>
    </rPh>
    <rPh sb="4" eb="6">
      <t>ゲツガク</t>
    </rPh>
    <rPh sb="6" eb="8">
      <t>ソウトウ</t>
    </rPh>
    <rPh sb="8" eb="9">
      <t>ガク</t>
    </rPh>
    <phoneticPr fontId="2"/>
  </si>
  <si>
    <t>支給額（調整前）</t>
    <rPh sb="0" eb="3">
      <t>シキュウガク</t>
    </rPh>
    <rPh sb="4" eb="6">
      <t>チョウセイ</t>
    </rPh>
    <rPh sb="6" eb="7">
      <t>マエ</t>
    </rPh>
    <phoneticPr fontId="2"/>
  </si>
  <si>
    <t>減額後の報酬</t>
    <rPh sb="0" eb="2">
      <t>ゲンガク</t>
    </rPh>
    <rPh sb="2" eb="3">
      <t>ゴ</t>
    </rPh>
    <phoneticPr fontId="2"/>
  </si>
  <si>
    <t>支給限度額</t>
    <rPh sb="0" eb="2">
      <t>シキュウ</t>
    </rPh>
    <rPh sb="2" eb="4">
      <t>ゲンド</t>
    </rPh>
    <rPh sb="4" eb="5">
      <t>ガク</t>
    </rPh>
    <phoneticPr fontId="2"/>
  </si>
  <si>
    <t>時短勤務開始月の標準報酬月額</t>
    <rPh sb="0" eb="2">
      <t>ジタン</t>
    </rPh>
    <rPh sb="2" eb="4">
      <t>キンム</t>
    </rPh>
    <rPh sb="4" eb="6">
      <t>カイシ</t>
    </rPh>
    <rPh sb="6" eb="7">
      <t>ツキ</t>
    </rPh>
    <rPh sb="8" eb="10">
      <t>ヒョウジュン</t>
    </rPh>
    <rPh sb="10" eb="12">
      <t>ホウシュウ</t>
    </rPh>
    <rPh sb="12" eb="14">
      <t>ゲツガク</t>
    </rPh>
    <phoneticPr fontId="2"/>
  </si>
  <si>
    <t>１　時短勤務を開始した月の標準報酬月額を入力してください</t>
    <rPh sb="20" eb="22">
      <t>ニュウリョク</t>
    </rPh>
    <phoneticPr fontId="2"/>
  </si>
  <si>
    <t>育児時短勤務手当金 試算シート</t>
    <rPh sb="0" eb="2">
      <t>イクジ</t>
    </rPh>
    <rPh sb="2" eb="4">
      <t>ジタン</t>
    </rPh>
    <rPh sb="4" eb="6">
      <t>キンム</t>
    </rPh>
    <rPh sb="6" eb="8">
      <t>テアテ</t>
    </rPh>
    <rPh sb="8" eb="9">
      <t>キン</t>
    </rPh>
    <rPh sb="10" eb="12">
      <t>シサン</t>
    </rPh>
    <phoneticPr fontId="2"/>
  </si>
  <si>
    <t>【基準報酬月額相当額】と【時短勤務開始月の標準報酬月額】の
いずれか低い方</t>
    <rPh sb="21" eb="23">
      <t>ヒョウジュン</t>
    </rPh>
    <rPh sb="23" eb="25">
      <t>ホウシュウ</t>
    </rPh>
    <rPh sb="25" eb="27">
      <t>ゲツガク</t>
    </rPh>
    <rPh sb="34" eb="35">
      <t>ヒク</t>
    </rPh>
    <rPh sb="36" eb="37">
      <t>ホウ</t>
    </rPh>
    <phoneticPr fontId="2"/>
  </si>
  <si>
    <t>②【減額後の報酬】と【支給限度額】の比較</t>
    <rPh sb="2" eb="4">
      <t>ゲンガク</t>
    </rPh>
    <rPh sb="4" eb="5">
      <t>ゴ</t>
    </rPh>
    <rPh sb="6" eb="8">
      <t>ホウシュウ</t>
    </rPh>
    <rPh sb="11" eb="13">
      <t>シキュウ</t>
    </rPh>
    <rPh sb="13" eb="15">
      <t>ゲンド</t>
    </rPh>
    <rPh sb="15" eb="16">
      <t>ガク</t>
    </rPh>
    <rPh sb="18" eb="20">
      <t>ヒカク</t>
    </rPh>
    <phoneticPr fontId="2"/>
  </si>
  <si>
    <t>３　育児時短勤務手当金の試算額は、右記の金額です</t>
    <rPh sb="12" eb="14">
      <t>シサン</t>
    </rPh>
    <rPh sb="14" eb="15">
      <t>ガク</t>
    </rPh>
    <rPh sb="17" eb="19">
      <t>ウキ</t>
    </rPh>
    <rPh sb="20" eb="22">
      <t>キンガク</t>
    </rPh>
    <phoneticPr fontId="2"/>
  </si>
  <si>
    <t>育児時短勤務手当金の試算額</t>
    <rPh sb="0" eb="2">
      <t>イクジ</t>
    </rPh>
    <rPh sb="2" eb="4">
      <t>ジタン</t>
    </rPh>
    <rPh sb="4" eb="6">
      <t>キンム</t>
    </rPh>
    <rPh sb="6" eb="8">
      <t>テアテ</t>
    </rPh>
    <rPh sb="8" eb="9">
      <t>キン</t>
    </rPh>
    <rPh sb="10" eb="12">
      <t>シサン</t>
    </rPh>
    <rPh sb="12" eb="13">
      <t>ガク</t>
    </rPh>
    <phoneticPr fontId="2"/>
  </si>
  <si>
    <t>令和</t>
    <rPh sb="0" eb="2">
      <t>レイワ</t>
    </rPh>
    <phoneticPr fontId="2"/>
  </si>
  <si>
    <t>年</t>
    <rPh sb="0" eb="1">
      <t>ネン</t>
    </rPh>
    <phoneticPr fontId="2"/>
  </si>
  <si>
    <t>　　　　　　　　　　　　　</t>
    <phoneticPr fontId="2"/>
  </si>
  <si>
    <t>① ｘ（1／100）ｘ（①-②）／（① ｘ 10／100）</t>
    <phoneticPr fontId="2"/>
  </si>
  <si>
    <t>　　　標準報酬月額は、時短勤務開始月の給与支給明細を確認してください</t>
    <rPh sb="3" eb="5">
      <t>ヒョウジュン</t>
    </rPh>
    <rPh sb="5" eb="7">
      <t>ホウシュウ</t>
    </rPh>
    <rPh sb="7" eb="9">
      <t>ゲツガク</t>
    </rPh>
    <rPh sb="11" eb="13">
      <t>ジタン</t>
    </rPh>
    <rPh sb="13" eb="15">
      <t>キンム</t>
    </rPh>
    <rPh sb="15" eb="18">
      <t>カイシヅキ</t>
    </rPh>
    <rPh sb="19" eb="25">
      <t>キュウヨシキュウメイサイ</t>
    </rPh>
    <rPh sb="26" eb="28">
      <t>カクニン</t>
    </rPh>
    <phoneticPr fontId="2"/>
  </si>
  <si>
    <t>　・通勤手当　　　　　６か月分の通勤手当12万円が、4月に支給されている場合</t>
    <phoneticPr fontId="2"/>
  </si>
  <si>
    <t>　・時間外勤務手当　　4月の勤務実績に基づき、5月に支給されている場合</t>
    <phoneticPr fontId="2"/>
  </si>
  <si>
    <t>　　　　　　　　　　　5月分の給与等に含めて計算します</t>
    <phoneticPr fontId="2"/>
  </si>
  <si>
    <t>　　　　　　　　　　　12万円 ／ ６か月＝ 2万円を、4月から9月それぞれの給与等に含めて計算します</t>
    <phoneticPr fontId="2"/>
  </si>
  <si>
    <t>②【減額後の報酬】+⑥【支給額（調整前）】</t>
    <phoneticPr fontId="2"/>
  </si>
  <si>
    <t>総務省令で定める率 ＝  {①-（②+③）}／②</t>
  </si>
  <si>
    <r>
      <t>総務省令で定める率 ＝  {①-（②+③）}／②　</t>
    </r>
    <r>
      <rPr>
        <sz val="8"/>
        <color theme="1"/>
        <rFont val="UD デジタル 教科書体 NP-B"/>
        <family val="1"/>
        <charset val="128"/>
      </rPr>
      <t>（小数点第3位を四捨五入）</t>
    </r>
    <rPh sb="26" eb="29">
      <t>ショウスウテン</t>
    </rPh>
    <rPh sb="29" eb="30">
      <t>ダイ</t>
    </rPh>
    <rPh sb="31" eb="32">
      <t>イ</t>
    </rPh>
    <rPh sb="33" eb="37">
      <t>シシャゴニュウ</t>
    </rPh>
    <phoneticPr fontId="2"/>
  </si>
  <si>
    <t>【支給限度額】と調整した支給額</t>
    <rPh sb="12" eb="15">
      <t>シキュウガク</t>
    </rPh>
    <phoneticPr fontId="2"/>
  </si>
  <si>
    <t>⑧【最低限度額】と⑦【支給限度額と調整した支給額】の比較</t>
    <rPh sb="11" eb="13">
      <t>シキュウ</t>
    </rPh>
    <rPh sb="13" eb="15">
      <t>ゲンド</t>
    </rPh>
    <rPh sb="15" eb="16">
      <t>ガク</t>
    </rPh>
    <rPh sb="17" eb="19">
      <t>チョウセイ</t>
    </rPh>
    <rPh sb="21" eb="24">
      <t>シキュウガク</t>
    </rPh>
    <rPh sb="26" eb="28">
      <t>ヒカク</t>
    </rPh>
    <phoneticPr fontId="2"/>
  </si>
  <si>
    <r>
      <rPr>
        <sz val="18"/>
        <color theme="1"/>
        <rFont val="UD デジタル 教科書体 NP-B"/>
        <family val="1"/>
        <charset val="128"/>
      </rPr>
      <t>令和７年４月</t>
    </r>
    <r>
      <rPr>
        <sz val="14"/>
        <color theme="1"/>
        <rFont val="UD デジタル 教科書体 NP-B"/>
        <family val="1"/>
        <charset val="128"/>
      </rPr>
      <t>　から　</t>
    </r>
    <r>
      <rPr>
        <sz val="18"/>
        <color theme="1"/>
        <rFont val="UD デジタル 教科書体 NP-B"/>
        <family val="1"/>
        <charset val="128"/>
      </rPr>
      <t>令和７年７月</t>
    </r>
    <r>
      <rPr>
        <sz val="14"/>
        <color theme="1"/>
        <rFont val="UD デジタル 教科書体 NP-B"/>
        <family val="1"/>
        <charset val="128"/>
      </rPr>
      <t>　試算用</t>
    </r>
    <rPh sb="0" eb="2">
      <t>レイワ</t>
    </rPh>
    <rPh sb="3" eb="4">
      <t>ネン</t>
    </rPh>
    <rPh sb="5" eb="6">
      <t>ガツ</t>
    </rPh>
    <rPh sb="10" eb="12">
      <t>レイワ</t>
    </rPh>
    <rPh sb="13" eb="14">
      <t>ネン</t>
    </rPh>
    <rPh sb="15" eb="16">
      <t>ガツ</t>
    </rPh>
    <rPh sb="17" eb="19">
      <t>シサン</t>
    </rPh>
    <rPh sb="19" eb="20">
      <t>ヨウ</t>
    </rPh>
    <phoneticPr fontId="2"/>
  </si>
  <si>
    <t>２　減額後の給与等の額を入力してください（注）</t>
    <rPh sb="2" eb="4">
      <t>ゲンガク</t>
    </rPh>
    <rPh sb="4" eb="5">
      <t>ゴ</t>
    </rPh>
    <rPh sb="6" eb="8">
      <t>キュウヨ</t>
    </rPh>
    <rPh sb="8" eb="9">
      <t>トウ</t>
    </rPh>
    <rPh sb="10" eb="11">
      <t>ガク</t>
    </rPh>
    <rPh sb="12" eb="14">
      <t>ニュウリョク</t>
    </rPh>
    <rPh sb="21" eb="22">
      <t>チュウ</t>
    </rPh>
    <phoneticPr fontId="2"/>
  </si>
  <si>
    <t>（注）　各種手当の取扱いについて</t>
    <rPh sb="1" eb="2">
      <t>チュウ</t>
    </rPh>
    <phoneticPr fontId="2"/>
  </si>
  <si>
    <t>参考　計算過程</t>
    <rPh sb="0" eb="2">
      <t>サンコウ</t>
    </rPh>
    <rPh sb="3" eb="7">
      <t>ケイサンカテイ</t>
    </rPh>
    <phoneticPr fontId="2"/>
  </si>
  <si>
    <t>月</t>
    <rPh sb="0" eb="1">
      <t>ツキ</t>
    </rPh>
    <phoneticPr fontId="2"/>
  </si>
  <si>
    <t>令和７年４月から令和７年７月</t>
    <rPh sb="0" eb="2">
      <t>レイワ</t>
    </rPh>
    <rPh sb="3" eb="4">
      <t>ネン</t>
    </rPh>
    <rPh sb="5" eb="6">
      <t>ガツ</t>
    </rPh>
    <rPh sb="8" eb="10">
      <t>レイワ</t>
    </rPh>
    <rPh sb="11" eb="12">
      <t>ネン</t>
    </rPh>
    <rPh sb="13" eb="14">
      <t>ガツ</t>
    </rPh>
    <phoneticPr fontId="2"/>
  </si>
  <si>
    <t>令和７年８月から令和８年７月</t>
    <rPh sb="0" eb="2">
      <t>レイワ</t>
    </rPh>
    <rPh sb="3" eb="4">
      <t>ネン</t>
    </rPh>
    <rPh sb="5" eb="6">
      <t>ガツ</t>
    </rPh>
    <rPh sb="8" eb="10">
      <t>レイワ</t>
    </rPh>
    <rPh sb="11" eb="12">
      <t>ネン</t>
    </rPh>
    <rPh sb="13" eb="14">
      <t>ガツ</t>
    </rPh>
    <phoneticPr fontId="2"/>
  </si>
  <si>
    <t>令和８年８月から令和９年７月</t>
    <rPh sb="0" eb="2">
      <t>レイワ</t>
    </rPh>
    <rPh sb="3" eb="4">
      <t>ネン</t>
    </rPh>
    <rPh sb="5" eb="6">
      <t>ガツ</t>
    </rPh>
    <rPh sb="8" eb="10">
      <t>レイワ</t>
    </rPh>
    <rPh sb="11" eb="12">
      <t>ネン</t>
    </rPh>
    <rPh sb="13" eb="14">
      <t>ガツ</t>
    </rPh>
    <phoneticPr fontId="2"/>
  </si>
  <si>
    <t>令和９年８月から令和１０年７月</t>
    <rPh sb="0" eb="2">
      <t>レイワ</t>
    </rPh>
    <rPh sb="3" eb="4">
      <t>ネン</t>
    </rPh>
    <rPh sb="5" eb="6">
      <t>ガツ</t>
    </rPh>
    <rPh sb="8" eb="10">
      <t>レイワ</t>
    </rPh>
    <rPh sb="12" eb="13">
      <t>ネン</t>
    </rPh>
    <rPh sb="14" eb="15">
      <t>ガツ</t>
    </rPh>
    <phoneticPr fontId="2"/>
  </si>
  <si>
    <t>基準報酬月額相当額</t>
    <rPh sb="0" eb="4">
      <t>キジュンホウシュウ</t>
    </rPh>
    <rPh sb="4" eb="6">
      <t>ゲツガク</t>
    </rPh>
    <rPh sb="6" eb="9">
      <t>ソウトウガク</t>
    </rPh>
    <phoneticPr fontId="2"/>
  </si>
  <si>
    <t>支給限度額</t>
    <rPh sb="0" eb="5">
      <t>シキュウゲンドガク</t>
    </rPh>
    <phoneticPr fontId="2"/>
  </si>
  <si>
    <t>最低限度額</t>
    <rPh sb="0" eb="5">
      <t>サイテイゲンドガク</t>
    </rPh>
    <phoneticPr fontId="2"/>
  </si>
  <si>
    <t>コード</t>
    <phoneticPr fontId="2"/>
  </si>
  <si>
    <t>支給対象月</t>
    <phoneticPr fontId="2"/>
  </si>
  <si>
    <t>　↑　基準報酬月額相当額を超える場合は、基準報酬月額相当額に置き換えて計算します</t>
    <rPh sb="3" eb="5">
      <t>キジュン</t>
    </rPh>
    <rPh sb="12" eb="13">
      <t>コ</t>
    </rPh>
    <rPh sb="15" eb="17">
      <t>バアイ</t>
    </rPh>
    <rPh sb="30" eb="31">
      <t>オ</t>
    </rPh>
    <rPh sb="32" eb="33">
      <t>カ</t>
    </rPh>
    <rPh sb="34" eb="36">
      <t>ケイサン</t>
    </rPh>
    <phoneticPr fontId="2"/>
  </si>
  <si>
    <t>　↑　支給限度額を超える場合は、支給対象外です</t>
    <rPh sb="3" eb="8">
      <t>シキュウゲンドガク</t>
    </rPh>
    <rPh sb="9" eb="10">
      <t>コ</t>
    </rPh>
    <rPh sb="12" eb="14">
      <t>バアイ</t>
    </rPh>
    <rPh sb="16" eb="21">
      <t>シキュウタイショウガイ</t>
    </rPh>
    <phoneticPr fontId="2"/>
  </si>
  <si>
    <t>　↑　減額後の給与等の額と当該手当金の合計が支給減額を超える場合は、</t>
    <rPh sb="3" eb="5">
      <t>ゲンガク</t>
    </rPh>
    <rPh sb="5" eb="6">
      <t>ゴ</t>
    </rPh>
    <rPh sb="7" eb="10">
      <t>キュウヨトウ</t>
    </rPh>
    <rPh sb="11" eb="12">
      <t>ガク</t>
    </rPh>
    <rPh sb="13" eb="15">
      <t>トウガイ</t>
    </rPh>
    <rPh sb="15" eb="18">
      <t>テアテキン</t>
    </rPh>
    <rPh sb="19" eb="21">
      <t>ゴウケイ</t>
    </rPh>
    <rPh sb="22" eb="26">
      <t>シキュウゲンガク</t>
    </rPh>
    <rPh sb="27" eb="28">
      <t>コ</t>
    </rPh>
    <rPh sb="30" eb="32">
      <t>バアイ</t>
    </rPh>
    <phoneticPr fontId="2"/>
  </si>
  <si>
    <t>　　支給限度額から減額後の給与等の額を控除した金額が当該手当金の額となります</t>
    <rPh sb="2" eb="7">
      <t>シキュウゲンドガク</t>
    </rPh>
    <rPh sb="9" eb="12">
      <t>ゲンガクゴ</t>
    </rPh>
    <rPh sb="13" eb="16">
      <t>キュウヨトウ</t>
    </rPh>
    <rPh sb="17" eb="18">
      <t>ガク</t>
    </rPh>
    <rPh sb="19" eb="21">
      <t>コウジョ</t>
    </rPh>
    <rPh sb="23" eb="25">
      <t>キンガク</t>
    </rPh>
    <rPh sb="26" eb="28">
      <t>トウガイ</t>
    </rPh>
    <rPh sb="28" eb="31">
      <t>テアテキン</t>
    </rPh>
    <rPh sb="32" eb="33">
      <t>ガク</t>
    </rPh>
    <phoneticPr fontId="2"/>
  </si>
  <si>
    <t>最低限度額</t>
    <phoneticPr fontId="2"/>
  </si>
  <si>
    <t>支給対象月を入力してください</t>
    <rPh sb="0" eb="2">
      <t>シキュウ</t>
    </rPh>
    <rPh sb="2" eb="4">
      <t>タイショウ</t>
    </rPh>
    <rPh sb="4" eb="5">
      <t>ツキ</t>
    </rPh>
    <rPh sb="6" eb="8">
      <t>ニュウリョク</t>
    </rPh>
    <phoneticPr fontId="2"/>
  </si>
  <si>
    <t>のセルを入力してください</t>
    <rPh sb="4" eb="6">
      <t>ニュウリョク</t>
    </rPh>
    <phoneticPr fontId="2"/>
  </si>
  <si>
    <t>　　　また、当該手当金の額が最低限度額を超えない場合は、支給対象外です</t>
    <rPh sb="6" eb="8">
      <t>トウガイ</t>
    </rPh>
    <rPh sb="8" eb="11">
      <t>テアテキン</t>
    </rPh>
    <rPh sb="12" eb="13">
      <t>ガク</t>
    </rPh>
    <rPh sb="14" eb="19">
      <t>サイテイゲンドガク</t>
    </rPh>
    <rPh sb="20" eb="21">
      <t>コ</t>
    </rPh>
    <rPh sb="24" eb="26">
      <t>バアイ</t>
    </rPh>
    <rPh sb="28" eb="33">
      <t>シキュウタイショウガイ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</si>
</sst>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Red]\-#,##0.000000000"/>
    <numFmt numFmtId="177" formatCode="0_);[Red]\(0\)"/>
    <numFmt numFmtId="178" formatCode="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UD デジタル 教科書体 NP-B"/>
      <family val="1"/>
      <charset val="128"/>
    </font>
    <font>
      <b/>
      <sz val="12"/>
      <color theme="1"/>
      <name val="UD デジタル 教科書体 NP-B"/>
      <family val="1"/>
      <charset val="128"/>
    </font>
    <font>
      <b/>
      <sz val="14"/>
      <color theme="1"/>
      <name val="UD デジタル 教科書体 NP-B"/>
      <family val="1"/>
      <charset val="128"/>
    </font>
    <font>
      <sz val="10"/>
      <color theme="1"/>
      <name val="UD デジタル 教科書体 NP-B"/>
      <family val="1"/>
      <charset val="128"/>
    </font>
    <font>
      <sz val="14"/>
      <color theme="1"/>
      <name val="UD デジタル 教科書体 NP-B"/>
      <family val="1"/>
      <charset val="128"/>
    </font>
    <font>
      <b/>
      <sz val="10"/>
      <color theme="1"/>
      <name val="UD デジタル 教科書体 NP-B"/>
      <family val="1"/>
      <charset val="128"/>
    </font>
    <font>
      <b/>
      <sz val="26"/>
      <color theme="1"/>
      <name val="UD デジタル 教科書体 NP-B"/>
      <family val="1"/>
      <charset val="128"/>
    </font>
    <font>
      <sz val="8"/>
      <color theme="1"/>
      <name val="UD デジタル 教科書体 NP-B"/>
      <family val="1"/>
      <charset val="128"/>
    </font>
    <font>
      <sz val="18"/>
      <color theme="1"/>
      <name val="UD デジタル 教科書体 NP-B"/>
      <family val="1"/>
      <charset val="128"/>
    </font>
    <font>
      <b/>
      <u/>
      <sz val="11"/>
      <color rgb="FFFF0000"/>
      <name val="UD デジタル 教科書体 NP-B"/>
      <family val="1"/>
      <charset val="128"/>
    </font>
    <font>
      <sz val="9"/>
      <color theme="1"/>
      <name val="UD デジタル 教科書体 NP-B"/>
      <family val="1"/>
      <charset val="128"/>
    </font>
    <font>
      <b/>
      <sz val="9"/>
      <color theme="1"/>
      <name val="UD デジタル 教科書体 NP-B"/>
      <family val="1"/>
      <charset val="128"/>
    </font>
    <font>
      <sz val="11"/>
      <color theme="1"/>
      <name val="UD デジタル 教科書体 NP-B"/>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diagonal/>
    </border>
    <border>
      <left/>
      <right/>
      <top/>
      <bottom style="dotted">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5">
    <xf numFmtId="0" fontId="0" fillId="0" borderId="0" xfId="0">
      <alignment vertical="center"/>
    </xf>
    <xf numFmtId="0" fontId="3" fillId="3" borderId="0" xfId="0" applyFont="1" applyFill="1">
      <alignment vertical="center"/>
    </xf>
    <xf numFmtId="38" fontId="3" fillId="3" borderId="0" xfId="1" applyFont="1" applyFill="1">
      <alignment vertical="center"/>
    </xf>
    <xf numFmtId="0" fontId="3" fillId="3" borderId="0" xfId="0" applyFont="1" applyFill="1" applyBorder="1" applyAlignment="1">
      <alignment vertical="center" wrapText="1"/>
    </xf>
    <xf numFmtId="0" fontId="4" fillId="3" borderId="0" xfId="0" applyFont="1" applyFill="1">
      <alignment vertical="center"/>
    </xf>
    <xf numFmtId="0" fontId="3" fillId="3" borderId="0" xfId="0" applyFont="1" applyFill="1" applyBorder="1">
      <alignment vertical="center"/>
    </xf>
    <xf numFmtId="0" fontId="3" fillId="3" borderId="0" xfId="0" applyFont="1" applyFill="1" applyAlignment="1">
      <alignment horizontal="right" vertical="center"/>
    </xf>
    <xf numFmtId="0" fontId="5" fillId="3" borderId="0" xfId="0" applyFont="1" applyFill="1">
      <alignment vertical="center"/>
    </xf>
    <xf numFmtId="0" fontId="6" fillId="3" borderId="0" xfId="0" applyFont="1" applyFill="1" applyAlignment="1">
      <alignment vertical="center" wrapText="1"/>
    </xf>
    <xf numFmtId="0" fontId="5" fillId="3" borderId="0" xfId="0" applyFont="1" applyFill="1" applyAlignment="1">
      <alignment vertical="center"/>
    </xf>
    <xf numFmtId="38" fontId="3" fillId="3" borderId="10" xfId="1" applyFont="1" applyFill="1" applyBorder="1">
      <alignment vertical="center"/>
    </xf>
    <xf numFmtId="38" fontId="3" fillId="3" borderId="12" xfId="1" applyFont="1" applyFill="1" applyBorder="1">
      <alignment vertical="center"/>
    </xf>
    <xf numFmtId="38" fontId="3" fillId="3" borderId="12" xfId="1" applyFont="1" applyFill="1" applyBorder="1" applyAlignment="1">
      <alignment horizontal="right" vertical="center"/>
    </xf>
    <xf numFmtId="176" fontId="3" fillId="3" borderId="12" xfId="1" applyNumberFormat="1" applyFont="1" applyFill="1" applyBorder="1">
      <alignment vertical="center"/>
    </xf>
    <xf numFmtId="38" fontId="3" fillId="3" borderId="14" xfId="1" applyFont="1" applyFill="1" applyBorder="1" applyAlignment="1">
      <alignment horizontal="right" vertical="center"/>
    </xf>
    <xf numFmtId="0" fontId="7" fillId="3" borderId="0" xfId="0" applyFont="1" applyFill="1">
      <alignment vertical="center"/>
    </xf>
    <xf numFmtId="38" fontId="3" fillId="2" borderId="1" xfId="1" applyFont="1" applyFill="1" applyBorder="1" applyProtection="1">
      <alignment vertical="center"/>
      <protection locked="0"/>
    </xf>
    <xf numFmtId="38" fontId="4" fillId="3" borderId="1" xfId="1" applyFont="1" applyFill="1" applyBorder="1" applyAlignment="1">
      <alignment horizontal="right" vertical="center"/>
    </xf>
    <xf numFmtId="38" fontId="4" fillId="3" borderId="5" xfId="1" applyFont="1" applyFill="1" applyBorder="1" applyAlignment="1">
      <alignment horizontal="right" vertical="center"/>
    </xf>
    <xf numFmtId="0" fontId="6" fillId="3" borderId="0" xfId="0" applyFont="1" applyFill="1">
      <alignment vertical="center"/>
    </xf>
    <xf numFmtId="0" fontId="6" fillId="3" borderId="0" xfId="0" applyFont="1" applyFill="1" applyBorder="1">
      <alignment vertical="center"/>
    </xf>
    <xf numFmtId="38" fontId="3" fillId="3" borderId="12" xfId="1" applyNumberFormat="1" applyFont="1" applyFill="1" applyBorder="1">
      <alignment vertical="center"/>
    </xf>
    <xf numFmtId="0" fontId="8" fillId="3" borderId="0" xfId="0" applyFont="1" applyFill="1" applyAlignment="1">
      <alignment vertical="center"/>
    </xf>
    <xf numFmtId="38" fontId="8" fillId="3" borderId="0" xfId="1" applyFont="1" applyFill="1" applyBorder="1" applyAlignment="1">
      <alignment horizontal="right" vertical="center"/>
    </xf>
    <xf numFmtId="0" fontId="8" fillId="3" borderId="0" xfId="0" applyFont="1" applyFill="1" applyBorder="1" applyAlignment="1">
      <alignment vertical="center"/>
    </xf>
    <xf numFmtId="0" fontId="8" fillId="3" borderId="0" xfId="0" applyFont="1" applyFill="1" applyAlignment="1">
      <alignment horizontal="left" vertical="center"/>
    </xf>
    <xf numFmtId="0" fontId="12" fillId="3" borderId="0" xfId="0" applyFont="1" applyFill="1" applyAlignment="1">
      <alignment vertical="center"/>
    </xf>
    <xf numFmtId="0" fontId="9" fillId="3" borderId="0" xfId="0" applyFont="1" applyFill="1" applyAlignment="1">
      <alignment horizontal="center" vertical="center"/>
    </xf>
    <xf numFmtId="0" fontId="7" fillId="3" borderId="0" xfId="0" applyFont="1" applyFill="1" applyAlignment="1">
      <alignment horizontal="center" vertical="center"/>
    </xf>
    <xf numFmtId="0" fontId="8" fillId="3" borderId="21" xfId="0" applyFont="1" applyFill="1" applyBorder="1" applyAlignment="1">
      <alignment vertical="center"/>
    </xf>
    <xf numFmtId="0" fontId="3" fillId="3" borderId="22" xfId="0" applyFont="1" applyFill="1" applyBorder="1">
      <alignment vertical="center"/>
    </xf>
    <xf numFmtId="0" fontId="8" fillId="3" borderId="22" xfId="0" applyFont="1" applyFill="1" applyBorder="1" applyAlignment="1">
      <alignment vertical="center"/>
    </xf>
    <xf numFmtId="177" fontId="3" fillId="3" borderId="0" xfId="0" applyNumberFormat="1" applyFont="1" applyFill="1">
      <alignment vertical="center"/>
    </xf>
    <xf numFmtId="177" fontId="6" fillId="3" borderId="0" xfId="0" applyNumberFormat="1" applyFont="1" applyFill="1">
      <alignment vertical="center"/>
    </xf>
    <xf numFmtId="177" fontId="3" fillId="3" borderId="0" xfId="1" applyNumberFormat="1" applyFont="1" applyFill="1">
      <alignment vertical="center"/>
    </xf>
    <xf numFmtId="177" fontId="6" fillId="3" borderId="0" xfId="1" applyNumberFormat="1" applyFont="1" applyFill="1">
      <alignment vertical="center"/>
    </xf>
    <xf numFmtId="177" fontId="13" fillId="3" borderId="0" xfId="0" applyNumberFormat="1" applyFont="1" applyFill="1" applyBorder="1" applyAlignment="1">
      <alignment horizontal="right" vertical="center"/>
    </xf>
    <xf numFmtId="177" fontId="13" fillId="3" borderId="24" xfId="0" applyNumberFormat="1" applyFont="1" applyFill="1" applyBorder="1">
      <alignment vertical="center"/>
    </xf>
    <xf numFmtId="0" fontId="13" fillId="3" borderId="25" xfId="0" applyFont="1" applyFill="1" applyBorder="1">
      <alignment vertical="center"/>
    </xf>
    <xf numFmtId="0" fontId="13" fillId="3" borderId="26" xfId="0" applyFont="1" applyFill="1" applyBorder="1">
      <alignment vertical="center"/>
    </xf>
    <xf numFmtId="177" fontId="14" fillId="3" borderId="0" xfId="0" applyNumberFormat="1" applyFont="1" applyFill="1" applyAlignment="1">
      <alignment horizontal="center" vertical="center"/>
    </xf>
    <xf numFmtId="177" fontId="13" fillId="3" borderId="23" xfId="0" applyNumberFormat="1" applyFont="1" applyFill="1" applyBorder="1">
      <alignment vertical="center"/>
    </xf>
    <xf numFmtId="0" fontId="13" fillId="3" borderId="23" xfId="0" applyFont="1" applyFill="1" applyBorder="1">
      <alignment vertical="center"/>
    </xf>
    <xf numFmtId="38" fontId="13" fillId="3" borderId="2" xfId="1" applyFont="1" applyFill="1" applyBorder="1">
      <alignment vertical="center"/>
    </xf>
    <xf numFmtId="38" fontId="13" fillId="3" borderId="3" xfId="1" applyFont="1" applyFill="1" applyBorder="1">
      <alignment vertical="center"/>
    </xf>
    <xf numFmtId="177" fontId="13" fillId="3" borderId="27" xfId="0" applyNumberFormat="1" applyFont="1" applyFill="1" applyBorder="1">
      <alignment vertical="center"/>
    </xf>
    <xf numFmtId="0" fontId="13" fillId="3" borderId="27" xfId="0" applyFont="1" applyFill="1" applyBorder="1">
      <alignment vertical="center"/>
    </xf>
    <xf numFmtId="38" fontId="13" fillId="3" borderId="28" xfId="1" applyFont="1" applyFill="1" applyBorder="1">
      <alignment vertical="center"/>
    </xf>
    <xf numFmtId="38" fontId="13" fillId="3" borderId="29" xfId="1" applyFont="1" applyFill="1" applyBorder="1">
      <alignment vertical="center"/>
    </xf>
    <xf numFmtId="0" fontId="3" fillId="3" borderId="12" xfId="2" applyNumberFormat="1" applyFont="1" applyFill="1" applyBorder="1">
      <alignment vertical="center"/>
    </xf>
    <xf numFmtId="177" fontId="7" fillId="2" borderId="1" xfId="0" applyNumberFormat="1" applyFont="1" applyFill="1" applyBorder="1" applyAlignment="1" applyProtection="1">
      <alignment horizontal="center" vertical="center"/>
      <protection locked="0"/>
    </xf>
    <xf numFmtId="178" fontId="7" fillId="2" borderId="1" xfId="0" applyNumberFormat="1" applyFont="1" applyFill="1" applyBorder="1" applyAlignment="1" applyProtection="1">
      <alignment horizontal="center" vertical="center"/>
      <protection locked="0"/>
    </xf>
    <xf numFmtId="0" fontId="7" fillId="3" borderId="0" xfId="0" applyFont="1" applyFill="1" applyAlignment="1">
      <alignment vertical="center"/>
    </xf>
    <xf numFmtId="0" fontId="15" fillId="3" borderId="0" xfId="0" applyFont="1" applyFill="1" applyAlignment="1">
      <alignment horizontal="lef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3" fillId="3" borderId="20" xfId="0" applyFont="1" applyFill="1" applyBorder="1" applyAlignment="1">
      <alignment horizontal="left" vertical="center"/>
    </xf>
    <xf numFmtId="0" fontId="3" fillId="3" borderId="1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3" fillId="3" borderId="1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9" fillId="3" borderId="0" xfId="0" applyFont="1" applyFill="1" applyAlignment="1">
      <alignment horizontal="center" vertical="center"/>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6">
    <dxf>
      <font>
        <b val="0"/>
        <i val="0"/>
        <strike val="0"/>
        <condense val="0"/>
        <extend val="0"/>
        <outline val="0"/>
        <shadow val="0"/>
        <u val="none"/>
        <vertAlign val="baseline"/>
        <sz val="9"/>
        <color theme="1"/>
        <name val="UD デジタル 教科書体 NP-B"/>
        <family val="1"/>
        <charset val="128"/>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UD デジタル 教科書体 NP-B"/>
        <family val="1"/>
        <charset val="128"/>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UD デジタル 教科書体 NP-B"/>
        <family val="1"/>
        <charset val="128"/>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UD デジタル 教科書体 NP-B"/>
        <family val="1"/>
        <charset val="128"/>
        <scheme val="none"/>
      </font>
      <numFmt numFmtId="177" formatCode="0_);[Red]\(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UD デジタル 教科書体 NP-B"/>
        <family val="1"/>
        <charset val="128"/>
        <scheme val="none"/>
      </font>
      <numFmt numFmtId="177" formatCode="0_);[Red]\(0\)"/>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9"/>
        <color rgb="FF000000"/>
        <name val="UD デジタル 教科書体 NP-B"/>
        <family val="1"/>
        <charset val="128"/>
        <scheme val="none"/>
      </font>
    </dxf>
    <dxf>
      <border outline="0">
        <bottom style="thin">
          <color rgb="FF000000"/>
        </bottom>
      </border>
    </dxf>
    <dxf>
      <font>
        <b val="0"/>
        <i val="0"/>
        <strike val="0"/>
        <condense val="0"/>
        <extend val="0"/>
        <outline val="0"/>
        <shadow val="0"/>
        <u val="none"/>
        <vertAlign val="baseline"/>
        <sz val="9"/>
        <color theme="1"/>
        <name val="UD デジタル 教科書体 NP-B"/>
        <family val="1"/>
        <charset val="128"/>
        <scheme val="none"/>
      </font>
      <fill>
        <patternFill patternType="solid">
          <fgColor indexed="64"/>
          <bgColor theme="0"/>
        </patternFill>
      </fill>
      <border diagonalUp="0" diagonalDown="0" outline="0">
        <left style="thin">
          <color indexed="64"/>
        </left>
        <right style="thin">
          <color indexed="64"/>
        </right>
        <top/>
        <bottom/>
      </border>
    </dxf>
    <dxf>
      <font>
        <strike val="0"/>
        <color theme="0"/>
      </font>
    </dxf>
    <dxf>
      <font>
        <strike val="0"/>
        <color theme="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FF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163286</xdr:colOff>
      <xdr:row>0</xdr:row>
      <xdr:rowOff>43543</xdr:rowOff>
    </xdr:from>
    <xdr:to>
      <xdr:col>6</xdr:col>
      <xdr:colOff>522514</xdr:colOff>
      <xdr:row>0</xdr:row>
      <xdr:rowOff>631370</xdr:rowOff>
    </xdr:to>
    <xdr:sp macro="" textlink="">
      <xdr:nvSpPr>
        <xdr:cNvPr id="2" name="テキスト ボックス 1">
          <a:extLst>
            <a:ext uri="{FF2B5EF4-FFF2-40B4-BE49-F238E27FC236}">
              <a16:creationId xmlns:a16="http://schemas.microsoft.com/office/drawing/2014/main" id="{278C5736-3977-499B-B6F0-D20E5A76F598}"/>
            </a:ext>
          </a:extLst>
        </xdr:cNvPr>
        <xdr:cNvSpPr txBox="1"/>
      </xdr:nvSpPr>
      <xdr:spPr>
        <a:xfrm>
          <a:off x="163286" y="43543"/>
          <a:ext cx="2754085" cy="587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P-B" panose="02020700000000000000" pitchFamily="18" charset="-128"/>
              <a:ea typeface="UD デジタル 教科書体 NP-B" panose="02020700000000000000" pitchFamily="18" charset="-128"/>
            </a:rPr>
            <a:t>公立学校共済組合大阪支部用</a:t>
          </a:r>
          <a:endParaRPr kumimoji="1" lang="en-US" altLang="ja-JP" sz="1400">
            <a:latin typeface="UD デジタル 教科書体 NP-B" panose="02020700000000000000" pitchFamily="18" charset="-128"/>
            <a:ea typeface="UD デジタル 教科書体 NP-B" panose="02020700000000000000" pitchFamily="18" charset="-128"/>
          </a:endParaRPr>
        </a:p>
        <a:p>
          <a:r>
            <a:rPr kumimoji="1" lang="ja-JP" altLang="en-US" sz="1050">
              <a:latin typeface="UD デジタル 教科書体 NP-B" panose="02020700000000000000" pitchFamily="18" charset="-128"/>
              <a:ea typeface="UD デジタル 教科書体 NP-B" panose="02020700000000000000" pitchFamily="18" charset="-128"/>
            </a:rPr>
            <a:t>（</a:t>
          </a:r>
          <a:r>
            <a:rPr kumimoji="1" lang="en-US" altLang="ja-JP" sz="1050">
              <a:latin typeface="UD デジタル 教科書体 NP-B" panose="02020700000000000000" pitchFamily="18" charset="-128"/>
              <a:ea typeface="UD デジタル 教科書体 NP-B" panose="02020700000000000000" pitchFamily="18" charset="-128"/>
            </a:rPr>
            <a:t>R7.6.30</a:t>
          </a:r>
          <a:r>
            <a:rPr kumimoji="1" lang="ja-JP" altLang="en-US" sz="1050">
              <a:latin typeface="UD デジタル 教科書体 NP-B" panose="02020700000000000000" pitchFamily="18" charset="-128"/>
              <a:ea typeface="UD デジタル 教科書体 NP-B" panose="02020700000000000000" pitchFamily="18" charset="-128"/>
            </a:rPr>
            <a:t>時点）</a:t>
          </a:r>
          <a:endParaRPr kumimoji="1" lang="en-US" altLang="ja-JP" sz="1050">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EF225B-9FEB-4BCF-80AC-42505845F6B6}" name="テーブル36" displayName="テーブル36" ref="Q1:U5" totalsRowShown="0" headerRowDxfId="9" dataDxfId="7" headerRowBorderDxfId="8" tableBorderDxfId="6" totalsRowBorderDxfId="5">
  <autoFilter ref="Q1:U5" xr:uid="{6FEFCD81-B49A-4D52-A24D-DC3E34558325}"/>
  <tableColumns count="5">
    <tableColumn id="1" xr3:uid="{DC07500F-DFCB-4576-9342-DDFB93A760D6}" name="コード" dataDxfId="4"/>
    <tableColumn id="3" xr3:uid="{4CFC9CEF-44E3-4259-B8C3-D909D7A70EC0}" name="支給対象月" dataDxfId="3"/>
    <tableColumn id="4" xr3:uid="{0750D3A5-BC73-4BC2-9B80-18C3B606E0B6}" name="基準報酬月額相当額" dataDxfId="2" dataCellStyle="桁区切り"/>
    <tableColumn id="5" xr3:uid="{56AD13BB-55D5-4916-8607-093C1DA96BE7}" name="支給限度額" dataDxfId="1" dataCellStyle="桁区切り"/>
    <tableColumn id="6" xr3:uid="{5BF03A77-4067-434C-83FA-44134F173AA4}" name="最低限度額" dataDxfId="0" dataCellStyle="桁区切り"/>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4BB5-E1B1-47E3-85E5-FFD4EA6E0275}">
  <dimension ref="A1:U45"/>
  <sheetViews>
    <sheetView tabSelected="1" zoomScale="70" zoomScaleNormal="70" workbookViewId="0">
      <selection activeCell="K5" sqref="K5"/>
    </sheetView>
  </sheetViews>
  <sheetFormatPr defaultColWidth="9" defaultRowHeight="16.2" x14ac:dyDescent="0.45"/>
  <cols>
    <col min="1" max="1" width="3.59765625" style="1" customWidth="1"/>
    <col min="2" max="6" width="5.59765625" style="1" customWidth="1"/>
    <col min="7" max="8" width="9" style="1"/>
    <col min="9" max="12" width="5.59765625" style="1" customWidth="1"/>
    <col min="13" max="13" width="17.59765625" style="1" bestFit="1" customWidth="1"/>
    <col min="14" max="14" width="64.19921875" style="1" customWidth="1"/>
    <col min="15" max="15" width="23.59765625" style="1" customWidth="1"/>
    <col min="16" max="16" width="17.3984375" style="34" bestFit="1" customWidth="1"/>
    <col min="17" max="17" width="10.796875" style="32" bestFit="1" customWidth="1"/>
    <col min="18" max="18" width="27.09765625" style="1" bestFit="1" customWidth="1"/>
    <col min="19" max="19" width="19.3984375" style="1" bestFit="1" customWidth="1"/>
    <col min="20" max="21" width="12.3984375" style="1" bestFit="1" customWidth="1"/>
    <col min="22" max="16384" width="9" style="1"/>
  </cols>
  <sheetData>
    <row r="1" spans="1:21" ht="60" customHeight="1" thickBot="1" x14ac:dyDescent="0.5">
      <c r="B1" s="69" t="s">
        <v>14</v>
      </c>
      <c r="C1" s="69"/>
      <c r="D1" s="69"/>
      <c r="E1" s="69"/>
      <c r="F1" s="69"/>
      <c r="G1" s="69"/>
      <c r="H1" s="69"/>
      <c r="I1" s="69"/>
      <c r="J1" s="69"/>
      <c r="K1" s="69"/>
      <c r="L1" s="69"/>
      <c r="M1" s="69"/>
      <c r="N1" s="69"/>
      <c r="O1" s="27"/>
      <c r="P1" s="36">
        <f>I5*100+K5</f>
        <v>704</v>
      </c>
      <c r="Q1" s="37" t="s">
        <v>45</v>
      </c>
      <c r="R1" s="38" t="s">
        <v>46</v>
      </c>
      <c r="S1" s="38" t="s">
        <v>42</v>
      </c>
      <c r="T1" s="38" t="s">
        <v>43</v>
      </c>
      <c r="U1" s="39" t="s">
        <v>44</v>
      </c>
    </row>
    <row r="2" spans="1:21" ht="30" customHeight="1" thickBot="1" x14ac:dyDescent="0.5">
      <c r="B2" s="73"/>
      <c r="C2" s="74"/>
      <c r="D2" s="53" t="s">
        <v>53</v>
      </c>
      <c r="E2" s="52"/>
      <c r="F2" s="52"/>
      <c r="G2" s="52"/>
      <c r="H2" s="52"/>
      <c r="I2" s="52" t="s">
        <v>33</v>
      </c>
      <c r="J2" s="52"/>
      <c r="K2" s="52"/>
      <c r="L2" s="52"/>
      <c r="M2" s="52"/>
      <c r="N2" s="52"/>
      <c r="O2" s="28"/>
      <c r="P2" s="40"/>
      <c r="Q2" s="41">
        <v>704</v>
      </c>
      <c r="R2" s="42" t="s">
        <v>38</v>
      </c>
      <c r="S2" s="43">
        <v>470700</v>
      </c>
      <c r="T2" s="43">
        <v>459000</v>
      </c>
      <c r="U2" s="44">
        <v>2295</v>
      </c>
    </row>
    <row r="3" spans="1:21" ht="15" customHeight="1" x14ac:dyDescent="0.45">
      <c r="B3" s="52"/>
      <c r="C3" s="52"/>
      <c r="D3" s="52"/>
      <c r="E3" s="52"/>
      <c r="F3" s="52"/>
      <c r="G3" s="52"/>
      <c r="H3" s="52"/>
      <c r="I3" s="52"/>
      <c r="J3" s="52"/>
      <c r="K3" s="52"/>
      <c r="L3" s="52"/>
      <c r="M3" s="52"/>
      <c r="N3" s="52"/>
      <c r="O3" s="28"/>
      <c r="P3" s="40"/>
      <c r="Q3" s="41">
        <v>708</v>
      </c>
      <c r="R3" s="42" t="s">
        <v>39</v>
      </c>
      <c r="S3" s="43"/>
      <c r="T3" s="43"/>
      <c r="U3" s="44"/>
    </row>
    <row r="4" spans="1:21" ht="15" customHeight="1" thickBot="1" x14ac:dyDescent="0.5">
      <c r="B4" s="28"/>
      <c r="C4" s="28"/>
      <c r="D4" s="28"/>
      <c r="E4" s="28"/>
      <c r="F4" s="28"/>
      <c r="G4" s="28"/>
      <c r="H4" s="28"/>
      <c r="I4" s="28"/>
      <c r="J4" s="28"/>
      <c r="K4" s="28"/>
      <c r="L4" s="28"/>
      <c r="M4" s="28"/>
      <c r="N4" s="28"/>
      <c r="O4" s="28"/>
      <c r="P4" s="40"/>
      <c r="Q4" s="41">
        <v>808</v>
      </c>
      <c r="R4" s="42" t="s">
        <v>40</v>
      </c>
      <c r="S4" s="43"/>
      <c r="T4" s="43"/>
      <c r="U4" s="44"/>
    </row>
    <row r="5" spans="1:21" ht="30" customHeight="1" thickBot="1" x14ac:dyDescent="0.5">
      <c r="B5" s="15" t="s">
        <v>52</v>
      </c>
      <c r="D5" s="28"/>
      <c r="E5" s="28"/>
      <c r="F5" s="28"/>
      <c r="G5" s="28"/>
      <c r="H5" s="28" t="s">
        <v>19</v>
      </c>
      <c r="I5" s="50">
        <v>7</v>
      </c>
      <c r="J5" s="28" t="s">
        <v>20</v>
      </c>
      <c r="K5" s="51">
        <v>4</v>
      </c>
      <c r="L5" s="28" t="s">
        <v>37</v>
      </c>
      <c r="M5" s="28"/>
      <c r="N5" s="28"/>
      <c r="O5" s="28"/>
      <c r="P5" s="40"/>
      <c r="Q5" s="45">
        <v>908</v>
      </c>
      <c r="R5" s="46" t="s">
        <v>41</v>
      </c>
      <c r="S5" s="47"/>
      <c r="T5" s="47"/>
      <c r="U5" s="48"/>
    </row>
    <row r="6" spans="1:21" ht="19.95" customHeight="1" thickBot="1" x14ac:dyDescent="0.5"/>
    <row r="7" spans="1:21" ht="30" customHeight="1" thickBot="1" x14ac:dyDescent="0.5">
      <c r="B7" s="9" t="s">
        <v>13</v>
      </c>
      <c r="C7" s="9"/>
      <c r="D7" s="9"/>
      <c r="E7" s="9"/>
      <c r="F7" s="9"/>
      <c r="G7" s="9"/>
      <c r="H7" s="9"/>
      <c r="I7" s="9"/>
      <c r="J7" s="9"/>
      <c r="K7" s="9"/>
      <c r="L7" s="9"/>
      <c r="M7" s="16"/>
      <c r="N7" s="22"/>
      <c r="O7" s="22"/>
    </row>
    <row r="8" spans="1:21" x14ac:dyDescent="0.45">
      <c r="M8" s="22" t="s">
        <v>47</v>
      </c>
    </row>
    <row r="9" spans="1:21" x14ac:dyDescent="0.45">
      <c r="B9" s="19" t="s">
        <v>23</v>
      </c>
      <c r="M9" s="2"/>
    </row>
    <row r="10" spans="1:21" x14ac:dyDescent="0.45">
      <c r="B10" s="19"/>
      <c r="M10" s="2"/>
    </row>
    <row r="11" spans="1:21" ht="16.8" thickBot="1" x14ac:dyDescent="0.5">
      <c r="M11" s="2"/>
      <c r="N11" s="3"/>
      <c r="O11" s="3"/>
    </row>
    <row r="12" spans="1:21" ht="30" customHeight="1" thickBot="1" x14ac:dyDescent="0.5">
      <c r="B12" s="9" t="s">
        <v>34</v>
      </c>
      <c r="C12" s="9"/>
      <c r="D12" s="9"/>
      <c r="E12" s="9"/>
      <c r="F12" s="9"/>
      <c r="G12" s="9"/>
      <c r="H12" s="9"/>
      <c r="I12" s="9"/>
      <c r="J12" s="9"/>
      <c r="K12" s="9"/>
      <c r="L12" s="9"/>
      <c r="M12" s="16"/>
      <c r="N12" s="22"/>
      <c r="O12" s="22"/>
    </row>
    <row r="13" spans="1:21" x14ac:dyDescent="0.45">
      <c r="M13" s="22" t="s">
        <v>48</v>
      </c>
      <c r="N13" s="3"/>
      <c r="O13" s="3"/>
    </row>
    <row r="14" spans="1:21" s="19" customFormat="1" ht="13.8" x14ac:dyDescent="0.45">
      <c r="B14" s="22" t="s">
        <v>35</v>
      </c>
      <c r="C14" s="22"/>
      <c r="D14" s="22"/>
      <c r="E14" s="22"/>
      <c r="F14" s="22"/>
      <c r="G14" s="22"/>
      <c r="H14" s="22"/>
      <c r="I14" s="22"/>
      <c r="J14" s="22"/>
      <c r="K14" s="22"/>
      <c r="L14" s="22"/>
      <c r="M14" s="23"/>
      <c r="N14" s="24"/>
      <c r="O14" s="24"/>
      <c r="P14" s="35"/>
      <c r="Q14" s="33"/>
    </row>
    <row r="15" spans="1:21" s="19" customFormat="1" ht="13.8" x14ac:dyDescent="0.45">
      <c r="A15" s="25"/>
      <c r="B15" s="22" t="s">
        <v>24</v>
      </c>
      <c r="C15" s="22"/>
      <c r="D15" s="22"/>
      <c r="E15" s="22"/>
      <c r="F15" s="22"/>
      <c r="G15" s="22"/>
      <c r="H15" s="22"/>
      <c r="I15" s="22"/>
      <c r="J15" s="22"/>
      <c r="K15" s="22"/>
      <c r="L15" s="22"/>
      <c r="M15" s="23"/>
      <c r="N15" s="24"/>
      <c r="O15" s="24"/>
      <c r="P15" s="35"/>
      <c r="Q15" s="33"/>
    </row>
    <row r="16" spans="1:21" s="19" customFormat="1" ht="13.8" x14ac:dyDescent="0.45">
      <c r="A16" s="19" t="s">
        <v>21</v>
      </c>
      <c r="B16" s="22" t="s">
        <v>27</v>
      </c>
      <c r="C16" s="22"/>
      <c r="D16" s="22"/>
      <c r="E16" s="22"/>
      <c r="F16" s="22"/>
      <c r="G16" s="22"/>
      <c r="H16" s="22"/>
      <c r="I16" s="22"/>
      <c r="J16" s="22"/>
      <c r="K16" s="22"/>
      <c r="L16" s="22"/>
      <c r="M16" s="23"/>
      <c r="N16" s="24"/>
      <c r="O16" s="24"/>
      <c r="P16" s="35"/>
      <c r="Q16" s="33"/>
    </row>
    <row r="17" spans="1:17" s="19" customFormat="1" ht="13.8" x14ac:dyDescent="0.45">
      <c r="B17" s="22"/>
      <c r="C17" s="22"/>
      <c r="D17" s="22"/>
      <c r="E17" s="22"/>
      <c r="F17" s="22"/>
      <c r="G17" s="22"/>
      <c r="H17" s="22"/>
      <c r="I17" s="22"/>
      <c r="J17" s="22"/>
      <c r="K17" s="22"/>
      <c r="L17" s="22"/>
      <c r="M17" s="23"/>
      <c r="N17" s="24"/>
      <c r="O17" s="24"/>
      <c r="P17" s="35"/>
      <c r="Q17" s="33"/>
    </row>
    <row r="18" spans="1:17" s="19" customFormat="1" ht="13.8" x14ac:dyDescent="0.45">
      <c r="B18" s="22" t="s">
        <v>25</v>
      </c>
      <c r="C18" s="22"/>
      <c r="D18" s="22"/>
      <c r="E18" s="22"/>
      <c r="F18" s="22"/>
      <c r="G18" s="22"/>
      <c r="H18" s="22"/>
      <c r="I18" s="22"/>
      <c r="J18" s="22"/>
      <c r="K18" s="22"/>
      <c r="L18" s="22"/>
      <c r="M18" s="23"/>
      <c r="N18" s="24"/>
      <c r="O18" s="24"/>
      <c r="P18" s="35"/>
      <c r="Q18" s="33"/>
    </row>
    <row r="19" spans="1:17" s="19" customFormat="1" ht="13.8" x14ac:dyDescent="0.45">
      <c r="B19" s="22" t="s">
        <v>26</v>
      </c>
      <c r="C19" s="22"/>
      <c r="D19" s="22"/>
      <c r="E19" s="22"/>
      <c r="F19" s="22"/>
      <c r="G19" s="22"/>
      <c r="H19" s="22"/>
      <c r="I19" s="22"/>
      <c r="J19" s="22"/>
      <c r="K19" s="22"/>
      <c r="L19" s="22"/>
      <c r="M19" s="23"/>
      <c r="N19" s="24"/>
      <c r="O19" s="24"/>
      <c r="P19" s="35"/>
      <c r="Q19" s="33"/>
    </row>
    <row r="20" spans="1:17" s="19" customFormat="1" ht="13.8" x14ac:dyDescent="0.45">
      <c r="B20" s="22"/>
      <c r="C20" s="22"/>
      <c r="D20" s="22"/>
      <c r="E20" s="22"/>
      <c r="F20" s="22"/>
      <c r="G20" s="22"/>
      <c r="H20" s="22"/>
      <c r="I20" s="22"/>
      <c r="J20" s="22"/>
      <c r="K20" s="22"/>
      <c r="L20" s="22"/>
      <c r="M20" s="23"/>
      <c r="N20" s="24"/>
      <c r="O20" s="24"/>
      <c r="P20" s="35"/>
      <c r="Q20" s="33"/>
    </row>
    <row r="21" spans="1:17" ht="16.8" thickBot="1" x14ac:dyDescent="0.5">
      <c r="M21" s="2"/>
    </row>
    <row r="22" spans="1:17" ht="30" customHeight="1" thickBot="1" x14ac:dyDescent="0.5">
      <c r="B22" s="9" t="s">
        <v>17</v>
      </c>
      <c r="C22" s="9"/>
      <c r="D22" s="9"/>
      <c r="E22" s="9"/>
      <c r="F22" s="9"/>
      <c r="G22" s="9"/>
      <c r="H22" s="9"/>
      <c r="I22" s="9"/>
      <c r="J22" s="9"/>
      <c r="K22" s="9"/>
      <c r="L22" s="9"/>
      <c r="M22" s="17" t="str">
        <f>IFERROR(M45,"")</f>
        <v/>
      </c>
    </row>
    <row r="23" spans="1:17" ht="18" x14ac:dyDescent="0.45">
      <c r="B23" s="9"/>
      <c r="C23" s="9"/>
      <c r="D23" s="9"/>
      <c r="E23" s="9"/>
      <c r="F23" s="9"/>
      <c r="G23" s="9"/>
      <c r="H23" s="9"/>
      <c r="I23" s="9"/>
      <c r="J23" s="9"/>
      <c r="K23" s="9"/>
      <c r="L23" s="9"/>
      <c r="M23" s="29" t="s">
        <v>49</v>
      </c>
    </row>
    <row r="24" spans="1:17" ht="18" x14ac:dyDescent="0.45">
      <c r="B24" s="26"/>
      <c r="C24" s="9"/>
      <c r="D24" s="9"/>
      <c r="E24" s="9"/>
      <c r="F24" s="9"/>
      <c r="G24" s="9"/>
      <c r="H24" s="9"/>
      <c r="I24" s="9"/>
      <c r="J24" s="9"/>
      <c r="K24" s="9"/>
      <c r="L24" s="9"/>
      <c r="M24" s="24" t="s">
        <v>50</v>
      </c>
    </row>
    <row r="25" spans="1:17" x14ac:dyDescent="0.45">
      <c r="M25" s="24" t="s">
        <v>54</v>
      </c>
    </row>
    <row r="26" spans="1:17" x14ac:dyDescent="0.45">
      <c r="M26" s="24"/>
    </row>
    <row r="27" spans="1:17" x14ac:dyDescent="0.45">
      <c r="A27" s="30"/>
      <c r="B27" s="30"/>
      <c r="C27" s="30"/>
      <c r="D27" s="30"/>
      <c r="E27" s="30"/>
      <c r="F27" s="30"/>
      <c r="G27" s="30"/>
      <c r="H27" s="30"/>
      <c r="I27" s="30"/>
      <c r="J27" s="30"/>
      <c r="K27" s="30"/>
      <c r="L27" s="30"/>
      <c r="M27" s="31"/>
      <c r="N27" s="30"/>
      <c r="O27" s="5"/>
    </row>
    <row r="28" spans="1:17" x14ac:dyDescent="0.45">
      <c r="M28" s="24"/>
    </row>
    <row r="29" spans="1:17" ht="18" x14ac:dyDescent="0.45">
      <c r="B29" s="7" t="s">
        <v>36</v>
      </c>
      <c r="C29" s="7"/>
      <c r="D29" s="7"/>
      <c r="E29" s="7"/>
      <c r="F29" s="7"/>
      <c r="G29" s="7"/>
      <c r="H29" s="7"/>
      <c r="I29" s="7"/>
      <c r="J29" s="7"/>
      <c r="K29" s="7"/>
      <c r="L29" s="7"/>
      <c r="M29" s="7"/>
    </row>
    <row r="30" spans="1:17" ht="16.8" thickBot="1" x14ac:dyDescent="0.5">
      <c r="B30" s="4"/>
      <c r="C30" s="4"/>
      <c r="D30" s="4"/>
      <c r="E30" s="4"/>
      <c r="F30" s="4"/>
      <c r="G30" s="4"/>
      <c r="H30" s="4"/>
      <c r="I30" s="4"/>
      <c r="J30" s="4"/>
      <c r="K30" s="4"/>
      <c r="L30" s="4"/>
      <c r="M30" s="4"/>
    </row>
    <row r="31" spans="1:17" s="2" customFormat="1" ht="64.95" customHeight="1" x14ac:dyDescent="0.45">
      <c r="B31" s="1"/>
      <c r="C31" s="70" t="s">
        <v>8</v>
      </c>
      <c r="D31" s="71"/>
      <c r="E31" s="71"/>
      <c r="F31" s="71"/>
      <c r="G31" s="71"/>
      <c r="H31" s="71"/>
      <c r="I31" s="72"/>
      <c r="J31" s="72"/>
      <c r="K31" s="72"/>
      <c r="L31" s="72"/>
      <c r="M31" s="10">
        <f>VLOOKUP(P1,テーブル36[#All],3,TRUE)</f>
        <v>470700</v>
      </c>
      <c r="N31" s="19"/>
      <c r="O31" s="19"/>
      <c r="P31" s="34"/>
      <c r="Q31" s="34"/>
    </row>
    <row r="32" spans="1:17" s="2" customFormat="1" ht="70.05" customHeight="1" x14ac:dyDescent="0.45">
      <c r="B32" s="1"/>
      <c r="C32" s="57" t="s">
        <v>11</v>
      </c>
      <c r="D32" s="58"/>
      <c r="E32" s="58"/>
      <c r="F32" s="58"/>
      <c r="G32" s="58"/>
      <c r="H32" s="58"/>
      <c r="I32" s="59"/>
      <c r="J32" s="59"/>
      <c r="K32" s="59"/>
      <c r="L32" s="59"/>
      <c r="M32" s="11">
        <f>VLOOKUP(P1,テーブル36[#All],4,TRUE)</f>
        <v>459000</v>
      </c>
      <c r="N32" s="19"/>
      <c r="O32" s="19"/>
      <c r="P32" s="34"/>
      <c r="Q32" s="34"/>
    </row>
    <row r="33" spans="2:17" s="2" customFormat="1" ht="45" customHeight="1" x14ac:dyDescent="0.45">
      <c r="B33" s="5"/>
      <c r="C33" s="57" t="s">
        <v>12</v>
      </c>
      <c r="D33" s="58"/>
      <c r="E33" s="58"/>
      <c r="F33" s="58"/>
      <c r="G33" s="58"/>
      <c r="H33" s="58"/>
      <c r="I33" s="59"/>
      <c r="J33" s="59"/>
      <c r="K33" s="59"/>
      <c r="L33" s="59"/>
      <c r="M33" s="11">
        <f>M7</f>
        <v>0</v>
      </c>
      <c r="N33" s="20"/>
      <c r="O33" s="20"/>
      <c r="P33" s="34"/>
      <c r="Q33" s="34"/>
    </row>
    <row r="34" spans="2:17" s="2" customFormat="1" ht="45" customHeight="1" x14ac:dyDescent="0.45">
      <c r="B34" s="6" t="s">
        <v>0</v>
      </c>
      <c r="C34" s="57" t="s">
        <v>15</v>
      </c>
      <c r="D34" s="58"/>
      <c r="E34" s="58"/>
      <c r="F34" s="58"/>
      <c r="G34" s="58"/>
      <c r="H34" s="58"/>
      <c r="I34" s="59"/>
      <c r="J34" s="59"/>
      <c r="K34" s="59"/>
      <c r="L34" s="59"/>
      <c r="M34" s="11">
        <f>IF(M31&gt;M33,M33,M31)</f>
        <v>0</v>
      </c>
      <c r="N34" s="19"/>
      <c r="O34" s="19"/>
      <c r="P34" s="34"/>
      <c r="Q34" s="34"/>
    </row>
    <row r="35" spans="2:17" s="2" customFormat="1" ht="45" customHeight="1" x14ac:dyDescent="0.45">
      <c r="B35" s="6" t="s">
        <v>1</v>
      </c>
      <c r="C35" s="66" t="s">
        <v>10</v>
      </c>
      <c r="D35" s="67"/>
      <c r="E35" s="67"/>
      <c r="F35" s="67"/>
      <c r="G35" s="67"/>
      <c r="H35" s="67"/>
      <c r="I35" s="68"/>
      <c r="J35" s="68"/>
      <c r="K35" s="68"/>
      <c r="L35" s="68"/>
      <c r="M35" s="11">
        <f>M12</f>
        <v>0</v>
      </c>
      <c r="N35" s="19"/>
      <c r="O35" s="19"/>
      <c r="P35" s="34"/>
      <c r="Q35" s="34"/>
    </row>
    <row r="36" spans="2:17" s="2" customFormat="1" ht="45" customHeight="1" x14ac:dyDescent="0.45">
      <c r="B36" s="6"/>
      <c r="C36" s="57" t="s">
        <v>16</v>
      </c>
      <c r="D36" s="58"/>
      <c r="E36" s="58"/>
      <c r="F36" s="58"/>
      <c r="G36" s="58"/>
      <c r="H36" s="58"/>
      <c r="I36" s="59"/>
      <c r="J36" s="59"/>
      <c r="K36" s="59"/>
      <c r="L36" s="59"/>
      <c r="M36" s="12" t="str">
        <f>IF(M35&lt;M32,"OK","支給対象外")</f>
        <v>OK</v>
      </c>
      <c r="N36" s="8" t="str">
        <f>IF(M35&lt;M32,"",CONCATENATE("②【減額後の報酬】が【支給限度額】を超えるため、",CHAR(10),"支給対象外です。下記の計算は無視してください"))</f>
        <v/>
      </c>
      <c r="O36" s="8"/>
      <c r="P36" s="34"/>
      <c r="Q36" s="34"/>
    </row>
    <row r="37" spans="2:17" s="2" customFormat="1" ht="45" customHeight="1" x14ac:dyDescent="0.45">
      <c r="B37" s="6" t="s">
        <v>2</v>
      </c>
      <c r="C37" s="66" t="s">
        <v>22</v>
      </c>
      <c r="D37" s="67"/>
      <c r="E37" s="67"/>
      <c r="F37" s="67"/>
      <c r="G37" s="67"/>
      <c r="H37" s="67"/>
      <c r="I37" s="68"/>
      <c r="J37" s="68"/>
      <c r="K37" s="68"/>
      <c r="L37" s="68"/>
      <c r="M37" s="11" t="e">
        <f>(M34/100)*(M34-M35)/(M34*0.1)</f>
        <v>#DIV/0!</v>
      </c>
      <c r="N37" s="19"/>
      <c r="O37" s="19"/>
      <c r="P37" s="34"/>
      <c r="Q37" s="34"/>
    </row>
    <row r="38" spans="2:17" s="2" customFormat="1" ht="45" hidden="1" customHeight="1" x14ac:dyDescent="0.45">
      <c r="B38" s="6"/>
      <c r="C38" s="54" t="s">
        <v>29</v>
      </c>
      <c r="D38" s="55"/>
      <c r="E38" s="55"/>
      <c r="F38" s="55"/>
      <c r="G38" s="55"/>
      <c r="H38" s="55"/>
      <c r="I38" s="55"/>
      <c r="J38" s="55"/>
      <c r="K38" s="55"/>
      <c r="L38" s="56"/>
      <c r="M38" s="13" t="e">
        <f>(M34-(M35+M37))/M35</f>
        <v>#DIV/0!</v>
      </c>
      <c r="N38" s="19"/>
      <c r="O38" s="19"/>
      <c r="P38" s="34"/>
      <c r="Q38" s="34"/>
    </row>
    <row r="39" spans="2:17" s="2" customFormat="1" ht="45" customHeight="1" x14ac:dyDescent="0.45">
      <c r="B39" s="6" t="s">
        <v>3</v>
      </c>
      <c r="C39" s="66" t="s">
        <v>30</v>
      </c>
      <c r="D39" s="67"/>
      <c r="E39" s="67"/>
      <c r="F39" s="67"/>
      <c r="G39" s="67"/>
      <c r="H39" s="67"/>
      <c r="I39" s="68"/>
      <c r="J39" s="68"/>
      <c r="K39" s="68"/>
      <c r="L39" s="68"/>
      <c r="M39" s="49" t="e">
        <f>ROUND(M38,2)</f>
        <v>#DIV/0!</v>
      </c>
      <c r="N39" s="19"/>
      <c r="O39" s="19"/>
      <c r="P39" s="34"/>
      <c r="Q39" s="34"/>
    </row>
    <row r="40" spans="2:17" s="2" customFormat="1" ht="45" customHeight="1" x14ac:dyDescent="0.45">
      <c r="B40" s="6" t="s">
        <v>4</v>
      </c>
      <c r="C40" s="66" t="s">
        <v>9</v>
      </c>
      <c r="D40" s="67"/>
      <c r="E40" s="67"/>
      <c r="F40" s="67"/>
      <c r="G40" s="67"/>
      <c r="H40" s="67"/>
      <c r="I40" s="68"/>
      <c r="J40" s="68"/>
      <c r="K40" s="68"/>
      <c r="L40" s="68"/>
      <c r="M40" s="21" t="e">
        <f>IF(M34*0.9&gt;M35,ROUNDDOWN(M35*0.1,0),ROUNDDOWN(M35*M39,0))</f>
        <v>#DIV/0!</v>
      </c>
      <c r="N40" s="8" t="str">
        <f>IF(M34*0.9&gt;M35,CONCATENATE("②【減額後の報酬】が①の90％未満のため、",CHAR(10),"②【減額後の報酬】ｘ10％となります（総務省令で定める率は用いません）"),CONCATENATE("90％以上100％未満のため、",CHAR(10),"②【減額後の報酬】ｘ④【総務省令で定める率】となります"))</f>
        <v>90％以上100％未満のため、
②【減額後の報酬】ｘ④【総務省令で定める率】となります</v>
      </c>
      <c r="O40" s="8"/>
      <c r="P40" s="34"/>
      <c r="Q40" s="34"/>
    </row>
    <row r="41" spans="2:17" s="2" customFormat="1" ht="45" customHeight="1" x14ac:dyDescent="0.45">
      <c r="B41" s="6"/>
      <c r="C41" s="54" t="s">
        <v>28</v>
      </c>
      <c r="D41" s="55"/>
      <c r="E41" s="55"/>
      <c r="F41" s="55"/>
      <c r="G41" s="55"/>
      <c r="H41" s="55"/>
      <c r="I41" s="55"/>
      <c r="J41" s="55"/>
      <c r="K41" s="55"/>
      <c r="L41" s="56"/>
      <c r="M41" s="21" t="e">
        <f>M35+M40</f>
        <v>#DIV/0!</v>
      </c>
      <c r="N41" s="8"/>
      <c r="O41" s="8"/>
      <c r="P41" s="34"/>
      <c r="Q41" s="34"/>
    </row>
    <row r="42" spans="2:17" s="2" customFormat="1" ht="45" customHeight="1" x14ac:dyDescent="0.45">
      <c r="B42" s="6" t="s">
        <v>5</v>
      </c>
      <c r="C42" s="57" t="s">
        <v>31</v>
      </c>
      <c r="D42" s="58"/>
      <c r="E42" s="58"/>
      <c r="F42" s="58"/>
      <c r="G42" s="58"/>
      <c r="H42" s="58"/>
      <c r="I42" s="59"/>
      <c r="J42" s="59"/>
      <c r="K42" s="59"/>
      <c r="L42" s="59"/>
      <c r="M42" s="21" t="e">
        <f>IF(M35+M40&lt;M32,M40,M32-M35)</f>
        <v>#DIV/0!</v>
      </c>
      <c r="N42" s="8" t="e">
        <f>IF(M35+M40&lt;M32,CONCATENATE("②【減額後の報酬】+⑥【支給額（調整前）】＜【支給限度額】のため、",CHAR(10),"調整不要です"),CONCATENATE("②【減額後の報酬】+⑥【支給額（調整前）】＞【支給限度額】のため、",CHAR(10),"【支給限度額】-②【減額後の報酬】として調整します"))</f>
        <v>#DIV/0!</v>
      </c>
      <c r="O42" s="8"/>
      <c r="P42" s="34"/>
      <c r="Q42" s="34"/>
    </row>
    <row r="43" spans="2:17" s="2" customFormat="1" ht="64.95" customHeight="1" x14ac:dyDescent="0.45">
      <c r="B43" s="6" t="s">
        <v>6</v>
      </c>
      <c r="C43" s="57" t="s">
        <v>51</v>
      </c>
      <c r="D43" s="58"/>
      <c r="E43" s="58"/>
      <c r="F43" s="58"/>
      <c r="G43" s="58"/>
      <c r="H43" s="58"/>
      <c r="I43" s="59"/>
      <c r="J43" s="59"/>
      <c r="K43" s="59"/>
      <c r="L43" s="59"/>
      <c r="M43" s="11">
        <f>VLOOKUP(P1,テーブル36[#All],5,TRUE)</f>
        <v>2295</v>
      </c>
      <c r="N43" s="8"/>
      <c r="O43" s="8"/>
      <c r="P43" s="34"/>
      <c r="Q43" s="34"/>
    </row>
    <row r="44" spans="2:17" s="2" customFormat="1" ht="45" customHeight="1" thickBot="1" x14ac:dyDescent="0.5">
      <c r="B44" s="6" t="s">
        <v>7</v>
      </c>
      <c r="C44" s="60" t="s">
        <v>32</v>
      </c>
      <c r="D44" s="61"/>
      <c r="E44" s="61"/>
      <c r="F44" s="61"/>
      <c r="G44" s="61"/>
      <c r="H44" s="61"/>
      <c r="I44" s="62"/>
      <c r="J44" s="62"/>
      <c r="K44" s="62"/>
      <c r="L44" s="62"/>
      <c r="M44" s="14" t="e">
        <f>IF(M42&gt;=M43,"支給あり","支給対象外")</f>
        <v>#DIV/0!</v>
      </c>
      <c r="N44" s="8" t="e">
        <f>IF(M42&gt;M43,"",CONCATENATE("⑦【支給限度額と調整した支給額】が⑧【最低限度額】未満のため、",CHAR(10),"支給対象外です"))</f>
        <v>#DIV/0!</v>
      </c>
      <c r="O44" s="8"/>
      <c r="P44" s="34"/>
      <c r="Q44" s="34"/>
    </row>
    <row r="45" spans="2:17" s="2" customFormat="1" ht="45" customHeight="1" thickTop="1" thickBot="1" x14ac:dyDescent="0.5">
      <c r="B45" s="4"/>
      <c r="C45" s="63" t="s">
        <v>18</v>
      </c>
      <c r="D45" s="64"/>
      <c r="E45" s="64"/>
      <c r="F45" s="64"/>
      <c r="G45" s="64"/>
      <c r="H45" s="64"/>
      <c r="I45" s="65"/>
      <c r="J45" s="65"/>
      <c r="K45" s="65"/>
      <c r="L45" s="65"/>
      <c r="M45" s="18" t="e">
        <f>IF(M42&gt;M43,M42,"0")</f>
        <v>#DIV/0!</v>
      </c>
      <c r="N45" s="19"/>
      <c r="O45" s="19"/>
      <c r="P45" s="34"/>
      <c r="Q45" s="34"/>
    </row>
  </sheetData>
  <sheetProtection algorithmName="SHA-512" hashValue="njQemjRZ/HjG6QtovJkPfFuqI4iZTXaKcuPvDw4dTEVMazQHnwsw8o9He/P36q4X6iVj+iu5hfP/FYqDzjz7uQ==" saltValue="XEvNp7f10snPXllZ1rCE/Q==" spinCount="100000" sheet="1" objects="1" scenarios="1" selectLockedCells="1"/>
  <mergeCells count="17">
    <mergeCell ref="C40:L40"/>
    <mergeCell ref="B1:N1"/>
    <mergeCell ref="C31:L31"/>
    <mergeCell ref="C32:L32"/>
    <mergeCell ref="C33:L33"/>
    <mergeCell ref="C34:L34"/>
    <mergeCell ref="C35:L35"/>
    <mergeCell ref="C36:L36"/>
    <mergeCell ref="C37:L37"/>
    <mergeCell ref="C38:L38"/>
    <mergeCell ref="C39:L39"/>
    <mergeCell ref="B2:C2"/>
    <mergeCell ref="C41:L41"/>
    <mergeCell ref="C42:L42"/>
    <mergeCell ref="C43:L43"/>
    <mergeCell ref="C44:L44"/>
    <mergeCell ref="C45:L45"/>
  </mergeCells>
  <phoneticPr fontId="2"/>
  <conditionalFormatting sqref="M36">
    <cfRule type="containsText" dxfId="15" priority="3" operator="containsText" text="OK">
      <formula>NOT(ISERROR(SEARCH("OK",M36)))</formula>
    </cfRule>
    <cfRule type="containsText" dxfId="14" priority="6" operator="containsText" text="支給対象外">
      <formula>NOT(ISERROR(SEARCH("支給対象外",M36)))</formula>
    </cfRule>
  </conditionalFormatting>
  <conditionalFormatting sqref="M44">
    <cfRule type="containsText" dxfId="13" priority="4" operator="containsText" text="支給あり">
      <formula>NOT(ISERROR(SEARCH("支給あり",M44)))</formula>
    </cfRule>
    <cfRule type="containsText" dxfId="12" priority="5" operator="containsText" text="支給対象外">
      <formula>NOT(ISERROR(SEARCH("支給対象外",M44)))</formula>
    </cfRule>
  </conditionalFormatting>
  <conditionalFormatting sqref="M31:M45">
    <cfRule type="containsErrors" dxfId="11" priority="7">
      <formula>ISERROR(M31)</formula>
    </cfRule>
  </conditionalFormatting>
  <conditionalFormatting sqref="N36:N44">
    <cfRule type="containsErrors" dxfId="10" priority="1">
      <formula>ISERROR(N36)</formula>
    </cfRule>
  </conditionalFormatting>
  <printOptions horizontalCentered="1" verticalCentered="1"/>
  <pageMargins left="0.23622047244094491" right="0.23622047244094491" top="0.74803149606299213" bottom="0.74803149606299213" header="0.31496062992125984" footer="0.31496062992125984"/>
  <pageSetup paperSize="9" scale="56"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試算シート</vt:lpstr>
      <vt:lpstr>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2025-06-25T01:04:23Z</cp:lastPrinted>
  <dcterms:created xsi:type="dcterms:W3CDTF">2024-12-06T02:44:55Z</dcterms:created>
  <dcterms:modified xsi:type="dcterms:W3CDTF">2025-06-25T01:07:01Z</dcterms:modified>
</cp:coreProperties>
</file>