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F9D61BC1-3C99-4061-B7FA-D7ABE0583CE0}" xr6:coauthVersionLast="47" xr6:coauthVersionMax="47" xr10:uidLastSave="{00000000-0000-0000-0000-000000000000}"/>
  <workbookProtection workbookAlgorithmName="SHA-512" workbookHashValue="pYRLyXD4EMmKmyMPUgMnfhQQjABo4uHmZZKqQrk0G4YKI1M78774EUPpAkaShx8/E4Fht01jD6GEjv7/Nkl0hw==" workbookSaltValue="LHDrjcsz6NK+zh7tN4Tx+g==" workbookSpinCount="100000" lockStructure="1"/>
  <bookViews>
    <workbookView xWindow="19080" yWindow="-120" windowWidth="19440" windowHeight="14880" firstSheet="2" activeTab="2" xr2:uid="{00000000-000D-0000-FFFF-FFFF00000000}"/>
  </bookViews>
  <sheets>
    <sheet name="0" sheetId="1" state="hidden" r:id="rId1"/>
    <sheet name="00" sheetId="2" state="hidden" r:id="rId2"/>
    <sheet name="1" sheetId="3" r:id="rId3"/>
  </sheets>
  <definedNames>
    <definedName name="hu">INDIRECT('1'!$I$2)</definedName>
    <definedName name="ka">'0'!$H$2:$H$3</definedName>
    <definedName name="_xlnm.Print_Area" localSheetId="2">'1'!$A$1:$O$21</definedName>
    <definedName name="yn">'0'!$H$2:$H$3</definedName>
    <definedName name="年">'0'!$F$2:$F$3</definedName>
    <definedName name="年度">'0'!$J$3:$J$5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50" i="1" l="1"/>
  <c r="V13" i="1"/>
  <c r="V12" i="1"/>
  <c r="V11" i="1"/>
  <c r="V10" i="1"/>
  <c r="V9" i="1"/>
  <c r="V8" i="1"/>
  <c r="V7" i="1"/>
  <c r="V6" i="1"/>
  <c r="V5" i="1"/>
  <c r="V4" i="1"/>
  <c r="V3" i="1"/>
  <c r="V2" i="1"/>
  <c r="B8" i="1"/>
  <c r="R192" i="1" l="1"/>
  <c r="T192" i="1"/>
  <c r="F192" i="1"/>
  <c r="R191" i="1"/>
  <c r="F191" i="1"/>
  <c r="T190" i="1"/>
  <c r="R190" i="1"/>
  <c r="F190" i="1"/>
  <c r="R189" i="1"/>
  <c r="F189" i="1"/>
  <c r="T188" i="1"/>
  <c r="R188" i="1"/>
  <c r="F188" i="1"/>
  <c r="R187" i="1"/>
  <c r="F187" i="1"/>
  <c r="T186" i="1"/>
  <c r="R186" i="1"/>
  <c r="F186" i="1"/>
  <c r="R185" i="1"/>
  <c r="F185" i="1"/>
  <c r="T184" i="1"/>
  <c r="R184" i="1"/>
  <c r="F184" i="1"/>
  <c r="R183" i="1"/>
  <c r="F183" i="1"/>
  <c r="T182" i="1"/>
  <c r="R182" i="1"/>
  <c r="F182" i="1"/>
  <c r="T181" i="1"/>
  <c r="R181" i="1"/>
  <c r="F181" i="1"/>
  <c r="R149" i="1"/>
  <c r="R148" i="1"/>
  <c r="F148" i="1"/>
  <c r="R147" i="1"/>
  <c r="F147" i="1"/>
  <c r="R146" i="1"/>
  <c r="F146" i="1"/>
  <c r="R145" i="1"/>
  <c r="F145" i="1"/>
  <c r="R144" i="1"/>
  <c r="F144" i="1"/>
  <c r="R143" i="1"/>
  <c r="F143" i="1"/>
  <c r="R142" i="1"/>
  <c r="F142" i="1"/>
  <c r="R141" i="1"/>
  <c r="F141" i="1"/>
  <c r="T140" i="1"/>
  <c r="R140" i="1"/>
  <c r="F140" i="1"/>
  <c r="T139" i="1"/>
  <c r="R139" i="1"/>
  <c r="H139" i="1"/>
  <c r="F139" i="1"/>
  <c r="T108" i="1"/>
  <c r="R108" i="1"/>
  <c r="R107" i="1"/>
  <c r="T106" i="1"/>
  <c r="R106" i="1"/>
  <c r="R105" i="1"/>
  <c r="T104" i="1"/>
  <c r="R104" i="1"/>
  <c r="R103" i="1"/>
  <c r="T102" i="1"/>
  <c r="R102" i="1"/>
  <c r="R101" i="1"/>
  <c r="T100" i="1"/>
  <c r="R100" i="1"/>
  <c r="R99" i="1"/>
  <c r="T98" i="1"/>
  <c r="R98" i="1"/>
  <c r="R97" i="1"/>
  <c r="T96" i="1"/>
  <c r="R96" i="1"/>
  <c r="R95" i="1"/>
  <c r="T94" i="1"/>
  <c r="R94" i="1"/>
  <c r="R93" i="1"/>
  <c r="T92" i="1"/>
  <c r="R92" i="1"/>
  <c r="R91" i="1"/>
  <c r="T90" i="1"/>
  <c r="R90" i="1"/>
  <c r="R89" i="1"/>
  <c r="T88" i="1"/>
  <c r="R88" i="1"/>
  <c r="R87" i="1"/>
  <c r="T86" i="1"/>
  <c r="R86" i="1"/>
  <c r="T85" i="1"/>
  <c r="R85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H85" i="1"/>
  <c r="F85" i="1"/>
  <c r="B9" i="1"/>
  <c r="B7" i="1"/>
  <c r="R29" i="1" s="1"/>
  <c r="B6" i="1"/>
  <c r="R26" i="1" s="1"/>
  <c r="B5" i="1"/>
  <c r="R24" i="1" s="1"/>
  <c r="T179" i="1"/>
  <c r="R179" i="1"/>
  <c r="R178" i="1"/>
  <c r="T177" i="1"/>
  <c r="R177" i="1"/>
  <c r="R176" i="1"/>
  <c r="T175" i="1"/>
  <c r="R175" i="1"/>
  <c r="R174" i="1"/>
  <c r="T173" i="1"/>
  <c r="R173" i="1"/>
  <c r="R172" i="1"/>
  <c r="T171" i="1"/>
  <c r="R171" i="1"/>
  <c r="R170" i="1"/>
  <c r="T169" i="1"/>
  <c r="R169" i="1"/>
  <c r="T168" i="1"/>
  <c r="R168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F134" i="1"/>
  <c r="F133" i="1"/>
  <c r="F132" i="1"/>
  <c r="F131" i="1"/>
  <c r="F130" i="1"/>
  <c r="F129" i="1"/>
  <c r="F128" i="1"/>
  <c r="F127" i="1"/>
  <c r="F126" i="1"/>
  <c r="F125" i="1"/>
  <c r="T83" i="1"/>
  <c r="T81" i="1"/>
  <c r="T79" i="1"/>
  <c r="T77" i="1"/>
  <c r="T75" i="1"/>
  <c r="T73" i="1"/>
  <c r="T71" i="1"/>
  <c r="T69" i="1"/>
  <c r="T67" i="1"/>
  <c r="T65" i="1"/>
  <c r="T63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111" i="1"/>
  <c r="F112" i="1"/>
  <c r="F113" i="1"/>
  <c r="F34" i="1"/>
  <c r="H34" i="1"/>
  <c r="T164" i="1"/>
  <c r="R164" i="1"/>
  <c r="R163" i="1"/>
  <c r="T162" i="1"/>
  <c r="R162" i="1"/>
  <c r="R161" i="1"/>
  <c r="T160" i="1"/>
  <c r="R160" i="1"/>
  <c r="R159" i="1"/>
  <c r="T158" i="1"/>
  <c r="R158" i="1"/>
  <c r="R157" i="1"/>
  <c r="T156" i="1"/>
  <c r="R156" i="1"/>
  <c r="R155" i="1"/>
  <c r="T154" i="1"/>
  <c r="R154" i="1"/>
  <c r="T153" i="1"/>
  <c r="R153" i="1"/>
  <c r="T122" i="1"/>
  <c r="T120" i="1"/>
  <c r="T118" i="1"/>
  <c r="T116" i="1"/>
  <c r="T114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T57" i="1"/>
  <c r="T55" i="1"/>
  <c r="T53" i="1"/>
  <c r="T51" i="1"/>
  <c r="T49" i="1"/>
  <c r="T47" i="1"/>
  <c r="T45" i="1"/>
  <c r="T43" i="1"/>
  <c r="T41" i="1"/>
  <c r="T39" i="1"/>
  <c r="T37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20" i="1"/>
  <c r="F119" i="1"/>
  <c r="F118" i="1"/>
  <c r="F117" i="1"/>
  <c r="F116" i="1"/>
  <c r="F115" i="1"/>
  <c r="F114" i="1"/>
  <c r="F35" i="1"/>
  <c r="F37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I2" i="3"/>
  <c r="B3" i="1"/>
  <c r="B4" i="1"/>
  <c r="T34" i="1"/>
  <c r="T35" i="1"/>
  <c r="H60" i="1"/>
  <c r="T60" i="1"/>
  <c r="T61" i="1"/>
  <c r="H111" i="1"/>
  <c r="T111" i="1"/>
  <c r="T112" i="1"/>
  <c r="H125" i="1"/>
  <c r="T125" i="1"/>
  <c r="T126" i="1"/>
  <c r="I17" i="3" l="1"/>
  <c r="J17" i="3" s="1"/>
  <c r="F32" i="1"/>
  <c r="R32" i="1"/>
  <c r="B10" i="1"/>
  <c r="F26" i="1"/>
  <c r="F29" i="1"/>
  <c r="B13" i="1"/>
  <c r="B14" i="1" s="1"/>
  <c r="B2" i="1" s="1"/>
  <c r="D11" i="3" s="1"/>
  <c r="I18" i="3"/>
  <c r="I19" i="3"/>
  <c r="J19" i="3" s="1"/>
  <c r="I20" i="3"/>
  <c r="F24" i="1"/>
  <c r="N26" i="1" l="1"/>
  <c r="N29" i="1"/>
  <c r="T29" i="1" s="1"/>
  <c r="B29" i="1"/>
  <c r="H29" i="1" s="1"/>
  <c r="N24" i="1"/>
  <c r="T24" i="1" s="1"/>
  <c r="B24" i="1"/>
  <c r="H24" i="1" s="1"/>
  <c r="B26" i="1"/>
  <c r="N32" i="1"/>
  <c r="T32" i="1" s="1"/>
  <c r="B32" i="1"/>
  <c r="H32" i="1" s="1"/>
  <c r="B192" i="1" l="1"/>
  <c r="B188" i="1"/>
  <c r="J188" i="1" s="1"/>
  <c r="B184" i="1"/>
  <c r="J184" i="1" s="1"/>
  <c r="B190" i="1"/>
  <c r="J190" i="1" s="1"/>
  <c r="B186" i="1"/>
  <c r="J186" i="1" s="1"/>
  <c r="B182" i="1"/>
  <c r="J182" i="1" s="1"/>
  <c r="N192" i="1"/>
  <c r="V192" i="1" s="1"/>
  <c r="N188" i="1"/>
  <c r="V188" i="1" s="1"/>
  <c r="N184" i="1"/>
  <c r="V184" i="1" s="1"/>
  <c r="N190" i="1"/>
  <c r="V190" i="1" s="1"/>
  <c r="N186" i="1"/>
  <c r="V186" i="1" s="1"/>
  <c r="N182" i="1"/>
  <c r="V182" i="1" s="1"/>
  <c r="J192" i="1"/>
  <c r="N148" i="1"/>
  <c r="N150" i="1"/>
  <c r="V150" i="1" s="1"/>
  <c r="N144" i="1"/>
  <c r="V144" i="1" s="1"/>
  <c r="N146" i="1"/>
  <c r="V146" i="1" s="1"/>
  <c r="N140" i="1"/>
  <c r="V140" i="1" s="1"/>
  <c r="N142" i="1"/>
  <c r="V142" i="1" s="1"/>
  <c r="B148" i="1"/>
  <c r="J148" i="1" s="1"/>
  <c r="H140" i="1"/>
  <c r="B144" i="1"/>
  <c r="J144" i="1" s="1"/>
  <c r="B146" i="1"/>
  <c r="J146" i="1" s="1"/>
  <c r="B104" i="1"/>
  <c r="J104" i="1" s="1"/>
  <c r="B142" i="1"/>
  <c r="J142" i="1" s="1"/>
  <c r="H86" i="1"/>
  <c r="B140" i="1"/>
  <c r="V148" i="1"/>
  <c r="N106" i="1"/>
  <c r="V106" i="1" s="1"/>
  <c r="N108" i="1"/>
  <c r="N102" i="1"/>
  <c r="V102" i="1" s="1"/>
  <c r="N104" i="1"/>
  <c r="V104" i="1" s="1"/>
  <c r="N98" i="1"/>
  <c r="V98" i="1" s="1"/>
  <c r="N100" i="1"/>
  <c r="V100" i="1" s="1"/>
  <c r="N94" i="1"/>
  <c r="V94" i="1" s="1"/>
  <c r="N96" i="1"/>
  <c r="V96" i="1" s="1"/>
  <c r="N90" i="1"/>
  <c r="V90" i="1" s="1"/>
  <c r="N92" i="1"/>
  <c r="V92" i="1" s="1"/>
  <c r="N86" i="1"/>
  <c r="V86" i="1" s="1"/>
  <c r="N88" i="1"/>
  <c r="V88" i="1" s="1"/>
  <c r="B88" i="1"/>
  <c r="J88" i="1" s="1"/>
  <c r="B96" i="1"/>
  <c r="J96" i="1" s="1"/>
  <c r="F12" i="3"/>
  <c r="B92" i="1"/>
  <c r="J92" i="1" s="1"/>
  <c r="B100" i="1"/>
  <c r="J100" i="1" s="1"/>
  <c r="B86" i="1"/>
  <c r="B90" i="1"/>
  <c r="J90" i="1" s="1"/>
  <c r="B94" i="1"/>
  <c r="J94" i="1" s="1"/>
  <c r="B98" i="1"/>
  <c r="J98" i="1" s="1"/>
  <c r="B102" i="1"/>
  <c r="J102" i="1" s="1"/>
  <c r="B106" i="1"/>
  <c r="J106" i="1" s="1"/>
  <c r="V108" i="1"/>
  <c r="F11" i="3"/>
  <c r="N128" i="1"/>
  <c r="V128" i="1" s="1"/>
  <c r="N134" i="1"/>
  <c r="V134" i="1" s="1"/>
  <c r="N83" i="1"/>
  <c r="V83" i="1" s="1"/>
  <c r="N130" i="1"/>
  <c r="V130" i="1" s="1"/>
  <c r="N171" i="1"/>
  <c r="V171" i="1" s="1"/>
  <c r="N61" i="1"/>
  <c r="V61" i="1" s="1"/>
  <c r="N175" i="1"/>
  <c r="V175" i="1" s="1"/>
  <c r="N126" i="1"/>
  <c r="V126" i="1" s="1"/>
  <c r="N69" i="1"/>
  <c r="V69" i="1" s="1"/>
  <c r="N179" i="1"/>
  <c r="V179" i="1" s="1"/>
  <c r="N169" i="1"/>
  <c r="V169" i="1" s="1"/>
  <c r="N77" i="1"/>
  <c r="V77" i="1" s="1"/>
  <c r="N73" i="1"/>
  <c r="V73" i="1" s="1"/>
  <c r="N71" i="1"/>
  <c r="V71" i="1" s="1"/>
  <c r="N79" i="1"/>
  <c r="V79" i="1" s="1"/>
  <c r="N173" i="1"/>
  <c r="V173" i="1" s="1"/>
  <c r="N65" i="1"/>
  <c r="V65" i="1" s="1"/>
  <c r="N81" i="1"/>
  <c r="V81" i="1" s="1"/>
  <c r="N132" i="1"/>
  <c r="V132" i="1" s="1"/>
  <c r="N177" i="1"/>
  <c r="V177" i="1" s="1"/>
  <c r="N136" i="1"/>
  <c r="V136" i="1" s="1"/>
  <c r="N75" i="1"/>
  <c r="V75" i="1" s="1"/>
  <c r="N63" i="1"/>
  <c r="V63" i="1" s="1"/>
  <c r="N67" i="1"/>
  <c r="V67" i="1" s="1"/>
  <c r="B179" i="1"/>
  <c r="J179" i="1" s="1"/>
  <c r="B169" i="1"/>
  <c r="J169" i="1" s="1"/>
  <c r="B128" i="1"/>
  <c r="J128" i="1" s="1"/>
  <c r="B81" i="1"/>
  <c r="J81" i="1" s="1"/>
  <c r="B130" i="1"/>
  <c r="J130" i="1" s="1"/>
  <c r="B77" i="1"/>
  <c r="J77" i="1" s="1"/>
  <c r="B69" i="1"/>
  <c r="J69" i="1" s="1"/>
  <c r="B126" i="1"/>
  <c r="H126" i="1"/>
  <c r="B65" i="1"/>
  <c r="J65" i="1" s="1"/>
  <c r="B75" i="1"/>
  <c r="J75" i="1" s="1"/>
  <c r="B173" i="1"/>
  <c r="J173" i="1" s="1"/>
  <c r="B63" i="1"/>
  <c r="J63" i="1" s="1"/>
  <c r="B175" i="1"/>
  <c r="J175" i="1" s="1"/>
  <c r="B73" i="1"/>
  <c r="J73" i="1" s="1"/>
  <c r="B67" i="1"/>
  <c r="J67" i="1" s="1"/>
  <c r="B71" i="1"/>
  <c r="J71" i="1" s="1"/>
  <c r="B177" i="1"/>
  <c r="J177" i="1" s="1"/>
  <c r="H61" i="1"/>
  <c r="B79" i="1"/>
  <c r="J79" i="1" s="1"/>
  <c r="B171" i="1"/>
  <c r="J171" i="1" s="1"/>
  <c r="B134" i="1"/>
  <c r="J134" i="1" s="1"/>
  <c r="B132" i="1"/>
  <c r="J132" i="1" s="1"/>
  <c r="B61" i="1"/>
  <c r="K192" i="1" l="1"/>
  <c r="K179" i="1"/>
  <c r="X136" i="1"/>
  <c r="X108" i="1"/>
  <c r="X192" i="1"/>
  <c r="X83" i="1"/>
  <c r="X179" i="1"/>
  <c r="X150" i="1"/>
  <c r="J86" i="1"/>
  <c r="K108" i="1" s="1"/>
  <c r="J140" i="1"/>
  <c r="K150" i="1" s="1"/>
  <c r="J61" i="1"/>
  <c r="K81" i="1" s="1"/>
  <c r="J126" i="1"/>
  <c r="K136" i="1" s="1"/>
  <c r="H26" i="1" l="1"/>
  <c r="B45" i="1" s="1"/>
  <c r="J45" i="1" s="1"/>
  <c r="T26" i="1"/>
  <c r="F16" i="3"/>
  <c r="N41" i="1"/>
  <c r="V41" i="1" s="1"/>
  <c r="B41" i="1"/>
  <c r="J41" i="1" s="1"/>
  <c r="F10" i="3"/>
  <c r="F13" i="3" s="1"/>
  <c r="B154" i="1"/>
  <c r="J154" i="1" s="1"/>
  <c r="H35" i="1"/>
  <c r="H112" i="1"/>
  <c r="B35" i="1"/>
  <c r="J35" i="1" s="1"/>
  <c r="B112" i="1"/>
  <c r="B39" i="1"/>
  <c r="J39" i="1" s="1"/>
  <c r="B116" i="1"/>
  <c r="J116" i="1" s="1"/>
  <c r="B118" i="1"/>
  <c r="J118" i="1" s="1"/>
  <c r="B37" i="1"/>
  <c r="J37" i="1" s="1"/>
  <c r="B43" i="1"/>
  <c r="J43" i="1" s="1"/>
  <c r="B114" i="1"/>
  <c r="J114" i="1" s="1"/>
  <c r="N120" i="1"/>
  <c r="V120" i="1" s="1"/>
  <c r="N39" i="1"/>
  <c r="V39" i="1" s="1"/>
  <c r="N118" i="1"/>
  <c r="V118" i="1" s="1"/>
  <c r="N43" i="1"/>
  <c r="V43" i="1" s="1"/>
  <c r="B120" i="1"/>
  <c r="J120" i="1" s="1"/>
  <c r="N35" i="1"/>
  <c r="V35" i="1" s="1"/>
  <c r="N37" i="1"/>
  <c r="V37" i="1" s="1"/>
  <c r="N112" i="1"/>
  <c r="V112" i="1" s="1"/>
  <c r="N45" i="1"/>
  <c r="V45" i="1" s="1"/>
  <c r="N114" i="1"/>
  <c r="V114" i="1" s="1"/>
  <c r="N116" i="1"/>
  <c r="V116" i="1" s="1"/>
  <c r="N122" i="1"/>
  <c r="V122" i="1" s="1"/>
  <c r="X122" i="1" l="1"/>
  <c r="B55" i="1"/>
  <c r="J55" i="1" s="1"/>
  <c r="B158" i="1"/>
  <c r="J158" i="1" s="1"/>
  <c r="B53" i="1"/>
  <c r="J53" i="1" s="1"/>
  <c r="B162" i="1"/>
  <c r="J162" i="1" s="1"/>
  <c r="B51" i="1"/>
  <c r="J51" i="1" s="1"/>
  <c r="B156" i="1"/>
  <c r="J156" i="1" s="1"/>
  <c r="B49" i="1"/>
  <c r="J49" i="1" s="1"/>
  <c r="B164" i="1"/>
  <c r="J164" i="1" s="1"/>
  <c r="B47" i="1"/>
  <c r="J47" i="1" s="1"/>
  <c r="F18" i="3" s="1"/>
  <c r="B160" i="1"/>
  <c r="J160" i="1" s="1"/>
  <c r="J112" i="1"/>
  <c r="K122" i="1" s="1"/>
  <c r="N164" i="1"/>
  <c r="V164" i="1" s="1"/>
  <c r="N51" i="1"/>
  <c r="V51" i="1" s="1"/>
  <c r="N49" i="1"/>
  <c r="V49" i="1" s="1"/>
  <c r="N53" i="1"/>
  <c r="V53" i="1" s="1"/>
  <c r="N154" i="1"/>
  <c r="V154" i="1" s="1"/>
  <c r="N47" i="1"/>
  <c r="V47" i="1" s="1"/>
  <c r="N158" i="1"/>
  <c r="V158" i="1" s="1"/>
  <c r="N57" i="1"/>
  <c r="V57" i="1" s="1"/>
  <c r="N55" i="1"/>
  <c r="V55" i="1" s="1"/>
  <c r="N156" i="1"/>
  <c r="V156" i="1" s="1"/>
  <c r="N160" i="1"/>
  <c r="V160" i="1" s="1"/>
  <c r="N162" i="1"/>
  <c r="V162" i="1" s="1"/>
  <c r="K164" i="1" l="1"/>
  <c r="F20" i="3" s="1"/>
  <c r="H20" i="3" s="1"/>
  <c r="K55" i="1"/>
  <c r="X57" i="1"/>
  <c r="F17" i="3" s="1"/>
  <c r="H17" i="3" s="1"/>
  <c r="X164" i="1"/>
  <c r="F19" i="3" s="1"/>
  <c r="H19" i="3" s="1"/>
  <c r="H18" i="3"/>
</calcChain>
</file>

<file path=xl/sharedStrings.xml><?xml version="1.0" encoding="utf-8"?>
<sst xmlns="http://schemas.openxmlformats.org/spreadsheetml/2006/main" count="967" uniqueCount="290">
  <si>
    <t>年度</t>
    <rPh sb="0" eb="2">
      <t>ネンド</t>
    </rPh>
    <phoneticPr fontId="1"/>
  </si>
  <si>
    <t>介護該当</t>
    <rPh sb="0" eb="2">
      <t>カイゴ</t>
    </rPh>
    <rPh sb="2" eb="4">
      <t>ガイトウ</t>
    </rPh>
    <phoneticPr fontId="1"/>
  </si>
  <si>
    <t>退職時年齢</t>
    <rPh sb="0" eb="2">
      <t>タイショク</t>
    </rPh>
    <rPh sb="2" eb="3">
      <t>ジ</t>
    </rPh>
    <rPh sb="3" eb="5">
      <t>ネンレイ</t>
    </rPh>
    <phoneticPr fontId="1"/>
  </si>
  <si>
    <t>退職月給料</t>
    <rPh sb="0" eb="2">
      <t>タイショク</t>
    </rPh>
    <rPh sb="2" eb="3">
      <t>ツキ</t>
    </rPh>
    <rPh sb="3" eb="5">
      <t>キュウリョウ</t>
    </rPh>
    <phoneticPr fontId="1"/>
  </si>
  <si>
    <t>介護率</t>
    <rPh sb="0" eb="2">
      <t>カイゴ</t>
    </rPh>
    <rPh sb="2" eb="3">
      <t>リツ</t>
    </rPh>
    <phoneticPr fontId="1"/>
  </si>
  <si>
    <t>平均給料</t>
    <rPh sb="0" eb="2">
      <t>ヘイキン</t>
    </rPh>
    <rPh sb="2" eb="4">
      <t>キュウリョウ</t>
    </rPh>
    <phoneticPr fontId="1"/>
  </si>
  <si>
    <t>掛金基礎</t>
    <rPh sb="0" eb="2">
      <t>カケキン</t>
    </rPh>
    <rPh sb="2" eb="4">
      <t>キソ</t>
    </rPh>
    <phoneticPr fontId="1"/>
  </si>
  <si>
    <t>掛金基礎</t>
    <rPh sb="0" eb="2">
      <t>カケキン</t>
    </rPh>
    <rPh sb="2" eb="4">
      <t>キソ</t>
    </rPh>
    <phoneticPr fontId="2"/>
  </si>
  <si>
    <t>任継率（‰）</t>
    <rPh sb="0" eb="1">
      <t>ニン</t>
    </rPh>
    <rPh sb="1" eb="2">
      <t>ケイ</t>
    </rPh>
    <rPh sb="2" eb="3">
      <t>リツ</t>
    </rPh>
    <phoneticPr fontId="2"/>
  </si>
  <si>
    <t>介護率（‰）</t>
    <rPh sb="0" eb="2">
      <t>カイゴ</t>
    </rPh>
    <rPh sb="2" eb="3">
      <t>リツ</t>
    </rPh>
    <phoneticPr fontId="2"/>
  </si>
  <si>
    <t>介護掛金月額</t>
    <rPh sb="0" eb="2">
      <t>カイゴ</t>
    </rPh>
    <rPh sb="2" eb="4">
      <t>カケキン</t>
    </rPh>
    <rPh sb="4" eb="6">
      <t>ゲツガク</t>
    </rPh>
    <phoneticPr fontId="2"/>
  </si>
  <si>
    <t>年</t>
    <rPh sb="0" eb="1">
      <t>ネン</t>
    </rPh>
    <phoneticPr fontId="2"/>
  </si>
  <si>
    <t>2年目</t>
    <rPh sb="1" eb="3">
      <t>ネンメ</t>
    </rPh>
    <phoneticPr fontId="2"/>
  </si>
  <si>
    <t>1年目</t>
    <rPh sb="1" eb="3">
      <t>ネンメ</t>
    </rPh>
    <phoneticPr fontId="2"/>
  </si>
  <si>
    <t>yn</t>
    <phoneticPr fontId="2"/>
  </si>
  <si>
    <t>NO</t>
    <phoneticPr fontId="2"/>
  </si>
  <si>
    <t>介護率</t>
    <rPh sb="0" eb="2">
      <t>カイゴ</t>
    </rPh>
    <rPh sb="2" eb="3">
      <t>リツ</t>
    </rPh>
    <phoneticPr fontId="2"/>
  </si>
  <si>
    <t>月額</t>
    <rPh sb="0" eb="2">
      <t>ゲツガク</t>
    </rPh>
    <phoneticPr fontId="2"/>
  </si>
  <si>
    <t>年1回</t>
    <rPh sb="0" eb="1">
      <t>ネン</t>
    </rPh>
    <rPh sb="2" eb="3">
      <t>カイ</t>
    </rPh>
    <phoneticPr fontId="2"/>
  </si>
  <si>
    <t>年2回</t>
    <rPh sb="0" eb="1">
      <t>ネン</t>
    </rPh>
    <rPh sb="2" eb="3">
      <t>カイ</t>
    </rPh>
    <phoneticPr fontId="2"/>
  </si>
  <si>
    <t>　退職時の年齢</t>
    <rPh sb="1" eb="3">
      <t>タイショク</t>
    </rPh>
    <rPh sb="3" eb="4">
      <t>ジ</t>
    </rPh>
    <rPh sb="5" eb="7">
      <t>ネンレイ</t>
    </rPh>
    <phoneticPr fontId="2"/>
  </si>
  <si>
    <t>▼</t>
    <phoneticPr fontId="2"/>
  </si>
  <si>
    <t>年度</t>
    <rPh sb="0" eb="2">
      <t>ネンド</t>
    </rPh>
    <phoneticPr fontId="2"/>
  </si>
  <si>
    <t>×</t>
    <phoneticPr fontId="2"/>
  </si>
  <si>
    <t>＝</t>
    <phoneticPr fontId="2"/>
  </si>
  <si>
    <t>＋</t>
    <phoneticPr fontId="2"/>
  </si>
  <si>
    <t>西暦</t>
    <rPh sb="0" eb="2">
      <t>セイレキ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</si>
  <si>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</si>
  <si>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</si>
  <si>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</si>
  <si>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</si>
  <si>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</si>
  <si>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</si>
  <si>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</si>
  <si>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</si>
  <si>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</si>
  <si>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</si>
  <si>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平均給料</t>
    <rPh sb="0" eb="2">
      <t>ヘイキン</t>
    </rPh>
    <rPh sb="2" eb="4">
      <t>キュウリョウ</t>
    </rPh>
    <phoneticPr fontId="2"/>
  </si>
  <si>
    <t>YES</t>
    <phoneticPr fontId="2"/>
  </si>
  <si>
    <t>支払方法</t>
    <rPh sb="0" eb="2">
      <t>シハライ</t>
    </rPh>
    <rPh sb="2" eb="4">
      <t>ホウホウ</t>
    </rPh>
    <phoneticPr fontId="2"/>
  </si>
  <si>
    <t>①</t>
    <phoneticPr fontId="2"/>
  </si>
  <si>
    <t>②</t>
    <phoneticPr fontId="2"/>
  </si>
  <si>
    <t>月額</t>
    <rPh sb="0" eb="1">
      <t>ツキ</t>
    </rPh>
    <rPh sb="1" eb="2">
      <t>ガク</t>
    </rPh>
    <phoneticPr fontId="2"/>
  </si>
  <si>
    <t>支払総額</t>
    <rPh sb="0" eb="2">
      <t>シハライ</t>
    </rPh>
    <rPh sb="2" eb="3">
      <t>ソウ</t>
    </rPh>
    <rPh sb="3" eb="4">
      <t>ガク</t>
    </rPh>
    <phoneticPr fontId="2"/>
  </si>
  <si>
    <t>合計</t>
    <rPh sb="0" eb="2">
      <t>ゴウケイ</t>
    </rPh>
    <phoneticPr fontId="2"/>
  </si>
  <si>
    <t>③</t>
    <phoneticPr fontId="2"/>
  </si>
  <si>
    <t>×</t>
    <phoneticPr fontId="2"/>
  </si>
  <si>
    <t>＝</t>
    <phoneticPr fontId="2"/>
  </si>
  <si>
    <t>×</t>
    <phoneticPr fontId="2"/>
  </si>
  <si>
    <t>＝</t>
    <phoneticPr fontId="2"/>
  </si>
  <si>
    <t>＋</t>
    <phoneticPr fontId="2"/>
  </si>
  <si>
    <t>＝</t>
    <phoneticPr fontId="2"/>
  </si>
  <si>
    <t>×</t>
    <phoneticPr fontId="2"/>
  </si>
  <si>
    <t>＋</t>
    <phoneticPr fontId="2"/>
  </si>
  <si>
    <t>＝</t>
    <phoneticPr fontId="2"/>
  </si>
  <si>
    <t>＋</t>
    <phoneticPr fontId="2"/>
  </si>
  <si>
    <r>
      <t>　毎月払い</t>
    </r>
    <r>
      <rPr>
        <sz val="9"/>
        <color indexed="8"/>
        <rFont val="ＭＳ Ｐゴシック"/>
        <family val="3"/>
        <charset val="128"/>
      </rPr>
      <t>（月額×12）</t>
    </r>
    <rPh sb="1" eb="3">
      <t>マイツキ</t>
    </rPh>
    <rPh sb="3" eb="4">
      <t>バラ</t>
    </rPh>
    <phoneticPr fontId="2"/>
  </si>
  <si>
    <t>歳</t>
    <rPh sb="0" eb="1">
      <t>サイ</t>
    </rPh>
    <phoneticPr fontId="2"/>
  </si>
  <si>
    <t>円</t>
    <rPh sb="0" eb="1">
      <t>エン</t>
    </rPh>
    <phoneticPr fontId="2"/>
  </si>
  <si>
    <t>円</t>
    <phoneticPr fontId="2"/>
  </si>
  <si>
    <t>年1回払い</t>
    <phoneticPr fontId="2"/>
  </si>
  <si>
    <t>年2回払い</t>
    <phoneticPr fontId="2"/>
  </si>
  <si>
    <t>◎　任意継続掛金は前払い制です。</t>
    <rPh sb="9" eb="11">
      <t>マエバラ</t>
    </rPh>
    <rPh sb="12" eb="13">
      <t>セイ</t>
    </rPh>
    <phoneticPr fontId="2"/>
  </si>
  <si>
    <t>例</t>
    <rPh sb="0" eb="1">
      <t>レイ</t>
    </rPh>
    <phoneticPr fontId="2"/>
  </si>
  <si>
    <t>掛金　　　　　　　　　　　　　　支払期限</t>
    <rPh sb="0" eb="2">
      <t>カケキン</t>
    </rPh>
    <rPh sb="16" eb="18">
      <t>シハライ</t>
    </rPh>
    <rPh sb="18" eb="20">
      <t>キゲン</t>
    </rPh>
    <phoneticPr fontId="2"/>
  </si>
  <si>
    <t>・・・</t>
    <phoneticPr fontId="2"/>
  </si>
  <si>
    <t xml:space="preserve">任意継続掛金の試算表 </t>
    <rPh sb="0" eb="2">
      <t>ニンイ</t>
    </rPh>
    <rPh sb="2" eb="4">
      <t>ケイゾク</t>
    </rPh>
    <rPh sb="4" eb="6">
      <t>カケキン</t>
    </rPh>
    <rPh sb="7" eb="10">
      <t>シサンヒョウ</t>
    </rPh>
    <phoneticPr fontId="2"/>
  </si>
  <si>
    <t>　退職時の標準報酬の月額</t>
    <rPh sb="1" eb="3">
      <t>タイショク</t>
    </rPh>
    <rPh sb="3" eb="4">
      <t>トキ</t>
    </rPh>
    <rPh sb="5" eb="7">
      <t>ヒョウジュン</t>
    </rPh>
    <rPh sb="7" eb="9">
      <t>ホウシュウ</t>
    </rPh>
    <rPh sb="10" eb="12">
      <t>ゲツガク</t>
    </rPh>
    <phoneticPr fontId="2"/>
  </si>
  <si>
    <t>等級</t>
    <rPh sb="0" eb="2">
      <t>トウキュウ</t>
    </rPh>
    <phoneticPr fontId="25"/>
  </si>
  <si>
    <t>標準報酬の月額</t>
    <rPh sb="0" eb="2">
      <t>ヒョウジュン</t>
    </rPh>
    <rPh sb="2" eb="4">
      <t>ホウシュウ</t>
    </rPh>
    <rPh sb="5" eb="7">
      <t>ゲツガク</t>
    </rPh>
    <phoneticPr fontId="25"/>
  </si>
  <si>
    <t>第１級</t>
    <rPh sb="0" eb="1">
      <t>ダイ</t>
    </rPh>
    <rPh sb="2" eb="3">
      <t>キュウ</t>
    </rPh>
    <phoneticPr fontId="25"/>
  </si>
  <si>
    <t>第２級</t>
    <rPh sb="0" eb="1">
      <t>ダイ</t>
    </rPh>
    <rPh sb="2" eb="3">
      <t>キュウ</t>
    </rPh>
    <phoneticPr fontId="25"/>
  </si>
  <si>
    <t>第３級</t>
    <rPh sb="0" eb="1">
      <t>ダイ</t>
    </rPh>
    <rPh sb="2" eb="3">
      <t>キュウ</t>
    </rPh>
    <phoneticPr fontId="25"/>
  </si>
  <si>
    <t>第４級</t>
    <rPh sb="0" eb="1">
      <t>ダイ</t>
    </rPh>
    <rPh sb="2" eb="3">
      <t>キュウ</t>
    </rPh>
    <phoneticPr fontId="25"/>
  </si>
  <si>
    <t>第５級</t>
    <rPh sb="0" eb="1">
      <t>ダイ</t>
    </rPh>
    <rPh sb="2" eb="3">
      <t>キュウ</t>
    </rPh>
    <phoneticPr fontId="25"/>
  </si>
  <si>
    <t>第６級</t>
    <rPh sb="0" eb="1">
      <t>ダイ</t>
    </rPh>
    <rPh sb="2" eb="3">
      <t>キュウ</t>
    </rPh>
    <phoneticPr fontId="25"/>
  </si>
  <si>
    <t>第７級</t>
    <rPh sb="0" eb="1">
      <t>ダイ</t>
    </rPh>
    <rPh sb="2" eb="3">
      <t>キュウ</t>
    </rPh>
    <phoneticPr fontId="25"/>
  </si>
  <si>
    <t>第８級</t>
    <rPh sb="0" eb="1">
      <t>ダイ</t>
    </rPh>
    <rPh sb="2" eb="3">
      <t>キュウ</t>
    </rPh>
    <phoneticPr fontId="25"/>
  </si>
  <si>
    <t>第９級</t>
    <rPh sb="0" eb="1">
      <t>ダイ</t>
    </rPh>
    <rPh sb="2" eb="3">
      <t>キュウ</t>
    </rPh>
    <phoneticPr fontId="25"/>
  </si>
  <si>
    <t>第１０級</t>
    <rPh sb="0" eb="1">
      <t>ダイ</t>
    </rPh>
    <rPh sb="3" eb="4">
      <t>キュウ</t>
    </rPh>
    <phoneticPr fontId="25"/>
  </si>
  <si>
    <t>第１１級</t>
    <rPh sb="0" eb="1">
      <t>ダイ</t>
    </rPh>
    <rPh sb="3" eb="4">
      <t>キュウ</t>
    </rPh>
    <phoneticPr fontId="25"/>
  </si>
  <si>
    <t>第１２級</t>
    <rPh sb="0" eb="1">
      <t>ダイ</t>
    </rPh>
    <rPh sb="3" eb="4">
      <t>キュウ</t>
    </rPh>
    <phoneticPr fontId="25"/>
  </si>
  <si>
    <t>第１３級</t>
    <rPh sb="0" eb="1">
      <t>ダイ</t>
    </rPh>
    <rPh sb="3" eb="4">
      <t>キュウ</t>
    </rPh>
    <phoneticPr fontId="25"/>
  </si>
  <si>
    <t>第１４級</t>
    <rPh sb="0" eb="1">
      <t>ダイ</t>
    </rPh>
    <rPh sb="3" eb="4">
      <t>キュウ</t>
    </rPh>
    <phoneticPr fontId="25"/>
  </si>
  <si>
    <t>第１５級</t>
    <rPh sb="0" eb="1">
      <t>ダイ</t>
    </rPh>
    <rPh sb="3" eb="4">
      <t>キュウ</t>
    </rPh>
    <phoneticPr fontId="25"/>
  </si>
  <si>
    <t>第１６級</t>
    <rPh sb="0" eb="1">
      <t>ダイ</t>
    </rPh>
    <rPh sb="3" eb="4">
      <t>キュウ</t>
    </rPh>
    <phoneticPr fontId="25"/>
  </si>
  <si>
    <t>第１７級</t>
    <rPh sb="0" eb="1">
      <t>ダイ</t>
    </rPh>
    <rPh sb="3" eb="4">
      <t>キュウ</t>
    </rPh>
    <phoneticPr fontId="25"/>
  </si>
  <si>
    <t>第１８級</t>
    <rPh sb="0" eb="1">
      <t>ダイ</t>
    </rPh>
    <rPh sb="3" eb="4">
      <t>キュウ</t>
    </rPh>
    <phoneticPr fontId="25"/>
  </si>
  <si>
    <t>第１９級</t>
    <rPh sb="0" eb="1">
      <t>ダイ</t>
    </rPh>
    <rPh sb="3" eb="4">
      <t>キュウ</t>
    </rPh>
    <phoneticPr fontId="25"/>
  </si>
  <si>
    <t>第２０級</t>
    <rPh sb="0" eb="1">
      <t>ダイ</t>
    </rPh>
    <rPh sb="3" eb="4">
      <t>キュウ</t>
    </rPh>
    <phoneticPr fontId="25"/>
  </si>
  <si>
    <t>第２１級</t>
    <rPh sb="0" eb="1">
      <t>ダイ</t>
    </rPh>
    <rPh sb="3" eb="4">
      <t>キュウ</t>
    </rPh>
    <phoneticPr fontId="25"/>
  </si>
  <si>
    <t>第２２級</t>
    <rPh sb="0" eb="1">
      <t>ダイ</t>
    </rPh>
    <rPh sb="3" eb="4">
      <t>キュウ</t>
    </rPh>
    <phoneticPr fontId="25"/>
  </si>
  <si>
    <t>第２３級</t>
    <rPh sb="0" eb="1">
      <t>ダイ</t>
    </rPh>
    <rPh sb="3" eb="4">
      <t>キュウ</t>
    </rPh>
    <phoneticPr fontId="25"/>
  </si>
  <si>
    <t>第２４級</t>
    <rPh sb="0" eb="1">
      <t>ダイ</t>
    </rPh>
    <rPh sb="3" eb="4">
      <t>キュウ</t>
    </rPh>
    <phoneticPr fontId="25"/>
  </si>
  <si>
    <t>第２５級</t>
    <rPh sb="0" eb="1">
      <t>ダイ</t>
    </rPh>
    <rPh sb="3" eb="4">
      <t>キュウ</t>
    </rPh>
    <phoneticPr fontId="25"/>
  </si>
  <si>
    <t>第２６級</t>
    <rPh sb="0" eb="1">
      <t>ダイ</t>
    </rPh>
    <rPh sb="3" eb="4">
      <t>キュウ</t>
    </rPh>
    <phoneticPr fontId="25"/>
  </si>
  <si>
    <t>第２７級</t>
    <rPh sb="0" eb="1">
      <t>ダイ</t>
    </rPh>
    <rPh sb="3" eb="4">
      <t>キュウ</t>
    </rPh>
    <phoneticPr fontId="25"/>
  </si>
  <si>
    <t>第２８級</t>
    <rPh sb="0" eb="1">
      <t>ダイ</t>
    </rPh>
    <rPh sb="3" eb="4">
      <t>キュウ</t>
    </rPh>
    <phoneticPr fontId="25"/>
  </si>
  <si>
    <t>第２９級</t>
    <rPh sb="0" eb="1">
      <t>ダイ</t>
    </rPh>
    <rPh sb="3" eb="4">
      <t>キュウ</t>
    </rPh>
    <phoneticPr fontId="25"/>
  </si>
  <si>
    <t>第３０級</t>
    <rPh sb="0" eb="1">
      <t>ダイ</t>
    </rPh>
    <rPh sb="3" eb="4">
      <t>キュウ</t>
    </rPh>
    <phoneticPr fontId="25"/>
  </si>
  <si>
    <t>第３１級</t>
    <rPh sb="0" eb="1">
      <t>ダイ</t>
    </rPh>
    <rPh sb="3" eb="4">
      <t>キュウ</t>
    </rPh>
    <phoneticPr fontId="25"/>
  </si>
  <si>
    <t>第３２級</t>
    <rPh sb="0" eb="1">
      <t>ダイ</t>
    </rPh>
    <rPh sb="3" eb="4">
      <t>キュウ</t>
    </rPh>
    <phoneticPr fontId="25"/>
  </si>
  <si>
    <t>第３３級</t>
    <rPh sb="0" eb="1">
      <t>ダイ</t>
    </rPh>
    <rPh sb="3" eb="4">
      <t>キュウ</t>
    </rPh>
    <phoneticPr fontId="25"/>
  </si>
  <si>
    <t>第３４級</t>
    <rPh sb="0" eb="1">
      <t>ダイ</t>
    </rPh>
    <rPh sb="3" eb="4">
      <t>キュウ</t>
    </rPh>
    <phoneticPr fontId="25"/>
  </si>
  <si>
    <t>第３５級</t>
    <rPh sb="0" eb="1">
      <t>ダイ</t>
    </rPh>
    <rPh sb="3" eb="4">
      <t>キュウ</t>
    </rPh>
    <phoneticPr fontId="25"/>
  </si>
  <si>
    <t>第３６級</t>
    <rPh sb="0" eb="1">
      <t>ダイ</t>
    </rPh>
    <rPh sb="3" eb="4">
      <t>キュウ</t>
    </rPh>
    <phoneticPr fontId="25"/>
  </si>
  <si>
    <t>第３７級</t>
    <rPh sb="0" eb="1">
      <t>ダイ</t>
    </rPh>
    <rPh sb="3" eb="4">
      <t>キュウ</t>
    </rPh>
    <phoneticPr fontId="25"/>
  </si>
  <si>
    <t>第３８級</t>
    <rPh sb="0" eb="1">
      <t>ダイ</t>
    </rPh>
    <rPh sb="3" eb="4">
      <t>キュウ</t>
    </rPh>
    <phoneticPr fontId="25"/>
  </si>
  <si>
    <t>第３９級</t>
    <rPh sb="0" eb="1">
      <t>ダイ</t>
    </rPh>
    <rPh sb="3" eb="4">
      <t>キュウ</t>
    </rPh>
    <phoneticPr fontId="25"/>
  </si>
  <si>
    <t>第４０級</t>
    <rPh sb="0" eb="1">
      <t>ダイ</t>
    </rPh>
    <rPh sb="3" eb="4">
      <t>キュウ</t>
    </rPh>
    <phoneticPr fontId="25"/>
  </si>
  <si>
    <t>第４１級</t>
    <rPh sb="0" eb="1">
      <t>ダイ</t>
    </rPh>
    <rPh sb="3" eb="4">
      <t>キュウ</t>
    </rPh>
    <phoneticPr fontId="25"/>
  </si>
  <si>
    <t>第４２級</t>
    <rPh sb="0" eb="1">
      <t>ダイ</t>
    </rPh>
    <rPh sb="3" eb="4">
      <t>キュウ</t>
    </rPh>
    <phoneticPr fontId="25"/>
  </si>
  <si>
    <t>第４３級</t>
    <rPh sb="0" eb="1">
      <t>ダイ</t>
    </rPh>
    <rPh sb="3" eb="4">
      <t>キュウ</t>
    </rPh>
    <phoneticPr fontId="25"/>
  </si>
  <si>
    <t>第４４級</t>
    <rPh sb="0" eb="1">
      <t>ダイ</t>
    </rPh>
    <rPh sb="3" eb="4">
      <t>キュウ</t>
    </rPh>
    <phoneticPr fontId="25"/>
  </si>
  <si>
    <t>第４５級</t>
    <rPh sb="0" eb="1">
      <t>ダイ</t>
    </rPh>
    <rPh sb="3" eb="4">
      <t>キュウ</t>
    </rPh>
    <phoneticPr fontId="25"/>
  </si>
  <si>
    <t>第４６級</t>
    <rPh sb="0" eb="1">
      <t>ダイ</t>
    </rPh>
    <rPh sb="3" eb="4">
      <t>キュウ</t>
    </rPh>
    <phoneticPr fontId="25"/>
  </si>
  <si>
    <t>報酬月額</t>
    <rPh sb="0" eb="2">
      <t>ホウシュウ</t>
    </rPh>
    <rPh sb="2" eb="4">
      <t>ゲツガク</t>
    </rPh>
    <phoneticPr fontId="24"/>
  </si>
  <si>
    <t>～円以上</t>
    <rPh sb="1" eb="2">
      <t>エン</t>
    </rPh>
    <rPh sb="2" eb="4">
      <t>イジョウ</t>
    </rPh>
    <phoneticPr fontId="24"/>
  </si>
  <si>
    <t>～円未満</t>
    <rPh sb="1" eb="2">
      <t>エン</t>
    </rPh>
    <rPh sb="2" eb="4">
      <t>ミマン</t>
    </rPh>
    <phoneticPr fontId="24"/>
  </si>
  <si>
    <t>短期掛金</t>
    <rPh sb="0" eb="2">
      <t>タンキ</t>
    </rPh>
    <phoneticPr fontId="2"/>
  </si>
  <si>
    <t xml:space="preserve">※　上記結果は、条件などにより実際の金額と異なることがあります。
</t>
    <rPh sb="2" eb="4">
      <t>ジョウキ</t>
    </rPh>
    <rPh sb="4" eb="6">
      <t>ケッカ</t>
    </rPh>
    <rPh sb="8" eb="10">
      <t>ジョウケン</t>
    </rPh>
    <rPh sb="15" eb="17">
      <t>ジッサイ</t>
    </rPh>
    <rPh sb="18" eb="20">
      <t>キンガク</t>
    </rPh>
    <rPh sb="21" eb="22">
      <t>コト</t>
    </rPh>
    <phoneticPr fontId="2"/>
  </si>
  <si>
    <t>令和2年度</t>
    <rPh sb="0" eb="1">
      <t>レイ</t>
    </rPh>
    <rPh sb="1" eb="2">
      <t>ワ</t>
    </rPh>
    <rPh sb="3" eb="5">
      <t>ネンド</t>
    </rPh>
    <phoneticPr fontId="2"/>
  </si>
  <si>
    <t>令和3年度</t>
    <rPh sb="0" eb="1">
      <t>レイ</t>
    </rPh>
    <rPh sb="1" eb="2">
      <t>ワ</t>
    </rPh>
    <rPh sb="3" eb="5">
      <t>ネンド</t>
    </rPh>
    <phoneticPr fontId="2"/>
  </si>
  <si>
    <t>令和4年度</t>
    <rPh sb="0" eb="1">
      <t>レイ</t>
    </rPh>
    <rPh sb="1" eb="2">
      <t>ワ</t>
    </rPh>
    <rPh sb="3" eb="5">
      <t>ネンド</t>
    </rPh>
    <phoneticPr fontId="2"/>
  </si>
  <si>
    <t>令和元年度</t>
    <rPh sb="0" eb="1">
      <t>レイ</t>
    </rPh>
    <rPh sb="1" eb="2">
      <t>ワ</t>
    </rPh>
    <rPh sb="2" eb="3">
      <t>モト</t>
    </rPh>
    <rPh sb="3" eb="5">
      <t>ネンド</t>
    </rPh>
    <phoneticPr fontId="2"/>
  </si>
  <si>
    <t>標準報酬等級表（R2.9.1から）</t>
    <rPh sb="0" eb="2">
      <t>ヒョウジュン</t>
    </rPh>
    <rPh sb="2" eb="4">
      <t>ホウシュウ</t>
    </rPh>
    <rPh sb="4" eb="6">
      <t>トウキュウ</t>
    </rPh>
    <rPh sb="6" eb="7">
      <t>ヒョウ</t>
    </rPh>
    <phoneticPr fontId="25"/>
  </si>
  <si>
    <t>任継率（短期）4-9月</t>
    <rPh sb="0" eb="1">
      <t>ニン</t>
    </rPh>
    <rPh sb="1" eb="2">
      <t>ケイ</t>
    </rPh>
    <rPh sb="2" eb="3">
      <t>リツ</t>
    </rPh>
    <rPh sb="4" eb="6">
      <t>タンキ</t>
    </rPh>
    <rPh sb="10" eb="11">
      <t>ガツ</t>
    </rPh>
    <phoneticPr fontId="2"/>
  </si>
  <si>
    <t>任継率（短期）10-3月</t>
    <rPh sb="0" eb="1">
      <t>ニン</t>
    </rPh>
    <rPh sb="1" eb="2">
      <t>ケイ</t>
    </rPh>
    <rPh sb="2" eb="3">
      <t>リツ</t>
    </rPh>
    <rPh sb="4" eb="6">
      <t>タンキ</t>
    </rPh>
    <rPh sb="11" eb="12">
      <t>ガツ</t>
    </rPh>
    <phoneticPr fontId="2"/>
  </si>
  <si>
    <t>令和5年度</t>
    <rPh sb="0" eb="1">
      <t>レイ</t>
    </rPh>
    <rPh sb="1" eb="2">
      <t>ワ</t>
    </rPh>
    <rPh sb="3" eb="5">
      <t>ネンド</t>
    </rPh>
    <phoneticPr fontId="2"/>
  </si>
  <si>
    <t>令和6年度</t>
    <rPh sb="0" eb="1">
      <t>レイ</t>
    </rPh>
    <rPh sb="1" eb="2">
      <t>ワ</t>
    </rPh>
    <rPh sb="3" eb="5">
      <t>ネンド</t>
    </rPh>
    <phoneticPr fontId="2"/>
  </si>
  <si>
    <t>令和7年度</t>
    <rPh sb="0" eb="1">
      <t>レイ</t>
    </rPh>
    <rPh sb="1" eb="2">
      <t>ワ</t>
    </rPh>
    <rPh sb="3" eb="5">
      <t>ネンド</t>
    </rPh>
    <phoneticPr fontId="2"/>
  </si>
  <si>
    <t>令和8年度</t>
    <rPh sb="0" eb="1">
      <t>レイ</t>
    </rPh>
    <rPh sb="1" eb="2">
      <t>ワ</t>
    </rPh>
    <rPh sb="3" eb="5">
      <t>ネンド</t>
    </rPh>
    <phoneticPr fontId="2"/>
  </si>
  <si>
    <t>令和9年度</t>
    <rPh sb="0" eb="1">
      <t>レイ</t>
    </rPh>
    <rPh sb="1" eb="2">
      <t>ワ</t>
    </rPh>
    <rPh sb="3" eb="5">
      <t>ネンド</t>
    </rPh>
    <phoneticPr fontId="2"/>
  </si>
  <si>
    <t>令和10年度</t>
    <rPh sb="0" eb="1">
      <t>レイ</t>
    </rPh>
    <rPh sb="1" eb="2">
      <t>ワ</t>
    </rPh>
    <rPh sb="4" eb="6">
      <t>ネンド</t>
    </rPh>
    <phoneticPr fontId="2"/>
  </si>
  <si>
    <t>任継率（短期）4-9</t>
    <rPh sb="0" eb="1">
      <t>ニン</t>
    </rPh>
    <rPh sb="1" eb="2">
      <t>ケイ</t>
    </rPh>
    <rPh sb="2" eb="3">
      <t>リツ</t>
    </rPh>
    <rPh sb="4" eb="6">
      <t>タンキ</t>
    </rPh>
    <phoneticPr fontId="1"/>
  </si>
  <si>
    <t>任継率（短期）10-3</t>
    <rPh sb="0" eb="1">
      <t>ニン</t>
    </rPh>
    <rPh sb="1" eb="2">
      <t>ケイ</t>
    </rPh>
    <rPh sb="2" eb="3">
      <t>リツ</t>
    </rPh>
    <rPh sb="4" eb="6">
      <t>タンキ</t>
    </rPh>
    <phoneticPr fontId="1"/>
  </si>
  <si>
    <t>任継短期掛金月額（4-9）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phoneticPr fontId="2"/>
  </si>
  <si>
    <t>任継短期掛金月額（10-3）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phoneticPr fontId="2"/>
  </si>
  <si>
    <t>B</t>
    <phoneticPr fontId="2"/>
  </si>
  <si>
    <t>割引1月</t>
    <rPh sb="0" eb="2">
      <t>ワリビキ</t>
    </rPh>
    <rPh sb="3" eb="4">
      <t>ツキ</t>
    </rPh>
    <phoneticPr fontId="1"/>
  </si>
  <si>
    <t>割引2月</t>
    <rPh sb="3" eb="4">
      <t>ツキ</t>
    </rPh>
    <phoneticPr fontId="1"/>
  </si>
  <si>
    <t>割引3月</t>
    <rPh sb="3" eb="4">
      <t>ツキ</t>
    </rPh>
    <phoneticPr fontId="1"/>
  </si>
  <si>
    <t>割引4月</t>
    <phoneticPr fontId="2"/>
  </si>
  <si>
    <t>割引5月</t>
    <rPh sb="0" eb="2">
      <t>ワリビキ</t>
    </rPh>
    <rPh sb="3" eb="4">
      <t>ツキ</t>
    </rPh>
    <phoneticPr fontId="1"/>
  </si>
  <si>
    <t>割引6月</t>
    <rPh sb="3" eb="4">
      <t>ツキ</t>
    </rPh>
    <phoneticPr fontId="1"/>
  </si>
  <si>
    <t>割引7月</t>
    <rPh sb="3" eb="4">
      <t>ツキ</t>
    </rPh>
    <phoneticPr fontId="1"/>
  </si>
  <si>
    <t>割引8月</t>
  </si>
  <si>
    <t>割引9月</t>
    <rPh sb="0" eb="2">
      <t>ワリビキ</t>
    </rPh>
    <rPh sb="3" eb="4">
      <t>ツキ</t>
    </rPh>
    <phoneticPr fontId="1"/>
  </si>
  <si>
    <t>割引10月</t>
    <rPh sb="4" eb="5">
      <t>ツキ</t>
    </rPh>
    <phoneticPr fontId="1"/>
  </si>
  <si>
    <t>割引11月</t>
    <rPh sb="4" eb="5">
      <t>ツキ</t>
    </rPh>
    <phoneticPr fontId="1"/>
  </si>
  <si>
    <t>割引12月</t>
  </si>
  <si>
    <t>÷</t>
    <phoneticPr fontId="2"/>
  </si>
  <si>
    <t>任継短期（4-5月分）</t>
    <rPh sb="0" eb="1">
      <t>ニン</t>
    </rPh>
    <rPh sb="1" eb="2">
      <t>ケイ</t>
    </rPh>
    <rPh sb="2" eb="4">
      <t>タンキ</t>
    </rPh>
    <rPh sb="8" eb="10">
      <t>ガツブン</t>
    </rPh>
    <phoneticPr fontId="2"/>
  </si>
  <si>
    <t>任継短期年額（6月分）</t>
    <rPh sb="0" eb="1">
      <t>ニン</t>
    </rPh>
    <rPh sb="1" eb="2">
      <t>ケイ</t>
    </rPh>
    <rPh sb="2" eb="4">
      <t>タンキ</t>
    </rPh>
    <rPh sb="4" eb="6">
      <t>ネンガク</t>
    </rPh>
    <rPh sb="8" eb="10">
      <t>ガツブン</t>
    </rPh>
    <phoneticPr fontId="2"/>
  </si>
  <si>
    <t>任継短期年額（7月分）</t>
    <rPh sb="0" eb="1">
      <t>ニン</t>
    </rPh>
    <rPh sb="1" eb="2">
      <t>ケイ</t>
    </rPh>
    <rPh sb="2" eb="4">
      <t>タンキ</t>
    </rPh>
    <rPh sb="4" eb="6">
      <t>ネンガク</t>
    </rPh>
    <rPh sb="8" eb="9">
      <t>ガツ</t>
    </rPh>
    <rPh sb="9" eb="10">
      <t>ブン</t>
    </rPh>
    <phoneticPr fontId="2"/>
  </si>
  <si>
    <t>任継短期年額（8月分）</t>
    <rPh sb="0" eb="1">
      <t>ニン</t>
    </rPh>
    <rPh sb="1" eb="2">
      <t>ケイ</t>
    </rPh>
    <rPh sb="2" eb="4">
      <t>タンキ</t>
    </rPh>
    <rPh sb="4" eb="6">
      <t>ネンガク</t>
    </rPh>
    <rPh sb="8" eb="10">
      <t>ガツブン</t>
    </rPh>
    <phoneticPr fontId="2"/>
  </si>
  <si>
    <t>任継短期年額（9月分）</t>
    <rPh sb="0" eb="1">
      <t>ニン</t>
    </rPh>
    <rPh sb="1" eb="2">
      <t>ケイ</t>
    </rPh>
    <rPh sb="2" eb="4">
      <t>タンキ</t>
    </rPh>
    <rPh sb="4" eb="6">
      <t>ネンガク</t>
    </rPh>
    <rPh sb="8" eb="9">
      <t>ガツ</t>
    </rPh>
    <rPh sb="9" eb="10">
      <t>ブン</t>
    </rPh>
    <phoneticPr fontId="2"/>
  </si>
  <si>
    <t>任継短期年額（10月分）</t>
    <rPh sb="0" eb="1">
      <t>ニン</t>
    </rPh>
    <rPh sb="1" eb="2">
      <t>ケイ</t>
    </rPh>
    <rPh sb="2" eb="4">
      <t>タンキ</t>
    </rPh>
    <rPh sb="4" eb="6">
      <t>ネンガク</t>
    </rPh>
    <rPh sb="9" eb="10">
      <t>ガツ</t>
    </rPh>
    <rPh sb="10" eb="11">
      <t>ブン</t>
    </rPh>
    <phoneticPr fontId="2"/>
  </si>
  <si>
    <t>任継短期年額（11月分）</t>
    <rPh sb="0" eb="1">
      <t>ニン</t>
    </rPh>
    <rPh sb="1" eb="2">
      <t>ケイ</t>
    </rPh>
    <rPh sb="2" eb="4">
      <t>タンキ</t>
    </rPh>
    <rPh sb="4" eb="6">
      <t>ネンガク</t>
    </rPh>
    <rPh sb="9" eb="10">
      <t>ガツ</t>
    </rPh>
    <rPh sb="10" eb="11">
      <t>ブン</t>
    </rPh>
    <phoneticPr fontId="2"/>
  </si>
  <si>
    <t>任継短期年額（12月分）</t>
    <rPh sb="0" eb="1">
      <t>ニン</t>
    </rPh>
    <rPh sb="1" eb="2">
      <t>ケイ</t>
    </rPh>
    <rPh sb="2" eb="4">
      <t>タンキ</t>
    </rPh>
    <rPh sb="4" eb="6">
      <t>ネンガク</t>
    </rPh>
    <rPh sb="9" eb="10">
      <t>ガツ</t>
    </rPh>
    <rPh sb="10" eb="11">
      <t>ブン</t>
    </rPh>
    <phoneticPr fontId="2"/>
  </si>
  <si>
    <t>任継短期年額（1月分）</t>
    <rPh sb="0" eb="1">
      <t>ニン</t>
    </rPh>
    <rPh sb="1" eb="2">
      <t>ケイ</t>
    </rPh>
    <rPh sb="2" eb="4">
      <t>タンキ</t>
    </rPh>
    <rPh sb="4" eb="6">
      <t>ネンガク</t>
    </rPh>
    <rPh sb="8" eb="9">
      <t>ガツ</t>
    </rPh>
    <rPh sb="9" eb="10">
      <t>ブン</t>
    </rPh>
    <phoneticPr fontId="2"/>
  </si>
  <si>
    <t>任継短期年額（3月分）</t>
    <rPh sb="0" eb="1">
      <t>ニン</t>
    </rPh>
    <rPh sb="1" eb="2">
      <t>ケイ</t>
    </rPh>
    <rPh sb="2" eb="4">
      <t>タンキ</t>
    </rPh>
    <rPh sb="4" eb="6">
      <t>ネンガク</t>
    </rPh>
    <rPh sb="8" eb="9">
      <t>ガツ</t>
    </rPh>
    <rPh sb="9" eb="10">
      <t>ブン</t>
    </rPh>
    <phoneticPr fontId="2"/>
  </si>
  <si>
    <t>任継短期年額（2月分）</t>
    <rPh sb="0" eb="1">
      <t>ニン</t>
    </rPh>
    <rPh sb="1" eb="2">
      <t>ケイ</t>
    </rPh>
    <rPh sb="2" eb="4">
      <t>タンキ</t>
    </rPh>
    <rPh sb="4" eb="6">
      <t>ネンガク</t>
    </rPh>
    <rPh sb="8" eb="9">
      <t>ガツ</t>
    </rPh>
    <rPh sb="9" eb="10">
      <t>ブン</t>
    </rPh>
    <phoneticPr fontId="2"/>
  </si>
  <si>
    <t>1/B</t>
    <phoneticPr fontId="2"/>
  </si>
  <si>
    <t>任継短期4月分</t>
    <rPh sb="0" eb="1">
      <t>ニン</t>
    </rPh>
    <rPh sb="1" eb="2">
      <t>ケイ</t>
    </rPh>
    <rPh sb="2" eb="4">
      <t>タンキ</t>
    </rPh>
    <rPh sb="5" eb="7">
      <t>ガツブン</t>
    </rPh>
    <phoneticPr fontId="2"/>
  </si>
  <si>
    <t>任継短期5月分</t>
    <rPh sb="0" eb="1">
      <t>ニン</t>
    </rPh>
    <rPh sb="1" eb="2">
      <t>ケイ</t>
    </rPh>
    <rPh sb="2" eb="4">
      <t>タンキ</t>
    </rPh>
    <rPh sb="5" eb="7">
      <t>ガツブン</t>
    </rPh>
    <phoneticPr fontId="2"/>
  </si>
  <si>
    <t>任継短期前期（4-5月分）</t>
    <rPh sb="0" eb="1">
      <t>ニン</t>
    </rPh>
    <rPh sb="1" eb="2">
      <t>ケイ</t>
    </rPh>
    <rPh sb="2" eb="4">
      <t>タンキ</t>
    </rPh>
    <rPh sb="4" eb="6">
      <t>ゼンキ</t>
    </rPh>
    <rPh sb="10" eb="11">
      <t>ガツ</t>
    </rPh>
    <rPh sb="11" eb="12">
      <t>ブン</t>
    </rPh>
    <phoneticPr fontId="2"/>
  </si>
  <si>
    <t>任継短期前期（6月分）</t>
    <rPh sb="0" eb="1">
      <t>ニン</t>
    </rPh>
    <rPh sb="1" eb="2">
      <t>ケイ</t>
    </rPh>
    <rPh sb="2" eb="4">
      <t>タンキ</t>
    </rPh>
    <rPh sb="4" eb="6">
      <t>ゼンキ</t>
    </rPh>
    <rPh sb="8" eb="9">
      <t>ガツ</t>
    </rPh>
    <rPh sb="9" eb="10">
      <t>ブン</t>
    </rPh>
    <phoneticPr fontId="2"/>
  </si>
  <si>
    <t>任継短期前期（7月分）</t>
    <rPh sb="0" eb="1">
      <t>ニン</t>
    </rPh>
    <rPh sb="1" eb="2">
      <t>ケイ</t>
    </rPh>
    <rPh sb="2" eb="4">
      <t>タンキ</t>
    </rPh>
    <rPh sb="4" eb="6">
      <t>ゼンキ</t>
    </rPh>
    <rPh sb="8" eb="9">
      <t>ガツ</t>
    </rPh>
    <rPh sb="9" eb="10">
      <t>ブン</t>
    </rPh>
    <phoneticPr fontId="2"/>
  </si>
  <si>
    <t>任継短期前期（8月分）</t>
    <rPh sb="0" eb="1">
      <t>ニン</t>
    </rPh>
    <rPh sb="1" eb="2">
      <t>ケイ</t>
    </rPh>
    <rPh sb="2" eb="4">
      <t>タンキ</t>
    </rPh>
    <rPh sb="4" eb="6">
      <t>ゼンキ</t>
    </rPh>
    <rPh sb="8" eb="10">
      <t>ガツブン</t>
    </rPh>
    <phoneticPr fontId="2"/>
  </si>
  <si>
    <t>任継短期前期（9月分）</t>
    <rPh sb="0" eb="1">
      <t>ニン</t>
    </rPh>
    <rPh sb="1" eb="2">
      <t>ケイ</t>
    </rPh>
    <rPh sb="2" eb="4">
      <t>タンキ</t>
    </rPh>
    <rPh sb="4" eb="6">
      <t>ゼンキ</t>
    </rPh>
    <rPh sb="8" eb="9">
      <t>ガツ</t>
    </rPh>
    <rPh sb="9" eb="10">
      <t>ブン</t>
    </rPh>
    <phoneticPr fontId="2"/>
  </si>
  <si>
    <t>任継短期6月分</t>
    <rPh sb="0" eb="1">
      <t>ニン</t>
    </rPh>
    <rPh sb="1" eb="2">
      <t>ケイ</t>
    </rPh>
    <rPh sb="2" eb="4">
      <t>タンキ</t>
    </rPh>
    <rPh sb="5" eb="7">
      <t>ガツブン</t>
    </rPh>
    <phoneticPr fontId="2"/>
  </si>
  <si>
    <t>任継短期7月分</t>
    <rPh sb="0" eb="1">
      <t>ニン</t>
    </rPh>
    <rPh sb="1" eb="2">
      <t>ケイ</t>
    </rPh>
    <rPh sb="2" eb="4">
      <t>タンキ</t>
    </rPh>
    <rPh sb="5" eb="7">
      <t>ガツブン</t>
    </rPh>
    <phoneticPr fontId="2"/>
  </si>
  <si>
    <t>任継短期8月分</t>
    <rPh sb="0" eb="1">
      <t>ニン</t>
    </rPh>
    <rPh sb="1" eb="2">
      <t>ケイ</t>
    </rPh>
    <rPh sb="2" eb="4">
      <t>タンキ</t>
    </rPh>
    <rPh sb="5" eb="7">
      <t>ガツブン</t>
    </rPh>
    <phoneticPr fontId="2"/>
  </si>
  <si>
    <t>任継短期9月分</t>
    <rPh sb="0" eb="1">
      <t>ニン</t>
    </rPh>
    <rPh sb="1" eb="2">
      <t>ケイ</t>
    </rPh>
    <rPh sb="2" eb="4">
      <t>タンキ</t>
    </rPh>
    <rPh sb="5" eb="7">
      <t>ガツブン</t>
    </rPh>
    <phoneticPr fontId="2"/>
  </si>
  <si>
    <t>任継短期10月分</t>
    <rPh sb="0" eb="1">
      <t>ニン</t>
    </rPh>
    <rPh sb="1" eb="2">
      <t>ケイ</t>
    </rPh>
    <rPh sb="2" eb="4">
      <t>タンキ</t>
    </rPh>
    <rPh sb="6" eb="8">
      <t>ガツブン</t>
    </rPh>
    <phoneticPr fontId="2"/>
  </si>
  <si>
    <t>任継短期11月分</t>
    <rPh sb="0" eb="1">
      <t>ニン</t>
    </rPh>
    <rPh sb="1" eb="2">
      <t>ケイ</t>
    </rPh>
    <rPh sb="2" eb="4">
      <t>タンキ</t>
    </rPh>
    <rPh sb="6" eb="8">
      <t>ガツブン</t>
    </rPh>
    <phoneticPr fontId="2"/>
  </si>
  <si>
    <t>任継短期12月分</t>
    <rPh sb="0" eb="1">
      <t>ニン</t>
    </rPh>
    <rPh sb="1" eb="2">
      <t>ケイ</t>
    </rPh>
    <rPh sb="2" eb="4">
      <t>タンキ</t>
    </rPh>
    <rPh sb="6" eb="8">
      <t>ガツブン</t>
    </rPh>
    <phoneticPr fontId="2"/>
  </si>
  <si>
    <t>任継短期1月分</t>
    <rPh sb="0" eb="1">
      <t>ニン</t>
    </rPh>
    <rPh sb="1" eb="2">
      <t>ケイ</t>
    </rPh>
    <rPh sb="2" eb="4">
      <t>タンキ</t>
    </rPh>
    <rPh sb="5" eb="7">
      <t>ガツブン</t>
    </rPh>
    <phoneticPr fontId="2"/>
  </si>
  <si>
    <t>任継短期2月分</t>
    <rPh sb="0" eb="1">
      <t>ニン</t>
    </rPh>
    <rPh sb="1" eb="2">
      <t>ケイ</t>
    </rPh>
    <rPh sb="2" eb="4">
      <t>タンキ</t>
    </rPh>
    <rPh sb="5" eb="7">
      <t>ガツブン</t>
    </rPh>
    <phoneticPr fontId="2"/>
  </si>
  <si>
    <t>任継短期3月分</t>
    <rPh sb="0" eb="1">
      <t>ニン</t>
    </rPh>
    <rPh sb="1" eb="2">
      <t>ケイ</t>
    </rPh>
    <rPh sb="2" eb="4">
      <t>タンキ</t>
    </rPh>
    <rPh sb="5" eb="7">
      <t>ガツブン</t>
    </rPh>
    <phoneticPr fontId="2"/>
  </si>
  <si>
    <t>任継短期前期（4月分）</t>
    <rPh sb="0" eb="1">
      <t>ニン</t>
    </rPh>
    <rPh sb="1" eb="2">
      <t>ケイ</t>
    </rPh>
    <rPh sb="2" eb="4">
      <t>タンキ</t>
    </rPh>
    <rPh sb="4" eb="6">
      <t>ゼンキ</t>
    </rPh>
    <rPh sb="8" eb="10">
      <t>ガツブン</t>
    </rPh>
    <phoneticPr fontId="2"/>
  </si>
  <si>
    <t>任継短期前期（5月分）</t>
    <rPh sb="0" eb="1">
      <t>ニン</t>
    </rPh>
    <rPh sb="1" eb="2">
      <t>ケイ</t>
    </rPh>
    <rPh sb="2" eb="4">
      <t>タンキ</t>
    </rPh>
    <rPh sb="4" eb="6">
      <t>ゼンキ</t>
    </rPh>
    <rPh sb="8" eb="10">
      <t>ガツブン</t>
    </rPh>
    <phoneticPr fontId="2"/>
  </si>
  <si>
    <t>任継短期前期（6月分）</t>
    <rPh sb="0" eb="1">
      <t>ニン</t>
    </rPh>
    <rPh sb="1" eb="2">
      <t>ケイ</t>
    </rPh>
    <rPh sb="2" eb="4">
      <t>タンキ</t>
    </rPh>
    <rPh sb="4" eb="6">
      <t>ゼンキ</t>
    </rPh>
    <rPh sb="8" eb="10">
      <t>ガツブン</t>
    </rPh>
    <phoneticPr fontId="2"/>
  </si>
  <si>
    <t>任継短期前期（7月分）</t>
    <rPh sb="0" eb="1">
      <t>ニン</t>
    </rPh>
    <rPh sb="1" eb="2">
      <t>ケイ</t>
    </rPh>
    <rPh sb="2" eb="4">
      <t>タンキ</t>
    </rPh>
    <rPh sb="4" eb="6">
      <t>ゼンキ</t>
    </rPh>
    <rPh sb="8" eb="10">
      <t>ガツブン</t>
    </rPh>
    <phoneticPr fontId="2"/>
  </si>
  <si>
    <t>任継短期前期（9月分）</t>
    <rPh sb="0" eb="1">
      <t>ニン</t>
    </rPh>
    <rPh sb="1" eb="2">
      <t>ケイ</t>
    </rPh>
    <rPh sb="2" eb="4">
      <t>タンキ</t>
    </rPh>
    <rPh sb="4" eb="6">
      <t>ゼンキ</t>
    </rPh>
    <rPh sb="8" eb="10">
      <t>ガツブン</t>
    </rPh>
    <phoneticPr fontId="2"/>
  </si>
  <si>
    <t>任継短期後期（10月）</t>
    <rPh sb="0" eb="1">
      <t>ニン</t>
    </rPh>
    <rPh sb="1" eb="2">
      <t>ケイ</t>
    </rPh>
    <rPh sb="2" eb="4">
      <t>タンキ</t>
    </rPh>
    <rPh sb="4" eb="6">
      <t>コウキ</t>
    </rPh>
    <rPh sb="9" eb="10">
      <t>ガツ</t>
    </rPh>
    <phoneticPr fontId="2"/>
  </si>
  <si>
    <t>任継短期後期（11月）</t>
    <rPh sb="0" eb="1">
      <t>ニン</t>
    </rPh>
    <rPh sb="1" eb="2">
      <t>ケイ</t>
    </rPh>
    <rPh sb="2" eb="4">
      <t>タンキ</t>
    </rPh>
    <rPh sb="4" eb="6">
      <t>コウキ</t>
    </rPh>
    <rPh sb="9" eb="10">
      <t>ガツ</t>
    </rPh>
    <phoneticPr fontId="2"/>
  </si>
  <si>
    <t>任継短期後期（12月）</t>
    <rPh sb="0" eb="1">
      <t>ニン</t>
    </rPh>
    <rPh sb="1" eb="2">
      <t>ケイ</t>
    </rPh>
    <rPh sb="2" eb="4">
      <t>タンキ</t>
    </rPh>
    <rPh sb="4" eb="6">
      <t>コウキ</t>
    </rPh>
    <rPh sb="9" eb="10">
      <t>ガツ</t>
    </rPh>
    <phoneticPr fontId="2"/>
  </si>
  <si>
    <t>任継短期後期（1月）</t>
    <rPh sb="0" eb="1">
      <t>ニン</t>
    </rPh>
    <rPh sb="1" eb="2">
      <t>ケイ</t>
    </rPh>
    <rPh sb="2" eb="4">
      <t>タンキ</t>
    </rPh>
    <rPh sb="4" eb="6">
      <t>コウキ</t>
    </rPh>
    <rPh sb="8" eb="9">
      <t>ガツ</t>
    </rPh>
    <phoneticPr fontId="2"/>
  </si>
  <si>
    <t>任継短期後期（2月）</t>
    <rPh sb="0" eb="1">
      <t>ニン</t>
    </rPh>
    <rPh sb="1" eb="2">
      <t>ケイ</t>
    </rPh>
    <rPh sb="2" eb="4">
      <t>タンキ</t>
    </rPh>
    <rPh sb="4" eb="6">
      <t>コウキ</t>
    </rPh>
    <rPh sb="8" eb="9">
      <t>ガツ</t>
    </rPh>
    <phoneticPr fontId="2"/>
  </si>
  <si>
    <t>任継短期後期（3月）</t>
    <rPh sb="0" eb="1">
      <t>ニン</t>
    </rPh>
    <rPh sb="1" eb="2">
      <t>ケイ</t>
    </rPh>
    <rPh sb="2" eb="4">
      <t>タンキ</t>
    </rPh>
    <rPh sb="4" eb="6">
      <t>コウキ</t>
    </rPh>
    <rPh sb="8" eb="9">
      <t>ガツ</t>
    </rPh>
    <phoneticPr fontId="2"/>
  </si>
  <si>
    <t>任継短期後期（10月分）</t>
    <rPh sb="0" eb="1">
      <t>ニン</t>
    </rPh>
    <rPh sb="1" eb="2">
      <t>ケイ</t>
    </rPh>
    <rPh sb="2" eb="4">
      <t>タンキ</t>
    </rPh>
    <rPh sb="4" eb="6">
      <t>コウキ</t>
    </rPh>
    <rPh sb="9" eb="10">
      <t>ガツ</t>
    </rPh>
    <rPh sb="10" eb="11">
      <t>ブン</t>
    </rPh>
    <phoneticPr fontId="2"/>
  </si>
  <si>
    <t>任継短期後期（11月分）</t>
    <rPh sb="0" eb="1">
      <t>ニン</t>
    </rPh>
    <rPh sb="1" eb="2">
      <t>ケイ</t>
    </rPh>
    <rPh sb="2" eb="4">
      <t>タンキ</t>
    </rPh>
    <rPh sb="4" eb="6">
      <t>コウキ</t>
    </rPh>
    <rPh sb="9" eb="10">
      <t>ガツ</t>
    </rPh>
    <rPh sb="10" eb="11">
      <t>ブン</t>
    </rPh>
    <phoneticPr fontId="2"/>
  </si>
  <si>
    <t>任継短期後期（12月分）</t>
    <rPh sb="0" eb="1">
      <t>ニン</t>
    </rPh>
    <rPh sb="1" eb="2">
      <t>ケイ</t>
    </rPh>
    <rPh sb="2" eb="4">
      <t>タンキ</t>
    </rPh>
    <rPh sb="4" eb="6">
      <t>コウキ</t>
    </rPh>
    <rPh sb="9" eb="10">
      <t>ガツ</t>
    </rPh>
    <rPh sb="10" eb="11">
      <t>ブン</t>
    </rPh>
    <phoneticPr fontId="2"/>
  </si>
  <si>
    <t>任継短期後期（1月分）</t>
    <rPh sb="0" eb="1">
      <t>ニン</t>
    </rPh>
    <rPh sb="1" eb="2">
      <t>ケイ</t>
    </rPh>
    <rPh sb="2" eb="4">
      <t>タンキ</t>
    </rPh>
    <rPh sb="4" eb="6">
      <t>コウキ</t>
    </rPh>
    <rPh sb="8" eb="9">
      <t>ガツ</t>
    </rPh>
    <rPh sb="9" eb="10">
      <t>ブン</t>
    </rPh>
    <phoneticPr fontId="2"/>
  </si>
  <si>
    <t>任継短期後期（2月分）</t>
    <rPh sb="0" eb="1">
      <t>ニン</t>
    </rPh>
    <rPh sb="1" eb="2">
      <t>ケイ</t>
    </rPh>
    <rPh sb="2" eb="4">
      <t>タンキ</t>
    </rPh>
    <rPh sb="4" eb="6">
      <t>コウキ</t>
    </rPh>
    <rPh sb="8" eb="9">
      <t>ガツ</t>
    </rPh>
    <rPh sb="9" eb="10">
      <t>ブン</t>
    </rPh>
    <phoneticPr fontId="2"/>
  </si>
  <si>
    <t>任継短期後期（3月分）</t>
    <rPh sb="0" eb="1">
      <t>ニン</t>
    </rPh>
    <rPh sb="1" eb="2">
      <t>ケイ</t>
    </rPh>
    <rPh sb="2" eb="4">
      <t>タンキ</t>
    </rPh>
    <rPh sb="4" eb="6">
      <t>コウキ</t>
    </rPh>
    <rPh sb="8" eb="9">
      <t>ガツ</t>
    </rPh>
    <rPh sb="9" eb="10">
      <t>ブン</t>
    </rPh>
    <phoneticPr fontId="2"/>
  </si>
  <si>
    <t>↑よくわからないけど</t>
    <phoneticPr fontId="2"/>
  </si>
  <si>
    <t>　　触ると式が崩れる</t>
    <rPh sb="2" eb="3">
      <t>サワ</t>
    </rPh>
    <rPh sb="5" eb="6">
      <t>シキ</t>
    </rPh>
    <rPh sb="7" eb="8">
      <t>クズ</t>
    </rPh>
    <phoneticPr fontId="2"/>
  </si>
  <si>
    <t>　　のでスルー</t>
    <phoneticPr fontId="2"/>
  </si>
  <si>
    <t>介護（4-5月分）</t>
    <rPh sb="0" eb="2">
      <t>カイゴ</t>
    </rPh>
    <rPh sb="6" eb="8">
      <t>ガツブン</t>
    </rPh>
    <phoneticPr fontId="2"/>
  </si>
  <si>
    <t>介護（6月分）</t>
    <rPh sb="0" eb="2">
      <t>カイゴ</t>
    </rPh>
    <rPh sb="4" eb="6">
      <t>ガツブン</t>
    </rPh>
    <phoneticPr fontId="2"/>
  </si>
  <si>
    <t>介護（7月分）</t>
    <rPh sb="0" eb="2">
      <t>カイゴ</t>
    </rPh>
    <rPh sb="4" eb="5">
      <t>ガツ</t>
    </rPh>
    <rPh sb="5" eb="6">
      <t>ブン</t>
    </rPh>
    <phoneticPr fontId="2"/>
  </si>
  <si>
    <t>介護（8月分）</t>
    <rPh sb="0" eb="2">
      <t>カイゴ</t>
    </rPh>
    <rPh sb="4" eb="6">
      <t>ガツブン</t>
    </rPh>
    <phoneticPr fontId="2"/>
  </si>
  <si>
    <t>介護（9月分）</t>
    <rPh sb="0" eb="2">
      <t>カイゴ</t>
    </rPh>
    <rPh sb="4" eb="5">
      <t>ガツ</t>
    </rPh>
    <rPh sb="5" eb="6">
      <t>ブン</t>
    </rPh>
    <phoneticPr fontId="2"/>
  </si>
  <si>
    <t>介護（10月分）</t>
    <rPh sb="0" eb="2">
      <t>カイゴ</t>
    </rPh>
    <rPh sb="5" eb="6">
      <t>ガツ</t>
    </rPh>
    <rPh sb="6" eb="7">
      <t>ブン</t>
    </rPh>
    <phoneticPr fontId="2"/>
  </si>
  <si>
    <t>介護（11月分）</t>
    <rPh sb="0" eb="2">
      <t>カイゴ</t>
    </rPh>
    <rPh sb="5" eb="6">
      <t>ガツ</t>
    </rPh>
    <rPh sb="6" eb="7">
      <t>ブン</t>
    </rPh>
    <phoneticPr fontId="2"/>
  </si>
  <si>
    <t>介護（12月分）</t>
    <rPh sb="0" eb="2">
      <t>カイゴ</t>
    </rPh>
    <rPh sb="5" eb="6">
      <t>ガツ</t>
    </rPh>
    <rPh sb="6" eb="7">
      <t>ブン</t>
    </rPh>
    <phoneticPr fontId="2"/>
  </si>
  <si>
    <t>介護（1月分）</t>
    <rPh sb="0" eb="2">
      <t>カイゴ</t>
    </rPh>
    <rPh sb="4" eb="5">
      <t>ガツ</t>
    </rPh>
    <rPh sb="5" eb="6">
      <t>ブン</t>
    </rPh>
    <phoneticPr fontId="2"/>
  </si>
  <si>
    <t>介護（2月分）</t>
    <rPh sb="0" eb="2">
      <t>カイゴ</t>
    </rPh>
    <rPh sb="4" eb="5">
      <t>ガツ</t>
    </rPh>
    <rPh sb="5" eb="6">
      <t>ブン</t>
    </rPh>
    <phoneticPr fontId="2"/>
  </si>
  <si>
    <t>介護（3月分）</t>
    <rPh sb="0" eb="2">
      <t>カイゴ</t>
    </rPh>
    <rPh sb="4" eb="5">
      <t>ガツ</t>
    </rPh>
    <rPh sb="5" eb="6">
      <t>ブン</t>
    </rPh>
    <phoneticPr fontId="2"/>
  </si>
  <si>
    <t>介護（4月分）</t>
    <rPh sb="0" eb="2">
      <t>カイゴ</t>
    </rPh>
    <rPh sb="4" eb="6">
      <t>ガツブン</t>
    </rPh>
    <phoneticPr fontId="2"/>
  </si>
  <si>
    <t>介護（5月分）</t>
    <rPh sb="0" eb="2">
      <t>カイゴ</t>
    </rPh>
    <rPh sb="4" eb="6">
      <t>ガツブン</t>
    </rPh>
    <phoneticPr fontId="2"/>
  </si>
  <si>
    <t>介護前期（4-5月分）</t>
    <rPh sb="0" eb="2">
      <t>カイゴ</t>
    </rPh>
    <rPh sb="2" eb="4">
      <t>ゼンキ</t>
    </rPh>
    <rPh sb="8" eb="10">
      <t>ガツブン</t>
    </rPh>
    <phoneticPr fontId="2"/>
  </si>
  <si>
    <t>介護前期（6月分）</t>
    <rPh sb="0" eb="2">
      <t>カイゴ</t>
    </rPh>
    <rPh sb="2" eb="4">
      <t>ゼンキ</t>
    </rPh>
    <rPh sb="6" eb="8">
      <t>ガツブン</t>
    </rPh>
    <phoneticPr fontId="2"/>
  </si>
  <si>
    <t>介護前期（7月分）</t>
    <rPh sb="0" eb="2">
      <t>カイゴ</t>
    </rPh>
    <rPh sb="2" eb="4">
      <t>ゼンキ</t>
    </rPh>
    <rPh sb="6" eb="8">
      <t>ガツブン</t>
    </rPh>
    <phoneticPr fontId="2"/>
  </si>
  <si>
    <t>介護前期（8月分）</t>
    <rPh sb="0" eb="2">
      <t>カイゴ</t>
    </rPh>
    <rPh sb="2" eb="4">
      <t>ゼンキ</t>
    </rPh>
    <rPh sb="6" eb="8">
      <t>ガツブン</t>
    </rPh>
    <phoneticPr fontId="2"/>
  </si>
  <si>
    <t>介護前期（9月分）</t>
    <rPh sb="0" eb="2">
      <t>カイゴ</t>
    </rPh>
    <rPh sb="2" eb="4">
      <t>ゼンキ</t>
    </rPh>
    <rPh sb="6" eb="8">
      <t>ガツブン</t>
    </rPh>
    <phoneticPr fontId="2"/>
  </si>
  <si>
    <t>介護前期（4月分）</t>
    <rPh sb="0" eb="2">
      <t>カイゴ</t>
    </rPh>
    <rPh sb="2" eb="4">
      <t>ゼンキ</t>
    </rPh>
    <rPh sb="6" eb="8">
      <t>ガツブン</t>
    </rPh>
    <phoneticPr fontId="2"/>
  </si>
  <si>
    <t>介護前期（5月分）</t>
    <rPh sb="0" eb="2">
      <t>カイゴ</t>
    </rPh>
    <rPh sb="2" eb="4">
      <t>ゼンキ</t>
    </rPh>
    <rPh sb="6" eb="8">
      <t>ガツブン</t>
    </rPh>
    <phoneticPr fontId="2"/>
  </si>
  <si>
    <t>介護後期（10月分）</t>
    <rPh sb="0" eb="2">
      <t>カイゴ</t>
    </rPh>
    <rPh sb="2" eb="4">
      <t>コウキ</t>
    </rPh>
    <rPh sb="7" eb="8">
      <t>ガツ</t>
    </rPh>
    <rPh sb="8" eb="9">
      <t>ブン</t>
    </rPh>
    <phoneticPr fontId="2"/>
  </si>
  <si>
    <t>介護後期（11月分）</t>
    <rPh sb="0" eb="2">
      <t>カイゴ</t>
    </rPh>
    <rPh sb="2" eb="4">
      <t>コウキ</t>
    </rPh>
    <rPh sb="7" eb="8">
      <t>ガツ</t>
    </rPh>
    <rPh sb="8" eb="9">
      <t>ブン</t>
    </rPh>
    <phoneticPr fontId="2"/>
  </si>
  <si>
    <t>介護後期（12月分）</t>
    <rPh sb="0" eb="2">
      <t>カイゴ</t>
    </rPh>
    <rPh sb="2" eb="4">
      <t>コウキ</t>
    </rPh>
    <rPh sb="7" eb="8">
      <t>ガツ</t>
    </rPh>
    <rPh sb="8" eb="9">
      <t>ブン</t>
    </rPh>
    <phoneticPr fontId="2"/>
  </si>
  <si>
    <t>介護後期（1月分）</t>
    <rPh sb="0" eb="2">
      <t>カイゴ</t>
    </rPh>
    <rPh sb="2" eb="4">
      <t>コウキ</t>
    </rPh>
    <rPh sb="6" eb="7">
      <t>ガツ</t>
    </rPh>
    <rPh sb="7" eb="8">
      <t>ブン</t>
    </rPh>
    <phoneticPr fontId="2"/>
  </si>
  <si>
    <t>介護後期（2月分）</t>
    <rPh sb="0" eb="2">
      <t>カイゴ</t>
    </rPh>
    <rPh sb="2" eb="4">
      <t>コウキ</t>
    </rPh>
    <rPh sb="6" eb="7">
      <t>ガツ</t>
    </rPh>
    <rPh sb="7" eb="8">
      <t>ブン</t>
    </rPh>
    <phoneticPr fontId="2"/>
  </si>
  <si>
    <t>介護後期（3月分）</t>
    <rPh sb="0" eb="2">
      <t>カイゴ</t>
    </rPh>
    <rPh sb="2" eb="4">
      <t>コウキ</t>
    </rPh>
    <rPh sb="6" eb="7">
      <t>ガツ</t>
    </rPh>
    <rPh sb="7" eb="8">
      <t>ブン</t>
    </rPh>
    <phoneticPr fontId="2"/>
  </si>
  <si>
    <t>任継掛金月額5月</t>
    <rPh sb="0" eb="1">
      <t>ニン</t>
    </rPh>
    <rPh sb="1" eb="2">
      <t>ケイ</t>
    </rPh>
    <rPh sb="2" eb="4">
      <t>カケキン</t>
    </rPh>
    <rPh sb="4" eb="6">
      <t>ゲツガク</t>
    </rPh>
    <rPh sb="7" eb="8">
      <t>ガツ</t>
    </rPh>
    <phoneticPr fontId="2"/>
  </si>
  <si>
    <t>任継掛金月額6月</t>
    <rPh sb="0" eb="1">
      <t>ニン</t>
    </rPh>
    <rPh sb="1" eb="2">
      <t>ケイ</t>
    </rPh>
    <rPh sb="2" eb="4">
      <t>カケキン</t>
    </rPh>
    <rPh sb="4" eb="6">
      <t>ゲツガク</t>
    </rPh>
    <rPh sb="7" eb="8">
      <t>ガツ</t>
    </rPh>
    <phoneticPr fontId="2"/>
  </si>
  <si>
    <t>任継掛金月額7月</t>
    <rPh sb="0" eb="1">
      <t>ニン</t>
    </rPh>
    <rPh sb="1" eb="2">
      <t>ケイ</t>
    </rPh>
    <rPh sb="2" eb="4">
      <t>カケキン</t>
    </rPh>
    <rPh sb="4" eb="6">
      <t>ゲツガク</t>
    </rPh>
    <rPh sb="7" eb="8">
      <t>ガツ</t>
    </rPh>
    <phoneticPr fontId="2"/>
  </si>
  <si>
    <t>任継掛金月額8月</t>
    <rPh sb="0" eb="1">
      <t>ニン</t>
    </rPh>
    <rPh sb="1" eb="2">
      <t>ケイ</t>
    </rPh>
    <rPh sb="2" eb="4">
      <t>カケキン</t>
    </rPh>
    <rPh sb="4" eb="6">
      <t>ゲツガク</t>
    </rPh>
    <rPh sb="7" eb="8">
      <t>ガツ</t>
    </rPh>
    <phoneticPr fontId="2"/>
  </si>
  <si>
    <t>任継掛金月額9月</t>
    <rPh sb="0" eb="1">
      <t>ニン</t>
    </rPh>
    <rPh sb="1" eb="2">
      <t>ケイ</t>
    </rPh>
    <rPh sb="2" eb="4">
      <t>カケキン</t>
    </rPh>
    <rPh sb="4" eb="6">
      <t>ゲツガク</t>
    </rPh>
    <rPh sb="7" eb="8">
      <t>ガツ</t>
    </rPh>
    <phoneticPr fontId="2"/>
  </si>
  <si>
    <t>任継掛金月額10月</t>
    <rPh sb="0" eb="1">
      <t>ニン</t>
    </rPh>
    <rPh sb="1" eb="2">
      <t>ケイ</t>
    </rPh>
    <rPh sb="2" eb="4">
      <t>カケキン</t>
    </rPh>
    <rPh sb="4" eb="6">
      <t>ゲツガク</t>
    </rPh>
    <rPh sb="8" eb="9">
      <t>ガツ</t>
    </rPh>
    <phoneticPr fontId="2"/>
  </si>
  <si>
    <t>任継掛金月額11月</t>
    <rPh sb="0" eb="1">
      <t>ニン</t>
    </rPh>
    <rPh sb="1" eb="2">
      <t>ケイ</t>
    </rPh>
    <rPh sb="2" eb="4">
      <t>カケキン</t>
    </rPh>
    <rPh sb="4" eb="6">
      <t>ゲツガク</t>
    </rPh>
    <rPh sb="8" eb="9">
      <t>ガツ</t>
    </rPh>
    <phoneticPr fontId="2"/>
  </si>
  <si>
    <t>任継掛金月額12月</t>
    <rPh sb="0" eb="1">
      <t>ニン</t>
    </rPh>
    <rPh sb="1" eb="2">
      <t>ケイ</t>
    </rPh>
    <rPh sb="2" eb="4">
      <t>カケキン</t>
    </rPh>
    <rPh sb="4" eb="6">
      <t>ゲツガク</t>
    </rPh>
    <rPh sb="8" eb="9">
      <t>ガツ</t>
    </rPh>
    <phoneticPr fontId="2"/>
  </si>
  <si>
    <t>任継掛金月額1月</t>
    <rPh sb="0" eb="1">
      <t>ニン</t>
    </rPh>
    <rPh sb="1" eb="2">
      <t>ケイ</t>
    </rPh>
    <rPh sb="2" eb="4">
      <t>カケキン</t>
    </rPh>
    <rPh sb="4" eb="6">
      <t>ゲツガク</t>
    </rPh>
    <rPh sb="7" eb="8">
      <t>ガツ</t>
    </rPh>
    <phoneticPr fontId="2"/>
  </si>
  <si>
    <t>任継掛金月額2月</t>
    <rPh sb="0" eb="1">
      <t>ニン</t>
    </rPh>
    <rPh sb="1" eb="2">
      <t>ケイ</t>
    </rPh>
    <rPh sb="2" eb="4">
      <t>カケキン</t>
    </rPh>
    <rPh sb="4" eb="6">
      <t>ゲツガク</t>
    </rPh>
    <rPh sb="7" eb="8">
      <t>ガツ</t>
    </rPh>
    <phoneticPr fontId="2"/>
  </si>
  <si>
    <t>任継掛金月額3月</t>
    <rPh sb="0" eb="1">
      <t>ニン</t>
    </rPh>
    <rPh sb="1" eb="2">
      <t>ケイ</t>
    </rPh>
    <rPh sb="2" eb="4">
      <t>カケキン</t>
    </rPh>
    <rPh sb="4" eb="6">
      <t>ゲツガク</t>
    </rPh>
    <rPh sb="7" eb="8">
      <t>ガツ</t>
    </rPh>
    <phoneticPr fontId="2"/>
  </si>
  <si>
    <t>任継短期掛金月額5月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9" eb="10">
      <t>ガツ</t>
    </rPh>
    <phoneticPr fontId="2"/>
  </si>
  <si>
    <t>任継短期掛金月額6月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9" eb="10">
      <t>ガツ</t>
    </rPh>
    <phoneticPr fontId="2"/>
  </si>
  <si>
    <t>任継短期掛金月額7月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9" eb="10">
      <t>ガツ</t>
    </rPh>
    <phoneticPr fontId="2"/>
  </si>
  <si>
    <t>任継短期掛金月額8月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9" eb="10">
      <t>ガツ</t>
    </rPh>
    <phoneticPr fontId="2"/>
  </si>
  <si>
    <t>任継短期掛金月額9月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9" eb="10">
      <t>ガツ</t>
    </rPh>
    <phoneticPr fontId="2"/>
  </si>
  <si>
    <t>任継短期掛金月額10月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10" eb="11">
      <t>ガツ</t>
    </rPh>
    <phoneticPr fontId="2"/>
  </si>
  <si>
    <t>任継短期掛金月額11月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10" eb="11">
      <t>ガツ</t>
    </rPh>
    <phoneticPr fontId="2"/>
  </si>
  <si>
    <t>任継短期掛金月額12月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10" eb="11">
      <t>ガツ</t>
    </rPh>
    <phoneticPr fontId="2"/>
  </si>
  <si>
    <t>任継短期掛金月額1月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9" eb="10">
      <t>ガツ</t>
    </rPh>
    <phoneticPr fontId="2"/>
  </si>
  <si>
    <t>任継短期掛金月額2月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9" eb="10">
      <t>ガツ</t>
    </rPh>
    <phoneticPr fontId="2"/>
  </si>
  <si>
    <t>任継短期掛金月額3月</t>
    <rPh sb="0" eb="1">
      <t>ニン</t>
    </rPh>
    <rPh sb="1" eb="2">
      <t>ケイ</t>
    </rPh>
    <rPh sb="2" eb="4">
      <t>タンキ</t>
    </rPh>
    <rPh sb="4" eb="6">
      <t>カケキン</t>
    </rPh>
    <rPh sb="6" eb="8">
      <t>ゲツガク</t>
    </rPh>
    <rPh sb="9" eb="10">
      <t>ガツ</t>
    </rPh>
    <phoneticPr fontId="2"/>
  </si>
  <si>
    <t>任継掛金月額4月</t>
    <rPh sb="0" eb="1">
      <t>ニン</t>
    </rPh>
    <rPh sb="1" eb="2">
      <t>ケイ</t>
    </rPh>
    <rPh sb="2" eb="4">
      <t>カケキン</t>
    </rPh>
    <rPh sb="4" eb="6">
      <t>ゲツガク</t>
    </rPh>
    <rPh sb="7" eb="8">
      <t>ガツ</t>
    </rPh>
    <phoneticPr fontId="2"/>
  </si>
  <si>
    <t>介護判定</t>
    <rPh sb="0" eb="2">
      <t>カイゴ</t>
    </rPh>
    <rPh sb="2" eb="4">
      <t>ハンテイ</t>
    </rPh>
    <phoneticPr fontId="2"/>
  </si>
  <si>
    <t>年齢</t>
    <rPh sb="0" eb="2">
      <t>ネンレイ</t>
    </rPh>
    <phoneticPr fontId="2"/>
  </si>
  <si>
    <t>評価</t>
    <rPh sb="0" eb="2">
      <t>ヒョウカ</t>
    </rPh>
    <phoneticPr fontId="2"/>
  </si>
  <si>
    <t>基準</t>
    <rPh sb="0" eb="2">
      <t>キジュン</t>
    </rPh>
    <phoneticPr fontId="2"/>
  </si>
  <si>
    <t>備考</t>
    <rPh sb="0" eb="2">
      <t>ビコウ</t>
    </rPh>
    <phoneticPr fontId="2"/>
  </si>
  <si>
    <t>65歳以上</t>
    <rPh sb="2" eb="3">
      <t>サイ</t>
    </rPh>
    <rPh sb="3" eb="5">
      <t>イジョウ</t>
    </rPh>
    <phoneticPr fontId="2"/>
  </si>
  <si>
    <t>0 - 39歳</t>
    <rPh sb="6" eb="7">
      <t>サイ</t>
    </rPh>
    <phoneticPr fontId="2"/>
  </si>
  <si>
    <t>40 - 64歳</t>
    <rPh sb="7" eb="8">
      <t>サイ</t>
    </rPh>
    <phoneticPr fontId="2"/>
  </si>
  <si>
    <t>例外（初回）</t>
    <rPh sb="0" eb="2">
      <t>レイガイ</t>
    </rPh>
    <rPh sb="3" eb="5">
      <t>ショカイ</t>
    </rPh>
    <phoneticPr fontId="2"/>
  </si>
  <si>
    <t>（3月31日までに支払）</t>
    <phoneticPr fontId="2"/>
  </si>
  <si>
    <t>子育て支援</t>
    <rPh sb="0" eb="2">
      <t>コソダ</t>
    </rPh>
    <rPh sb="3" eb="5">
      <t>シエン</t>
    </rPh>
    <phoneticPr fontId="2"/>
  </si>
  <si>
    <t>子ども・子育て支援</t>
    <rPh sb="0" eb="1">
      <t>コ</t>
    </rPh>
    <rPh sb="4" eb="6">
      <t>コソダ</t>
    </rPh>
    <rPh sb="7" eb="9">
      <t>シエン</t>
    </rPh>
    <phoneticPr fontId="2"/>
  </si>
  <si>
    <t>子ども・子育て支援納付金</t>
    <rPh sb="0" eb="1">
      <t>コ</t>
    </rPh>
    <rPh sb="4" eb="6">
      <t>コソダ</t>
    </rPh>
    <rPh sb="7" eb="9">
      <t>シエン</t>
    </rPh>
    <rPh sb="9" eb="12">
      <t>ノウフキン</t>
    </rPh>
    <phoneticPr fontId="2"/>
  </si>
  <si>
    <t>(令和8年3月31日退職者用）</t>
    <rPh sb="1" eb="2">
      <t>レイ</t>
    </rPh>
    <rPh sb="2" eb="3">
      <t>ワ</t>
    </rPh>
    <phoneticPr fontId="2"/>
  </si>
  <si>
    <t>（4月20日までに支払）</t>
    <phoneticPr fontId="2"/>
  </si>
  <si>
    <t>令和8年5月分　　→　　令和8年4月30日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rPh sb="12" eb="13">
      <t>レイ</t>
    </rPh>
    <rPh sb="13" eb="14">
      <t>ワ</t>
    </rPh>
    <rPh sb="15" eb="16">
      <t>ネン</t>
    </rPh>
    <rPh sb="17" eb="18">
      <t>ガツ</t>
    </rPh>
    <rPh sb="20" eb="21">
      <t>ニチ</t>
    </rPh>
    <phoneticPr fontId="2"/>
  </si>
  <si>
    <t>令和8年6月分　　→　　令和8年6月1日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rPh sb="12" eb="13">
      <t>レイ</t>
    </rPh>
    <rPh sb="13" eb="14">
      <t>ワ</t>
    </rPh>
    <rPh sb="15" eb="16">
      <t>ネン</t>
    </rPh>
    <rPh sb="17" eb="18">
      <t>ガツ</t>
    </rPh>
    <rPh sb="19" eb="20">
      <t>ニチ</t>
    </rPh>
    <phoneticPr fontId="2"/>
  </si>
  <si>
    <t>令和8年4月分　　→　　令和8年4月20日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rPh sb="12" eb="13">
      <t>レイ</t>
    </rPh>
    <rPh sb="13" eb="14">
      <t>ワ</t>
    </rPh>
    <rPh sb="15" eb="16">
      <t>ネン</t>
    </rPh>
    <rPh sb="17" eb="18">
      <t>ガツ</t>
    </rPh>
    <rPh sb="20" eb="21">
      <t>ニチ</t>
    </rPh>
    <phoneticPr fontId="2"/>
  </si>
  <si>
    <t>子ども・子育て支援納付金月額</t>
    <rPh sb="0" eb="1">
      <t>コ</t>
    </rPh>
    <rPh sb="4" eb="6">
      <t>コソダ</t>
    </rPh>
    <rPh sb="7" eb="9">
      <t>シエン</t>
    </rPh>
    <rPh sb="9" eb="11">
      <t>ノウフ</t>
    </rPh>
    <rPh sb="11" eb="12">
      <t>キン</t>
    </rPh>
    <rPh sb="12" eb="14">
      <t>ゲツガク</t>
    </rPh>
    <phoneticPr fontId="2"/>
  </si>
  <si>
    <t>子ども・子育て前期（4-5月分）</t>
    <rPh sb="0" eb="1">
      <t>コ</t>
    </rPh>
    <rPh sb="4" eb="6">
      <t>コソダ</t>
    </rPh>
    <rPh sb="7" eb="9">
      <t>ゼンキ</t>
    </rPh>
    <rPh sb="13" eb="15">
      <t>ガツブン</t>
    </rPh>
    <phoneticPr fontId="2"/>
  </si>
  <si>
    <t>子ども・子育て前期（6月分）</t>
    <rPh sb="0" eb="1">
      <t>コ</t>
    </rPh>
    <rPh sb="4" eb="6">
      <t>コソダ</t>
    </rPh>
    <rPh sb="7" eb="9">
      <t>ゼンキ</t>
    </rPh>
    <rPh sb="11" eb="13">
      <t>ガツブン</t>
    </rPh>
    <phoneticPr fontId="2"/>
  </si>
  <si>
    <t>子ども・子育て前期（7月分）</t>
    <rPh sb="0" eb="1">
      <t>コ</t>
    </rPh>
    <rPh sb="4" eb="6">
      <t>コソダ</t>
    </rPh>
    <rPh sb="7" eb="9">
      <t>ゼンキ</t>
    </rPh>
    <rPh sb="11" eb="13">
      <t>ガツブン</t>
    </rPh>
    <phoneticPr fontId="2"/>
  </si>
  <si>
    <t>子ども・子育て前期（8月分）</t>
    <rPh sb="0" eb="1">
      <t>コ</t>
    </rPh>
    <rPh sb="4" eb="6">
      <t>コソダ</t>
    </rPh>
    <rPh sb="7" eb="9">
      <t>ゼンキ</t>
    </rPh>
    <rPh sb="11" eb="13">
      <t>ガツブン</t>
    </rPh>
    <phoneticPr fontId="2"/>
  </si>
  <si>
    <t>子ども・子育て前期（9月分）</t>
    <rPh sb="0" eb="1">
      <t>コ</t>
    </rPh>
    <rPh sb="4" eb="6">
      <t>コソダ</t>
    </rPh>
    <rPh sb="7" eb="9">
      <t>ゼンキ</t>
    </rPh>
    <rPh sb="11" eb="13">
      <t>ガツブン</t>
    </rPh>
    <phoneticPr fontId="2"/>
  </si>
  <si>
    <t>子ども・子育て納付金月額</t>
    <rPh sb="0" eb="1">
      <t>コ</t>
    </rPh>
    <rPh sb="4" eb="6">
      <t>コソダ</t>
    </rPh>
    <rPh sb="7" eb="10">
      <t>ノウフキン</t>
    </rPh>
    <rPh sb="10" eb="12">
      <t>ゲツガク</t>
    </rPh>
    <phoneticPr fontId="2"/>
  </si>
  <si>
    <t>子育て前期（4月分）</t>
    <rPh sb="0" eb="2">
      <t>コソダ</t>
    </rPh>
    <rPh sb="3" eb="5">
      <t>ゼンキ</t>
    </rPh>
    <rPh sb="7" eb="9">
      <t>ガツブン</t>
    </rPh>
    <phoneticPr fontId="2"/>
  </si>
  <si>
    <t>子育て前期（5月分）</t>
    <rPh sb="0" eb="2">
      <t>コソダ</t>
    </rPh>
    <rPh sb="3" eb="5">
      <t>ゼンキ</t>
    </rPh>
    <rPh sb="7" eb="9">
      <t>ガツブン</t>
    </rPh>
    <phoneticPr fontId="2"/>
  </si>
  <si>
    <t>子育て前期（6月分）</t>
    <rPh sb="0" eb="2">
      <t>コソダ</t>
    </rPh>
    <rPh sb="3" eb="5">
      <t>ゼンキ</t>
    </rPh>
    <rPh sb="7" eb="9">
      <t>ガツブン</t>
    </rPh>
    <phoneticPr fontId="2"/>
  </si>
  <si>
    <t>子育て前期（7月分）</t>
    <rPh sb="0" eb="2">
      <t>コソダ</t>
    </rPh>
    <rPh sb="3" eb="5">
      <t>ゼンキ</t>
    </rPh>
    <rPh sb="7" eb="9">
      <t>ガツブン</t>
    </rPh>
    <phoneticPr fontId="2"/>
  </si>
  <si>
    <t>子育て前期（8月分）</t>
    <rPh sb="0" eb="2">
      <t>コソダ</t>
    </rPh>
    <rPh sb="3" eb="5">
      <t>ゼンキ</t>
    </rPh>
    <rPh sb="7" eb="9">
      <t>ガツブン</t>
    </rPh>
    <phoneticPr fontId="2"/>
  </si>
  <si>
    <t>子育て前期（9月分）</t>
    <rPh sb="0" eb="2">
      <t>コソダ</t>
    </rPh>
    <rPh sb="3" eb="5">
      <t>ゼンキ</t>
    </rPh>
    <rPh sb="7" eb="9">
      <t>ガツブン</t>
    </rPh>
    <phoneticPr fontId="2"/>
  </si>
  <si>
    <t>子ども・子育て支援納付金月額</t>
    <rPh sb="0" eb="1">
      <t>コ</t>
    </rPh>
    <rPh sb="4" eb="6">
      <t>コソダ</t>
    </rPh>
    <rPh sb="7" eb="9">
      <t>シエン</t>
    </rPh>
    <rPh sb="9" eb="12">
      <t>ノウフキン</t>
    </rPh>
    <rPh sb="12" eb="14">
      <t>ゲツガク</t>
    </rPh>
    <phoneticPr fontId="2"/>
  </si>
  <si>
    <t>子育て後期（10月分）</t>
    <rPh sb="0" eb="2">
      <t>コソダ</t>
    </rPh>
    <rPh sb="3" eb="5">
      <t>コウキ</t>
    </rPh>
    <rPh sb="8" eb="9">
      <t>ガツ</t>
    </rPh>
    <rPh sb="9" eb="10">
      <t>ブン</t>
    </rPh>
    <phoneticPr fontId="2"/>
  </si>
  <si>
    <t>子育て後期（11月分）</t>
    <rPh sb="0" eb="2">
      <t>コソダ</t>
    </rPh>
    <rPh sb="3" eb="5">
      <t>コウキ</t>
    </rPh>
    <rPh sb="8" eb="9">
      <t>ガツ</t>
    </rPh>
    <rPh sb="9" eb="10">
      <t>ブン</t>
    </rPh>
    <phoneticPr fontId="2"/>
  </si>
  <si>
    <t>子育て後期（12月分）</t>
    <rPh sb="0" eb="2">
      <t>コソダ</t>
    </rPh>
    <rPh sb="3" eb="5">
      <t>コウキ</t>
    </rPh>
    <rPh sb="8" eb="9">
      <t>ガツ</t>
    </rPh>
    <rPh sb="9" eb="10">
      <t>ブン</t>
    </rPh>
    <phoneticPr fontId="2"/>
  </si>
  <si>
    <t>子育て後期（1月分）</t>
    <rPh sb="0" eb="2">
      <t>コソダ</t>
    </rPh>
    <rPh sb="3" eb="5">
      <t>コウキ</t>
    </rPh>
    <rPh sb="7" eb="8">
      <t>ガツ</t>
    </rPh>
    <rPh sb="8" eb="9">
      <t>ブン</t>
    </rPh>
    <phoneticPr fontId="2"/>
  </si>
  <si>
    <t>子育て後期（2月分）</t>
    <rPh sb="0" eb="2">
      <t>コソダ</t>
    </rPh>
    <rPh sb="3" eb="5">
      <t>コウキ</t>
    </rPh>
    <rPh sb="7" eb="8">
      <t>ガツ</t>
    </rPh>
    <rPh sb="8" eb="9">
      <t>ブン</t>
    </rPh>
    <phoneticPr fontId="2"/>
  </si>
  <si>
    <t>子育て後期（3月分）</t>
    <rPh sb="0" eb="2">
      <t>コソダ</t>
    </rPh>
    <rPh sb="3" eb="5">
      <t>コウキ</t>
    </rPh>
    <rPh sb="7" eb="8">
      <t>ガツ</t>
    </rPh>
    <rPh sb="8" eb="9">
      <t>ブン</t>
    </rPh>
    <phoneticPr fontId="2"/>
  </si>
  <si>
    <t>子育て率（‰）</t>
    <rPh sb="0" eb="2">
      <t>コソダ</t>
    </rPh>
    <rPh sb="3" eb="4">
      <t>リツ</t>
    </rPh>
    <phoneticPr fontId="2"/>
  </si>
  <si>
    <t>子育て月額</t>
    <rPh sb="0" eb="2">
      <t>コソダ</t>
    </rPh>
    <rPh sb="3" eb="5">
      <t>ゲツガク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</si>
</sst>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;&quot;▲ &quot;#,##0"/>
    <numFmt numFmtId="177" formatCode="#,##0.0000;&quot;▲ &quot;#,##0.0000"/>
    <numFmt numFmtId="178" formatCode="#,##0.0000000;&quot;▲ &quot;#,##0.0000000"/>
    <numFmt numFmtId="179" formatCode="#,##0.00000000;&quot;▲ &quot;#,##0.00000000"/>
    <numFmt numFmtId="180" formatCode="0_);[Red]\(0\)"/>
    <numFmt numFmtId="181" formatCode="#,##0.00;&quot;▲ &quot;#,##0.00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20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創英ﾌﾟﾚｾﾞﾝｽEB"/>
      <family val="1"/>
      <charset val="128"/>
    </font>
    <font>
      <b/>
      <sz val="20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176" fontId="9" fillId="0" borderId="1" xfId="0" applyNumberFormat="1" applyFont="1" applyBorder="1" applyAlignment="1">
      <alignment vertical="center" shrinkToFit="1"/>
    </xf>
    <xf numFmtId="0" fontId="9" fillId="0" borderId="1" xfId="0" applyNumberFormat="1" applyFont="1" applyBorder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7" fontId="9" fillId="0" borderId="1" xfId="0" applyNumberFormat="1" applyFont="1" applyFill="1" applyBorder="1" applyAlignment="1">
      <alignment vertical="center" shrinkToFit="1"/>
    </xf>
    <xf numFmtId="177" fontId="11" fillId="3" borderId="1" xfId="0" applyNumberFormat="1" applyFont="1" applyFill="1" applyBorder="1" applyAlignment="1" applyProtection="1">
      <alignment vertical="center" shrinkToFit="1"/>
      <protection locked="0"/>
    </xf>
    <xf numFmtId="176" fontId="11" fillId="3" borderId="1" xfId="0" applyNumberFormat="1" applyFont="1" applyFill="1" applyBorder="1" applyAlignment="1" applyProtection="1">
      <alignment vertical="center" shrinkToFit="1"/>
      <protection locked="0"/>
    </xf>
    <xf numFmtId="0" fontId="9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 applyProtection="1">
      <alignment vertical="center" shrinkToFit="1"/>
    </xf>
    <xf numFmtId="179" fontId="9" fillId="3" borderId="1" xfId="0" applyNumberFormat="1" applyFont="1" applyFill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4" xfId="0" applyNumberFormat="1" applyFont="1" applyBorder="1" applyAlignment="1">
      <alignment vertical="center" shrinkToFit="1"/>
    </xf>
    <xf numFmtId="176" fontId="9" fillId="0" borderId="0" xfId="0" applyNumberFormat="1" applyFont="1" applyBorder="1" applyAlignment="1">
      <alignment vertical="center" shrinkToFit="1"/>
    </xf>
    <xf numFmtId="176" fontId="9" fillId="0" borderId="0" xfId="0" applyNumberFormat="1" applyFont="1" applyBorder="1" applyAlignment="1">
      <alignment horizontal="center" vertical="center" shrinkToFit="1"/>
    </xf>
    <xf numFmtId="177" fontId="9" fillId="0" borderId="0" xfId="0" applyNumberFormat="1" applyFont="1" applyBorder="1" applyAlignment="1">
      <alignment vertical="center" shrinkToFit="1"/>
    </xf>
    <xf numFmtId="176" fontId="9" fillId="0" borderId="5" xfId="0" applyNumberFormat="1" applyFont="1" applyBorder="1" applyAlignment="1">
      <alignment vertical="center" shrinkToFit="1"/>
    </xf>
    <xf numFmtId="176" fontId="9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7" fontId="9" fillId="0" borderId="7" xfId="0" applyNumberFormat="1" applyFont="1" applyBorder="1" applyAlignment="1">
      <alignment vertical="center" shrinkToFit="1"/>
    </xf>
    <xf numFmtId="176" fontId="9" fillId="0" borderId="8" xfId="0" applyNumberFormat="1" applyFont="1" applyBorder="1" applyAlignment="1">
      <alignment vertical="center" shrinkToFit="1"/>
    </xf>
    <xf numFmtId="179" fontId="9" fillId="0" borderId="0" xfId="0" applyNumberFormat="1" applyFont="1" applyBorder="1" applyAlignment="1">
      <alignment vertical="center" shrinkToFit="1"/>
    </xf>
    <xf numFmtId="179" fontId="9" fillId="0" borderId="7" xfId="0" applyNumberFormat="1" applyFont="1" applyBorder="1" applyAlignment="1">
      <alignment vertical="center" shrinkToFit="1"/>
    </xf>
    <xf numFmtId="0" fontId="0" fillId="4" borderId="0" xfId="0" applyFill="1" applyAlignment="1" applyProtection="1">
      <alignment vertical="center" shrinkToFit="1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4" borderId="0" xfId="0" applyFill="1" applyAlignment="1" applyProtection="1">
      <protection hidden="1"/>
    </xf>
    <xf numFmtId="0" fontId="0" fillId="3" borderId="9" xfId="0" applyFill="1" applyBorder="1" applyAlignment="1" applyProtection="1">
      <alignment horizontal="center" vertical="center" shrinkToFit="1"/>
      <protection hidden="1"/>
    </xf>
    <xf numFmtId="0" fontId="0" fillId="3" borderId="10" xfId="0" applyFill="1" applyBorder="1" applyAlignment="1" applyProtection="1">
      <alignment horizontal="center" vertical="center" shrinkToFit="1"/>
      <protection hidden="1"/>
    </xf>
    <xf numFmtId="0" fontId="0" fillId="4" borderId="0" xfId="0" applyFill="1" applyAlignment="1" applyProtection="1">
      <alignment horizontal="center" vertical="center" shrinkToFit="1"/>
      <protection hidden="1"/>
    </xf>
    <xf numFmtId="3" fontId="13" fillId="4" borderId="11" xfId="0" applyNumberFormat="1" applyFont="1" applyFill="1" applyBorder="1" applyAlignment="1" applyProtection="1">
      <alignment horizontal="right" vertical="center" shrinkToFit="1"/>
      <protection hidden="1"/>
    </xf>
    <xf numFmtId="0" fontId="0" fillId="4" borderId="12" xfId="0" applyFill="1" applyBorder="1" applyAlignment="1" applyProtection="1">
      <alignment horizontal="center" vertical="center" shrinkToFit="1"/>
      <protection hidden="1"/>
    </xf>
    <xf numFmtId="3" fontId="13" fillId="4" borderId="2" xfId="0" applyNumberFormat="1" applyFont="1" applyFill="1" applyBorder="1" applyAlignment="1" applyProtection="1">
      <alignment horizontal="right" vertical="center" shrinkToFit="1"/>
      <protection hidden="1"/>
    </xf>
    <xf numFmtId="0" fontId="0" fillId="4" borderId="13" xfId="0" applyFill="1" applyBorder="1" applyAlignment="1" applyProtection="1">
      <alignment horizontal="center" vertical="center" shrinkToFit="1"/>
      <protection hidden="1"/>
    </xf>
    <xf numFmtId="0" fontId="12" fillId="0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horizontal="right" vertical="center"/>
      <protection hidden="1"/>
    </xf>
    <xf numFmtId="3" fontId="13" fillId="4" borderId="4" xfId="0" applyNumberFormat="1" applyFont="1" applyFill="1" applyBorder="1" applyAlignment="1" applyProtection="1">
      <alignment horizontal="right" vertical="center" shrinkToFit="1"/>
      <protection hidden="1"/>
    </xf>
    <xf numFmtId="5" fontId="6" fillId="4" borderId="0" xfId="0" applyNumberFormat="1" applyFont="1" applyFill="1" applyAlignment="1" applyProtection="1">
      <alignment vertical="distributed" shrinkToFit="1"/>
      <protection hidden="1"/>
    </xf>
    <xf numFmtId="3" fontId="13" fillId="4" borderId="15" xfId="0" applyNumberFormat="1" applyFont="1" applyFill="1" applyBorder="1" applyAlignment="1" applyProtection="1">
      <alignment horizontal="right" vertical="center" shrinkToFit="1"/>
      <protection hidden="1"/>
    </xf>
    <xf numFmtId="180" fontId="14" fillId="3" borderId="16" xfId="0" applyNumberFormat="1" applyFont="1" applyFill="1" applyBorder="1" applyAlignment="1" applyProtection="1">
      <alignment horizontal="right" vertical="center" shrinkToFit="1"/>
      <protection locked="0" hidden="1"/>
    </xf>
    <xf numFmtId="0" fontId="17" fillId="4" borderId="0" xfId="0" applyFont="1" applyFill="1" applyAlignment="1" applyProtection="1">
      <alignment vertical="center" shrinkToFit="1"/>
      <protection hidden="1"/>
    </xf>
    <xf numFmtId="0" fontId="18" fillId="4" borderId="0" xfId="0" applyFont="1" applyFill="1" applyAlignment="1" applyProtection="1">
      <alignment vertical="center" textRotation="255"/>
      <protection hidden="1"/>
    </xf>
    <xf numFmtId="3" fontId="13" fillId="6" borderId="17" xfId="0" applyNumberFormat="1" applyFont="1" applyFill="1" applyBorder="1" applyAlignment="1" applyProtection="1">
      <alignment horizontal="right" vertical="center" shrinkToFit="1"/>
      <protection hidden="1"/>
    </xf>
    <xf numFmtId="0" fontId="0" fillId="6" borderId="18" xfId="0" applyFill="1" applyBorder="1" applyAlignment="1" applyProtection="1">
      <alignment horizontal="center" vertical="center" shrinkToFit="1"/>
      <protection hidden="1"/>
    </xf>
    <xf numFmtId="3" fontId="13" fillId="5" borderId="14" xfId="0" applyNumberFormat="1" applyFont="1" applyFill="1" applyBorder="1" applyAlignment="1" applyProtection="1">
      <alignment horizontal="right" vertical="center" shrinkToFit="1"/>
      <protection hidden="1"/>
    </xf>
    <xf numFmtId="0" fontId="0" fillId="4" borderId="19" xfId="0" applyFill="1" applyBorder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13" fillId="4" borderId="0" xfId="0" applyFont="1" applyFill="1" applyAlignment="1" applyProtection="1">
      <protection hidden="1"/>
    </xf>
    <xf numFmtId="0" fontId="22" fillId="4" borderId="0" xfId="0" applyFont="1" applyFill="1" applyAlignment="1" applyProtection="1">
      <alignment horizontal="left" vertical="center" textRotation="255" shrinkToFit="1"/>
      <protection hidden="1"/>
    </xf>
    <xf numFmtId="0" fontId="0" fillId="4" borderId="20" xfId="0" applyFill="1" applyBorder="1" applyAlignment="1" applyProtection="1">
      <alignment vertical="center" shrinkToFit="1"/>
      <protection hidden="1"/>
    </xf>
    <xf numFmtId="0" fontId="23" fillId="4" borderId="0" xfId="0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center" vertical="center" shrinkToFit="1"/>
      <protection hidden="1"/>
    </xf>
    <xf numFmtId="0" fontId="0" fillId="0" borderId="0" xfId="0" applyFont="1" applyBorder="1" applyAlignment="1">
      <alignment vertical="center" wrapText="1"/>
    </xf>
    <xf numFmtId="38" fontId="26" fillId="0" borderId="0" xfId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38" fontId="26" fillId="0" borderId="21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38" fontId="26" fillId="0" borderId="22" xfId="1" applyFont="1" applyBorder="1" applyAlignment="1">
      <alignment vertical="center" wrapText="1"/>
    </xf>
    <xf numFmtId="38" fontId="26" fillId="0" borderId="1" xfId="1" applyFont="1" applyBorder="1" applyAlignment="1">
      <alignment horizontal="center" vertical="center" shrinkToFit="1"/>
    </xf>
    <xf numFmtId="38" fontId="26" fillId="0" borderId="3" xfId="1" applyFont="1" applyBorder="1" applyAlignment="1">
      <alignment vertical="center" wrapText="1"/>
    </xf>
    <xf numFmtId="38" fontId="26" fillId="0" borderId="1" xfId="1" applyFont="1" applyBorder="1" applyAlignment="1">
      <alignment vertical="center" wrapText="1"/>
    </xf>
    <xf numFmtId="38" fontId="26" fillId="0" borderId="1" xfId="1" applyFont="1" applyBorder="1" applyAlignment="1">
      <alignment vertical="center"/>
    </xf>
    <xf numFmtId="38" fontId="26" fillId="0" borderId="0" xfId="1" applyFont="1" applyBorder="1" applyAlignment="1">
      <alignment vertical="center" wrapText="1"/>
    </xf>
    <xf numFmtId="3" fontId="14" fillId="3" borderId="23" xfId="0" applyNumberFormat="1" applyFont="1" applyFill="1" applyBorder="1" applyAlignment="1" applyProtection="1">
      <alignment horizontal="right" vertical="center" shrinkToFit="1"/>
      <protection locked="0" hidden="1"/>
    </xf>
    <xf numFmtId="3" fontId="14" fillId="0" borderId="24" xfId="0" applyNumberFormat="1" applyFont="1" applyFill="1" applyBorder="1" applyAlignment="1" applyProtection="1">
      <alignment horizontal="right" vertical="center" shrinkToFit="1"/>
      <protection locked="0" hidden="1"/>
    </xf>
    <xf numFmtId="0" fontId="0" fillId="0" borderId="24" xfId="0" applyFill="1" applyBorder="1" applyAlignment="1" applyProtection="1">
      <alignment horizontal="center" vertical="center" shrinkToFit="1"/>
      <protection hidden="1"/>
    </xf>
    <xf numFmtId="0" fontId="0" fillId="0" borderId="25" xfId="0" applyFont="1" applyBorder="1" applyAlignment="1">
      <alignment horizontal="center" vertical="center" wrapText="1"/>
    </xf>
    <xf numFmtId="38" fontId="26" fillId="0" borderId="25" xfId="1" applyFont="1" applyBorder="1" applyAlignment="1">
      <alignment vertical="center" wrapText="1"/>
    </xf>
    <xf numFmtId="0" fontId="9" fillId="0" borderId="26" xfId="0" applyNumberFormat="1" applyFont="1" applyBorder="1" applyAlignment="1">
      <alignment horizontal="center" vertical="center" shrinkToFit="1"/>
    </xf>
    <xf numFmtId="177" fontId="11" fillId="7" borderId="1" xfId="0" applyNumberFormat="1" applyFont="1" applyFill="1" applyBorder="1" applyAlignment="1" applyProtection="1">
      <alignment vertical="center" shrinkToFit="1"/>
      <protection locked="0"/>
    </xf>
    <xf numFmtId="178" fontId="9" fillId="0" borderId="5" xfId="0" applyNumberFormat="1" applyFont="1" applyBorder="1" applyAlignment="1">
      <alignment vertical="center" shrinkToFit="1"/>
    </xf>
    <xf numFmtId="176" fontId="11" fillId="0" borderId="0" xfId="0" applyNumberFormat="1" applyFont="1" applyFill="1" applyBorder="1" applyAlignment="1" applyProtection="1">
      <alignment vertical="center" shrinkToFit="1"/>
      <protection locked="0"/>
    </xf>
    <xf numFmtId="178" fontId="9" fillId="0" borderId="8" xfId="0" applyNumberFormat="1" applyFont="1" applyBorder="1" applyAlignment="1">
      <alignment vertical="center" shrinkToFit="1"/>
    </xf>
    <xf numFmtId="176" fontId="9" fillId="0" borderId="0" xfId="0" applyNumberFormat="1" applyFont="1" applyBorder="1" applyAlignment="1">
      <alignment horizontal="center" shrinkToFit="1"/>
    </xf>
    <xf numFmtId="176" fontId="9" fillId="0" borderId="5" xfId="0" applyNumberFormat="1" applyFont="1" applyBorder="1" applyAlignment="1">
      <alignment horizontal="center" shrinkToFit="1"/>
    </xf>
    <xf numFmtId="176" fontId="9" fillId="0" borderId="27" xfId="0" applyNumberFormat="1" applyFont="1" applyBorder="1" applyAlignment="1">
      <alignment horizontal="center" shrinkToFit="1"/>
    </xf>
    <xf numFmtId="178" fontId="9" fillId="0" borderId="5" xfId="0" applyNumberFormat="1" applyFont="1" applyBorder="1" applyAlignment="1">
      <alignment horizontal="center" shrinkToFit="1"/>
    </xf>
    <xf numFmtId="176" fontId="9" fillId="0" borderId="3" xfId="0" applyNumberFormat="1" applyFont="1" applyBorder="1" applyAlignment="1">
      <alignment horizontal="center" shrinkToFit="1"/>
    </xf>
    <xf numFmtId="178" fontId="9" fillId="0" borderId="0" xfId="0" applyNumberFormat="1" applyFont="1" applyBorder="1" applyAlignment="1">
      <alignment horizontal="center" shrinkToFit="1"/>
    </xf>
    <xf numFmtId="178" fontId="9" fillId="0" borderId="7" xfId="0" applyNumberFormat="1" applyFont="1" applyBorder="1" applyAlignment="1">
      <alignment horizontal="center" shrinkToFit="1"/>
    </xf>
    <xf numFmtId="176" fontId="10" fillId="0" borderId="0" xfId="0" applyNumberFormat="1" applyFont="1" applyAlignment="1">
      <alignment vertical="center" shrinkToFit="1"/>
    </xf>
    <xf numFmtId="178" fontId="9" fillId="0" borderId="27" xfId="0" applyNumberFormat="1" applyFont="1" applyBorder="1" applyAlignment="1">
      <alignment vertical="center" shrinkToFit="1"/>
    </xf>
    <xf numFmtId="0" fontId="8" fillId="5" borderId="14" xfId="0" applyFont="1" applyFill="1" applyBorder="1" applyAlignment="1" applyProtection="1">
      <alignment horizontal="center" vertical="center" shrinkToFit="1"/>
      <protection hidden="1"/>
    </xf>
    <xf numFmtId="0" fontId="8" fillId="4" borderId="15" xfId="0" applyFont="1" applyFill="1" applyBorder="1" applyAlignment="1" applyProtection="1">
      <alignment horizontal="center" vertical="center" shrinkToFit="1"/>
      <protection hidden="1"/>
    </xf>
    <xf numFmtId="178" fontId="9" fillId="0" borderId="0" xfId="0" applyNumberFormat="1" applyFont="1" applyBorder="1" applyAlignment="1">
      <alignment vertical="center" shrinkToFit="1"/>
    </xf>
    <xf numFmtId="181" fontId="9" fillId="0" borderId="0" xfId="0" applyNumberFormat="1" applyFont="1" applyAlignment="1">
      <alignment vertical="center" shrinkToFit="1"/>
    </xf>
    <xf numFmtId="0" fontId="8" fillId="5" borderId="43" xfId="0" applyFont="1" applyFill="1" applyBorder="1" applyAlignment="1" applyProtection="1">
      <alignment horizontal="center" vertical="center" shrinkToFit="1"/>
      <protection hidden="1"/>
    </xf>
    <xf numFmtId="3" fontId="13" fillId="5" borderId="43" xfId="0" applyNumberFormat="1" applyFont="1" applyFill="1" applyBorder="1" applyAlignment="1" applyProtection="1">
      <alignment horizontal="right" vertical="center" shrinkToFit="1"/>
      <protection hidden="1"/>
    </xf>
    <xf numFmtId="0" fontId="7" fillId="4" borderId="39" xfId="0" applyFont="1" applyFill="1" applyBorder="1" applyAlignment="1" applyProtection="1">
      <alignment vertical="center" shrinkToFit="1"/>
      <protection hidden="1"/>
    </xf>
    <xf numFmtId="0" fontId="7" fillId="4" borderId="40" xfId="0" applyFont="1" applyFill="1" applyBorder="1" applyAlignment="1" applyProtection="1">
      <alignment vertical="center" shrinkToFit="1"/>
      <protection hidden="1"/>
    </xf>
    <xf numFmtId="0" fontId="16" fillId="0" borderId="48" xfId="0" applyFont="1" applyFill="1" applyBorder="1" applyAlignment="1" applyProtection="1">
      <alignment horizontal="center" vertical="center" shrinkToFit="1"/>
      <protection hidden="1"/>
    </xf>
    <xf numFmtId="0" fontId="0" fillId="4" borderId="49" xfId="0" applyFill="1" applyBorder="1" applyAlignment="1" applyProtection="1">
      <alignment horizontal="center" vertical="center" shrinkToFit="1"/>
      <protection hidden="1"/>
    </xf>
    <xf numFmtId="0" fontId="0" fillId="5" borderId="47" xfId="0" applyFill="1" applyBorder="1" applyAlignment="1" applyProtection="1">
      <alignment horizontal="center" vertical="center" shrinkToFit="1"/>
      <protection hidden="1"/>
    </xf>
    <xf numFmtId="0" fontId="0" fillId="4" borderId="52" xfId="0" applyFill="1" applyBorder="1" applyAlignment="1" applyProtection="1">
      <alignment horizontal="center" vertical="center" shrinkToFit="1"/>
      <protection hidden="1"/>
    </xf>
    <xf numFmtId="0" fontId="0" fillId="4" borderId="54" xfId="0" applyFill="1" applyBorder="1" applyAlignment="1" applyProtection="1">
      <alignment horizontal="center" vertical="center" shrinkToFit="1"/>
      <protection hidden="1"/>
    </xf>
    <xf numFmtId="0" fontId="0" fillId="5" borderId="53" xfId="0" applyFill="1" applyBorder="1" applyAlignment="1" applyProtection="1">
      <alignment horizontal="center" vertical="center" shrinkToFit="1"/>
      <protection hidden="1"/>
    </xf>
    <xf numFmtId="176" fontId="9" fillId="0" borderId="1" xfId="0" applyNumberFormat="1" applyFont="1" applyBorder="1" applyAlignment="1">
      <alignment horizontal="center" vertical="center" shrinkToFit="1"/>
    </xf>
    <xf numFmtId="176" fontId="9" fillId="0" borderId="26" xfId="0" applyNumberFormat="1" applyFont="1" applyBorder="1" applyAlignment="1">
      <alignment horizontal="center" vertical="center" shrinkToFit="1"/>
    </xf>
    <xf numFmtId="176" fontId="9" fillId="0" borderId="28" xfId="0" applyNumberFormat="1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38" fontId="26" fillId="0" borderId="26" xfId="1" applyFont="1" applyBorder="1" applyAlignment="1">
      <alignment horizontal="center" vertical="center" shrinkToFit="1"/>
    </xf>
    <xf numFmtId="38" fontId="26" fillId="0" borderId="28" xfId="1" applyFont="1" applyBorder="1" applyAlignment="1">
      <alignment horizontal="center" vertical="center" shrinkToFit="1"/>
    </xf>
    <xf numFmtId="0" fontId="17" fillId="4" borderId="0" xfId="0" applyFont="1" applyFill="1" applyAlignment="1" applyProtection="1">
      <alignment horizontal="right" vertical="center" shrinkToFit="1"/>
      <protection hidden="1"/>
    </xf>
    <xf numFmtId="0" fontId="0" fillId="4" borderId="19" xfId="0" applyFill="1" applyBorder="1" applyAlignment="1" applyProtection="1">
      <alignment horizontal="center" vertical="center" shrinkToFit="1"/>
      <protection hidden="1"/>
    </xf>
    <xf numFmtId="0" fontId="0" fillId="4" borderId="0" xfId="0" applyFill="1" applyAlignment="1" applyProtection="1">
      <alignment horizontal="center" vertical="center" shrinkToFit="1"/>
      <protection hidden="1"/>
    </xf>
    <xf numFmtId="0" fontId="16" fillId="0" borderId="50" xfId="0" applyFont="1" applyFill="1" applyBorder="1" applyAlignment="1" applyProtection="1">
      <alignment horizontal="center" vertical="center" shrinkToFit="1"/>
      <protection hidden="1"/>
    </xf>
    <xf numFmtId="0" fontId="16" fillId="0" borderId="51" xfId="0" applyFont="1" applyFill="1" applyBorder="1" applyAlignment="1" applyProtection="1">
      <alignment horizontal="center" vertical="center" shrinkToFit="1"/>
      <protection hidden="1"/>
    </xf>
    <xf numFmtId="0" fontId="7" fillId="4" borderId="15" xfId="0" applyFont="1" applyFill="1" applyBorder="1" applyAlignment="1" applyProtection="1">
      <alignment horizontal="left" vertical="center" shrinkToFit="1"/>
      <protection hidden="1"/>
    </xf>
    <xf numFmtId="0" fontId="7" fillId="4" borderId="38" xfId="0" applyFont="1" applyFill="1" applyBorder="1" applyAlignment="1" applyProtection="1">
      <alignment horizontal="left" vertical="center" shrinkToFit="1"/>
      <protection hidden="1"/>
    </xf>
    <xf numFmtId="0" fontId="0" fillId="4" borderId="3" xfId="0" applyFill="1" applyBorder="1" applyAlignment="1" applyProtection="1">
      <alignment horizontal="center" vertical="center" shrinkToFit="1"/>
      <protection hidden="1"/>
    </xf>
    <xf numFmtId="0" fontId="28" fillId="4" borderId="41" xfId="0" applyFont="1" applyFill="1" applyBorder="1" applyAlignment="1" applyProtection="1">
      <alignment horizontal="center" vertical="center" shrinkToFit="1"/>
      <protection hidden="1"/>
    </xf>
    <xf numFmtId="0" fontId="28" fillId="4" borderId="42" xfId="0" applyFont="1" applyFill="1" applyBorder="1" applyAlignment="1" applyProtection="1">
      <alignment horizontal="center" vertical="center" shrinkToFit="1"/>
      <protection hidden="1"/>
    </xf>
    <xf numFmtId="0" fontId="17" fillId="4" borderId="0" xfId="0" applyFont="1" applyFill="1" applyAlignment="1" applyProtection="1">
      <alignment horizontal="center" vertical="center" shrinkToFit="1"/>
      <protection hidden="1"/>
    </xf>
    <xf numFmtId="0" fontId="21" fillId="2" borderId="44" xfId="0" applyFont="1" applyFill="1" applyBorder="1" applyAlignment="1" applyProtection="1">
      <alignment horizontal="center" vertical="center" shrinkToFit="1"/>
      <protection hidden="1"/>
    </xf>
    <xf numFmtId="0" fontId="21" fillId="2" borderId="45" xfId="0" applyFont="1" applyFill="1" applyBorder="1" applyAlignment="1" applyProtection="1">
      <alignment horizontal="center" vertical="center" shrinkToFit="1"/>
      <protection hidden="1"/>
    </xf>
    <xf numFmtId="0" fontId="21" fillId="2" borderId="46" xfId="0" applyFont="1" applyFill="1" applyBorder="1" applyAlignment="1" applyProtection="1">
      <alignment horizontal="center" vertical="center" shrinkToFit="1"/>
      <protection hidden="1"/>
    </xf>
    <xf numFmtId="0" fontId="15" fillId="2" borderId="32" xfId="0" applyFont="1" applyFill="1" applyBorder="1" applyAlignment="1" applyProtection="1">
      <alignment horizontal="center" vertical="center" textRotation="255" shrinkToFit="1"/>
      <protection hidden="1"/>
    </xf>
    <xf numFmtId="0" fontId="15" fillId="2" borderId="33" xfId="0" applyFont="1" applyFill="1" applyBorder="1" applyAlignment="1" applyProtection="1">
      <alignment horizontal="center" vertical="center" textRotation="255" shrinkToFit="1"/>
      <protection hidden="1"/>
    </xf>
    <xf numFmtId="0" fontId="15" fillId="2" borderId="34" xfId="0" applyFont="1" applyFill="1" applyBorder="1" applyAlignment="1" applyProtection="1">
      <alignment horizontal="center" vertical="center" textRotation="255" shrinkToFit="1"/>
      <protection hidden="1"/>
    </xf>
    <xf numFmtId="0" fontId="20" fillId="4" borderId="35" xfId="0" applyFont="1" applyFill="1" applyBorder="1" applyAlignment="1" applyProtection="1">
      <alignment horizontal="center" vertical="center" shrinkToFit="1"/>
      <protection hidden="1"/>
    </xf>
    <xf numFmtId="0" fontId="20" fillId="4" borderId="31" xfId="0" applyFont="1" applyFill="1" applyBorder="1" applyAlignment="1" applyProtection="1">
      <alignment horizontal="center" vertical="center" shrinkToFit="1"/>
      <protection hidden="1"/>
    </xf>
    <xf numFmtId="0" fontId="13" fillId="4" borderId="26" xfId="0" applyFont="1" applyFill="1" applyBorder="1" applyAlignment="1" applyProtection="1">
      <alignment horizontal="center" vertical="center" shrinkToFit="1"/>
      <protection hidden="1"/>
    </xf>
    <xf numFmtId="0" fontId="13" fillId="4" borderId="28" xfId="0" applyFont="1" applyFill="1" applyBorder="1" applyAlignment="1" applyProtection="1">
      <alignment horizontal="center" vertical="center" shrinkToFit="1"/>
      <protection hidden="1"/>
    </xf>
    <xf numFmtId="0" fontId="0" fillId="4" borderId="36" xfId="0" applyFill="1" applyBorder="1" applyAlignment="1" applyProtection="1">
      <alignment horizontal="center" vertical="center" shrinkToFit="1"/>
      <protection hidden="1"/>
    </xf>
    <xf numFmtId="0" fontId="0" fillId="4" borderId="37" xfId="0" applyFill="1" applyBorder="1" applyAlignment="1" applyProtection="1">
      <alignment horizontal="center" vertical="center" shrinkToFit="1"/>
      <protection hidden="1"/>
    </xf>
    <xf numFmtId="0" fontId="21" fillId="2" borderId="43" xfId="0" applyFont="1" applyFill="1" applyBorder="1" applyAlignment="1" applyProtection="1">
      <alignment horizontal="center" vertical="center" shrinkToFit="1"/>
      <protection hidden="1"/>
    </xf>
    <xf numFmtId="0" fontId="21" fillId="2" borderId="47" xfId="0" applyFont="1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19" fillId="4" borderId="0" xfId="0" applyFont="1" applyFill="1" applyAlignment="1" applyProtection="1">
      <alignment horizontal="center" vertical="center" shrinkToFit="1"/>
      <protection hidden="1"/>
    </xf>
    <xf numFmtId="0" fontId="8" fillId="4" borderId="0" xfId="0" applyFont="1" applyFill="1" applyAlignment="1" applyProtection="1">
      <alignment horizontal="center"/>
      <protection hidden="1"/>
    </xf>
    <xf numFmtId="0" fontId="0" fillId="4" borderId="26" xfId="0" applyFill="1" applyBorder="1" applyAlignment="1" applyProtection="1">
      <alignment horizontal="center" vertical="center" shrinkToFit="1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30" xfId="0" applyFill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3</xdr:row>
      <xdr:rowOff>57150</xdr:rowOff>
    </xdr:from>
    <xdr:to>
      <xdr:col>6</xdr:col>
      <xdr:colOff>219075</xdr:colOff>
      <xdr:row>4</xdr:row>
      <xdr:rowOff>66675</xdr:rowOff>
    </xdr:to>
    <xdr:sp macro="" textlink="">
      <xdr:nvSpPr>
        <xdr:cNvPr id="3091" name="AutoShape 19">
          <a:extLst>
            <a:ext uri="{FF2B5EF4-FFF2-40B4-BE49-F238E27FC236}">
              <a16:creationId xmlns:a16="http://schemas.microsoft.com/office/drawing/2014/main" id="{9F0AB51E-CAAF-45B2-929D-CBA821BDE369}"/>
            </a:ext>
          </a:extLst>
        </xdr:cNvPr>
        <xdr:cNvSpPr>
          <a:spLocks noChangeArrowheads="1"/>
        </xdr:cNvSpPr>
      </xdr:nvSpPr>
      <xdr:spPr bwMode="auto">
        <a:xfrm>
          <a:off x="3467100" y="1276350"/>
          <a:ext cx="1304925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入力してください</a:t>
          </a:r>
        </a:p>
      </xdr:txBody>
    </xdr:sp>
    <xdr:clientData/>
  </xdr:twoCellAnchor>
  <xdr:twoCellAnchor>
    <xdr:from>
      <xdr:col>0</xdr:col>
      <xdr:colOff>28575</xdr:colOff>
      <xdr:row>0</xdr:row>
      <xdr:rowOff>342900</xdr:rowOff>
    </xdr:from>
    <xdr:to>
      <xdr:col>12</xdr:col>
      <xdr:colOff>314325</xdr:colOff>
      <xdr:row>3</xdr:row>
      <xdr:rowOff>9525</xdr:rowOff>
    </xdr:to>
    <xdr:sp macro="" textlink="">
      <xdr:nvSpPr>
        <xdr:cNvPr id="3092" name="AutoShape 20">
          <a:extLst>
            <a:ext uri="{FF2B5EF4-FFF2-40B4-BE49-F238E27FC236}">
              <a16:creationId xmlns:a16="http://schemas.microsoft.com/office/drawing/2014/main" id="{7A2E17A2-944B-4B1E-BCC3-3E0EF485EDC7}"/>
            </a:ext>
          </a:extLst>
        </xdr:cNvPr>
        <xdr:cNvSpPr>
          <a:spLocks noChangeArrowheads="1"/>
        </xdr:cNvSpPr>
      </xdr:nvSpPr>
      <xdr:spPr bwMode="auto">
        <a:xfrm>
          <a:off x="28575" y="342900"/>
          <a:ext cx="8686800" cy="885825"/>
        </a:xfrm>
        <a:prstGeom prst="horizontalScroll">
          <a:avLst>
            <a:gd name="adj" fmla="val 12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任意継続組合員へ加入する為には</a:t>
          </a:r>
          <a:r>
            <a:rPr lang="ja-JP" altLang="en-US" sz="1800" b="0" i="1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1800" b="0" i="1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800" b="0" i="1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年4月</a:t>
          </a:r>
          <a:r>
            <a:rPr lang="en-US" altLang="ja-JP" sz="1800" b="0" i="1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800" b="0" i="1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日まで</a:t>
          </a:r>
          <a:r>
            <a:rPr lang="ja-JP" altLang="en-US" sz="1800" b="0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</a:t>
          </a:r>
          <a:r>
            <a:rPr lang="ja-JP" altLang="en-US" sz="1800" b="0" i="1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初回支払が必要です。</a:t>
          </a:r>
        </a:p>
      </xdr:txBody>
    </xdr:sp>
    <xdr:clientData/>
  </xdr:twoCellAnchor>
  <xdr:twoCellAnchor>
    <xdr:from>
      <xdr:col>7</xdr:col>
      <xdr:colOff>276225</xdr:colOff>
      <xdr:row>4</xdr:row>
      <xdr:rowOff>171450</xdr:rowOff>
    </xdr:from>
    <xdr:to>
      <xdr:col>14</xdr:col>
      <xdr:colOff>381000</xdr:colOff>
      <xdr:row>16</xdr:row>
      <xdr:rowOff>38100</xdr:rowOff>
    </xdr:to>
    <xdr:sp macro="" textlink="">
      <xdr:nvSpPr>
        <xdr:cNvPr id="3641" name="AutoShape 21">
          <a:extLst>
            <a:ext uri="{FF2B5EF4-FFF2-40B4-BE49-F238E27FC236}">
              <a16:creationId xmlns:a16="http://schemas.microsoft.com/office/drawing/2014/main" id="{159F1197-530B-4A9B-814F-C278D8CE18AA}"/>
            </a:ext>
          </a:extLst>
        </xdr:cNvPr>
        <xdr:cNvSpPr>
          <a:spLocks noChangeArrowheads="1"/>
        </xdr:cNvSpPr>
      </xdr:nvSpPr>
      <xdr:spPr bwMode="auto">
        <a:xfrm>
          <a:off x="5248275" y="1657350"/>
          <a:ext cx="4972050" cy="431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12</xdr:col>
      <xdr:colOff>590550</xdr:colOff>
      <xdr:row>0</xdr:row>
      <xdr:rowOff>323850</xdr:rowOff>
    </xdr:from>
    <xdr:to>
      <xdr:col>14</xdr:col>
      <xdr:colOff>600075</xdr:colOff>
      <xdr:row>2</xdr:row>
      <xdr:rowOff>419100</xdr:rowOff>
    </xdr:to>
    <xdr:pic>
      <xdr:nvPicPr>
        <xdr:cNvPr id="3642" name="Picture 22" descr="共済ロゴ">
          <a:extLst>
            <a:ext uri="{FF2B5EF4-FFF2-40B4-BE49-F238E27FC236}">
              <a16:creationId xmlns:a16="http://schemas.microsoft.com/office/drawing/2014/main" id="{CA4BDB19-7E2F-48AC-A723-E3261152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3850"/>
          <a:ext cx="1381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600075</xdr:colOff>
      <xdr:row>13</xdr:row>
      <xdr:rowOff>9525</xdr:rowOff>
    </xdr:from>
    <xdr:to>
      <xdr:col>14</xdr:col>
      <xdr:colOff>104775</xdr:colOff>
      <xdr:row>15</xdr:row>
      <xdr:rowOff>38099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CB9E9-8E4D-4418-BFE6-3D3B9232382D}"/>
            </a:ext>
          </a:extLst>
        </xdr:cNvPr>
        <xdr:cNvSpPr txBox="1"/>
      </xdr:nvSpPr>
      <xdr:spPr>
        <a:xfrm>
          <a:off x="5572125" y="4457700"/>
          <a:ext cx="4305300" cy="7715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・　初めての払込み：退職日から</a:t>
          </a:r>
          <a:r>
            <a:rPr kumimoji="1" lang="en-US" altLang="ja-JP" sz="1100"/>
            <a:t>20</a:t>
          </a:r>
          <a:r>
            <a:rPr kumimoji="1" lang="ja-JP" altLang="en-US" sz="1100"/>
            <a:t>日以内⇒　令和</a:t>
          </a:r>
          <a:r>
            <a:rPr kumimoji="1" lang="en-US" altLang="ja-JP" sz="1100"/>
            <a:t>8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20</a:t>
          </a:r>
          <a:r>
            <a:rPr kumimoji="1" lang="ja-JP" altLang="en-US" sz="1100"/>
            <a:t>日</a:t>
          </a:r>
          <a:endParaRPr kumimoji="1" lang="en-US" altLang="ja-JP" sz="1100"/>
        </a:p>
        <a:p>
          <a:pPr algn="l"/>
          <a:r>
            <a:rPr kumimoji="1" lang="ja-JP" altLang="en-US" sz="1100"/>
            <a:t>・　</a:t>
          </a:r>
          <a:r>
            <a:rPr kumimoji="1" lang="en-US" altLang="ja-JP" sz="1100"/>
            <a:t>2</a:t>
          </a:r>
          <a:r>
            <a:rPr kumimoji="1" lang="ja-JP" altLang="en-US" sz="1100"/>
            <a:t>回目以降の払込み：継続しようとする月の前月末日まで</a:t>
          </a:r>
          <a:endParaRPr kumimoji="1" lang="en-US" altLang="ja-JP" sz="1100"/>
        </a:p>
        <a:p>
          <a:pPr algn="l"/>
          <a:r>
            <a:rPr kumimoji="1" lang="ja-JP" altLang="en-US" sz="1100"/>
            <a:t>　（</a:t>
          </a:r>
          <a:r>
            <a:rPr kumimoji="1" lang="en-US" altLang="ja-JP" sz="1100"/>
            <a:t>※</a:t>
          </a:r>
          <a:r>
            <a:rPr kumimoji="1" lang="ja-JP" altLang="en-US" sz="1100"/>
            <a:t>末日が土日祝日の場合は、直後の平日までになります。）</a:t>
          </a:r>
          <a:endParaRPr kumimoji="1" lang="en-US" altLang="ja-JP" sz="1100"/>
        </a:p>
      </xdr:txBody>
    </xdr:sp>
    <xdr:clientData/>
  </xdr:twoCellAnchor>
  <xdr:twoCellAnchor>
    <xdr:from>
      <xdr:col>2</xdr:col>
      <xdr:colOff>0</xdr:colOff>
      <xdr:row>18</xdr:row>
      <xdr:rowOff>495300</xdr:rowOff>
    </xdr:from>
    <xdr:to>
      <xdr:col>7</xdr:col>
      <xdr:colOff>9525</xdr:colOff>
      <xdr:row>20</xdr:row>
      <xdr:rowOff>9526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C757B7C-C6C4-4FFB-A434-55E5FD4631A8}"/>
            </a:ext>
          </a:extLst>
        </xdr:cNvPr>
        <xdr:cNvCxnSpPr/>
      </xdr:nvCxnSpPr>
      <xdr:spPr bwMode="auto">
        <a:xfrm flipV="1">
          <a:off x="981075" y="6800850"/>
          <a:ext cx="4000500" cy="19051"/>
        </a:xfrm>
        <a:prstGeom prst="lin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192"/>
  <sheetViews>
    <sheetView topLeftCell="A17" zoomScale="98" zoomScaleNormal="98" workbookViewId="0">
      <selection activeCell="H32" sqref="H32"/>
    </sheetView>
  </sheetViews>
  <sheetFormatPr defaultColWidth="9.625" defaultRowHeight="13.5" x14ac:dyDescent="0.15"/>
  <cols>
    <col min="1" max="1" width="12.375" style="3" customWidth="1"/>
    <col min="2" max="2" width="14.875" style="3" customWidth="1"/>
    <col min="3" max="5" width="3.625" style="3" customWidth="1"/>
    <col min="6" max="6" width="13.25" style="3" customWidth="1"/>
    <col min="7" max="7" width="3.625" style="3" customWidth="1"/>
    <col min="8" max="8" width="14.625" style="3" customWidth="1"/>
    <col min="9" max="9" width="3.625" style="3" customWidth="1"/>
    <col min="10" max="10" width="13.25" style="3" customWidth="1"/>
    <col min="11" max="11" width="9.125" style="3" customWidth="1"/>
    <col min="12" max="12" width="18" style="3" customWidth="1"/>
    <col min="13" max="13" width="19" style="3" customWidth="1"/>
    <col min="14" max="14" width="11.5" style="3" customWidth="1"/>
    <col min="15" max="15" width="9.125" style="3" customWidth="1"/>
    <col min="16" max="16" width="8.25" style="3" customWidth="1"/>
    <col min="17" max="17" width="4" style="3" customWidth="1"/>
    <col min="18" max="18" width="11.125" style="3" customWidth="1"/>
    <col min="19" max="19" width="9.625" style="3"/>
    <col min="20" max="20" width="13" style="3" customWidth="1"/>
    <col min="21" max="21" width="11.875" style="3" customWidth="1"/>
    <col min="22" max="22" width="12.25" style="3" customWidth="1"/>
    <col min="23" max="16384" width="9.625" style="3"/>
  </cols>
  <sheetData>
    <row r="1" spans="1:22" x14ac:dyDescent="0.15">
      <c r="A1" s="1" t="s">
        <v>0</v>
      </c>
      <c r="B1" s="2" t="s">
        <v>131</v>
      </c>
      <c r="F1" s="4" t="s">
        <v>11</v>
      </c>
      <c r="H1" s="4" t="s">
        <v>14</v>
      </c>
      <c r="J1" s="4" t="s">
        <v>22</v>
      </c>
      <c r="K1" s="4" t="s">
        <v>26</v>
      </c>
      <c r="L1" s="4" t="s">
        <v>126</v>
      </c>
      <c r="M1" s="4" t="s">
        <v>127</v>
      </c>
      <c r="N1" s="4" t="s">
        <v>16</v>
      </c>
      <c r="O1" s="1" t="s">
        <v>261</v>
      </c>
      <c r="P1" s="1" t="s">
        <v>37</v>
      </c>
      <c r="Q1" s="17"/>
      <c r="R1" s="17"/>
      <c r="U1" s="3" t="s">
        <v>138</v>
      </c>
      <c r="V1" s="3" t="s">
        <v>163</v>
      </c>
    </row>
    <row r="2" spans="1:22" x14ac:dyDescent="0.15">
      <c r="A2" s="1" t="s">
        <v>1</v>
      </c>
      <c r="B2" s="7">
        <f>B14</f>
        <v>0</v>
      </c>
      <c r="F2" s="5" t="s">
        <v>13</v>
      </c>
      <c r="H2" s="6" t="s">
        <v>38</v>
      </c>
      <c r="J2" s="4" t="s">
        <v>27</v>
      </c>
      <c r="K2" s="5">
        <v>2009</v>
      </c>
      <c r="L2" s="9">
        <v>74</v>
      </c>
      <c r="M2" s="9">
        <v>74</v>
      </c>
      <c r="N2" s="9">
        <v>8.9600000000000009</v>
      </c>
      <c r="O2" s="10"/>
      <c r="P2" s="10">
        <v>383000</v>
      </c>
      <c r="Q2" s="78"/>
      <c r="R2" s="78"/>
      <c r="T2" s="1" t="s">
        <v>139</v>
      </c>
      <c r="U2" s="13">
        <v>1.0032737</v>
      </c>
      <c r="V2" s="13">
        <f>1/U2</f>
        <v>0.99673698214156314</v>
      </c>
    </row>
    <row r="3" spans="1:22" x14ac:dyDescent="0.15">
      <c r="A3" s="1" t="s">
        <v>2</v>
      </c>
      <c r="B3" s="1">
        <f>+'1'!F6</f>
        <v>0</v>
      </c>
      <c r="F3" s="5" t="s">
        <v>12</v>
      </c>
      <c r="H3" s="6" t="s">
        <v>15</v>
      </c>
      <c r="J3" s="6" t="s">
        <v>28</v>
      </c>
      <c r="K3" s="11">
        <v>2010</v>
      </c>
      <c r="L3" s="9">
        <v>74</v>
      </c>
      <c r="M3" s="9">
        <v>74</v>
      </c>
      <c r="N3" s="9">
        <v>9.7200000000000006</v>
      </c>
      <c r="O3" s="10"/>
      <c r="P3" s="10">
        <v>378000</v>
      </c>
      <c r="Q3" s="78"/>
      <c r="R3" s="78"/>
      <c r="T3" s="1" t="s">
        <v>140</v>
      </c>
      <c r="U3" s="13">
        <v>1.0065582</v>
      </c>
      <c r="V3" s="13">
        <f t="shared" ref="V3:V13" si="0">1/U3</f>
        <v>0.99348452975694801</v>
      </c>
    </row>
    <row r="4" spans="1:22" x14ac:dyDescent="0.15">
      <c r="A4" s="1" t="s">
        <v>3</v>
      </c>
      <c r="B4" s="1">
        <f>+'1'!F7</f>
        <v>0</v>
      </c>
      <c r="F4" s="3" t="s">
        <v>198</v>
      </c>
      <c r="J4" s="6" t="s">
        <v>29</v>
      </c>
      <c r="K4" s="11">
        <v>2011</v>
      </c>
      <c r="L4" s="9">
        <v>84</v>
      </c>
      <c r="M4" s="9">
        <v>84</v>
      </c>
      <c r="N4" s="9">
        <v>10.48</v>
      </c>
      <c r="O4" s="10"/>
      <c r="P4" s="10">
        <v>375000</v>
      </c>
      <c r="Q4" s="78"/>
      <c r="R4" s="78"/>
      <c r="T4" s="1" t="s">
        <v>141</v>
      </c>
      <c r="U4" s="13">
        <v>1.0098533999999999</v>
      </c>
      <c r="V4" s="13">
        <f t="shared" si="0"/>
        <v>0.99024274216435781</v>
      </c>
    </row>
    <row r="5" spans="1:22" x14ac:dyDescent="0.15">
      <c r="A5" s="1" t="s">
        <v>134</v>
      </c>
      <c r="B5" s="8">
        <f>VLOOKUP(B1,J2:P21,3,FALSE)</f>
        <v>93.2</v>
      </c>
      <c r="F5" s="87" t="s">
        <v>199</v>
      </c>
      <c r="J5" s="6" t="s">
        <v>30</v>
      </c>
      <c r="K5" s="11">
        <v>2012</v>
      </c>
      <c r="L5" s="9">
        <v>96.75</v>
      </c>
      <c r="M5" s="9">
        <v>96.75</v>
      </c>
      <c r="N5" s="9">
        <v>10.76</v>
      </c>
      <c r="O5" s="10"/>
      <c r="P5" s="10">
        <v>373000</v>
      </c>
      <c r="Q5" s="78"/>
      <c r="R5" s="78"/>
      <c r="T5" s="1" t="s">
        <v>142</v>
      </c>
      <c r="U5" s="13">
        <v>1.0131593999999999</v>
      </c>
      <c r="V5" s="13">
        <f t="shared" si="0"/>
        <v>0.98701152059587072</v>
      </c>
    </row>
    <row r="6" spans="1:22" x14ac:dyDescent="0.15">
      <c r="A6" s="1" t="s">
        <v>135</v>
      </c>
      <c r="B6" s="8">
        <f>VLOOKUP(B1,J2:P21,4,FALSE)</f>
        <v>93.2</v>
      </c>
      <c r="F6" s="87" t="s">
        <v>200</v>
      </c>
      <c r="J6" s="4" t="s">
        <v>31</v>
      </c>
      <c r="K6" s="5">
        <v>2013</v>
      </c>
      <c r="L6" s="9">
        <v>101.5</v>
      </c>
      <c r="M6" s="9">
        <v>101.5</v>
      </c>
      <c r="N6" s="9">
        <v>12.2</v>
      </c>
      <c r="O6" s="10"/>
      <c r="P6" s="10">
        <v>372000</v>
      </c>
      <c r="Q6" s="78"/>
      <c r="R6" s="78"/>
      <c r="T6" s="1" t="s">
        <v>143</v>
      </c>
      <c r="U6" s="13">
        <v>1.0164762000000001</v>
      </c>
      <c r="V6" s="13">
        <f t="shared" si="0"/>
        <v>0.98379086495089596</v>
      </c>
    </row>
    <row r="7" spans="1:22" x14ac:dyDescent="0.15">
      <c r="A7" s="1" t="s">
        <v>4</v>
      </c>
      <c r="B7" s="8">
        <f>VLOOKUP(B1,J2:P21,5,FALSE)</f>
        <v>15.76</v>
      </c>
      <c r="J7" s="4" t="s">
        <v>32</v>
      </c>
      <c r="K7" s="5">
        <v>2014</v>
      </c>
      <c r="L7" s="9">
        <v>101.5</v>
      </c>
      <c r="M7" s="9">
        <v>101.5</v>
      </c>
      <c r="N7" s="9">
        <v>12.16</v>
      </c>
      <c r="O7" s="10"/>
      <c r="P7" s="10">
        <v>355000</v>
      </c>
      <c r="Q7" s="78"/>
      <c r="R7" s="78"/>
      <c r="T7" s="1" t="s">
        <v>144</v>
      </c>
      <c r="U7" s="13">
        <v>1.0198039000000001</v>
      </c>
      <c r="V7" s="13">
        <f t="shared" si="0"/>
        <v>0.98058067830491713</v>
      </c>
    </row>
    <row r="8" spans="1:22" x14ac:dyDescent="0.15">
      <c r="A8" s="1" t="s">
        <v>260</v>
      </c>
      <c r="B8" s="8">
        <f>VLOOKUP(B1,J2:P21,6,FALSE)</f>
        <v>2.2999999999999998</v>
      </c>
      <c r="J8" s="4" t="s">
        <v>33</v>
      </c>
      <c r="K8" s="5">
        <v>2015</v>
      </c>
      <c r="L8" s="9">
        <v>101.5</v>
      </c>
      <c r="M8" s="9">
        <v>101.5</v>
      </c>
      <c r="N8" s="9">
        <v>12.24</v>
      </c>
      <c r="O8" s="10"/>
      <c r="P8" s="10">
        <v>372000</v>
      </c>
      <c r="Q8" s="78"/>
      <c r="R8" s="78"/>
      <c r="T8" s="1" t="s">
        <v>145</v>
      </c>
      <c r="U8" s="13">
        <v>1.0231425000000001</v>
      </c>
      <c r="V8" s="13">
        <f t="shared" si="0"/>
        <v>0.977380961107568</v>
      </c>
    </row>
    <row r="9" spans="1:22" x14ac:dyDescent="0.15">
      <c r="A9" s="1" t="s">
        <v>5</v>
      </c>
      <c r="B9" s="12">
        <f>VLOOKUP(B1,J2:P163,7,FALSE)</f>
        <v>410000</v>
      </c>
      <c r="J9" s="4" t="s">
        <v>34</v>
      </c>
      <c r="K9" s="5">
        <v>2016</v>
      </c>
      <c r="L9" s="9">
        <v>86.2</v>
      </c>
      <c r="M9" s="9">
        <v>86.2</v>
      </c>
      <c r="N9" s="9">
        <v>10.84</v>
      </c>
      <c r="O9" s="10"/>
      <c r="P9" s="10">
        <v>440000</v>
      </c>
      <c r="Q9" s="78"/>
      <c r="R9" s="78"/>
      <c r="T9" s="1" t="s">
        <v>146</v>
      </c>
      <c r="U9" s="13">
        <v>1.026492</v>
      </c>
      <c r="V9" s="13">
        <f t="shared" si="0"/>
        <v>0.97419171313561137</v>
      </c>
    </row>
    <row r="10" spans="1:22" x14ac:dyDescent="0.15">
      <c r="A10" s="1" t="s">
        <v>6</v>
      </c>
      <c r="B10" s="7">
        <f>IF(B4&lt;B9,B4,B9)</f>
        <v>0</v>
      </c>
      <c r="J10" s="4" t="s">
        <v>35</v>
      </c>
      <c r="K10" s="5">
        <v>2017</v>
      </c>
      <c r="L10" s="9">
        <v>86.2</v>
      </c>
      <c r="M10" s="9">
        <v>86.2</v>
      </c>
      <c r="N10" s="9">
        <v>11.58</v>
      </c>
      <c r="O10" s="10"/>
      <c r="P10" s="10">
        <v>410000</v>
      </c>
      <c r="Q10" s="78"/>
      <c r="R10" s="78"/>
      <c r="T10" s="1" t="s">
        <v>147</v>
      </c>
      <c r="U10" s="13">
        <v>1.0298524</v>
      </c>
      <c r="V10" s="13">
        <f t="shared" si="0"/>
        <v>0.97101293350386908</v>
      </c>
    </row>
    <row r="11" spans="1:22" x14ac:dyDescent="0.15">
      <c r="A11" s="17"/>
      <c r="B11" s="17"/>
      <c r="J11" s="4" t="s">
        <v>36</v>
      </c>
      <c r="K11" s="5">
        <v>2018</v>
      </c>
      <c r="L11" s="9">
        <v>86.2</v>
      </c>
      <c r="M11" s="9">
        <v>86.2</v>
      </c>
      <c r="N11" s="9">
        <v>11.58</v>
      </c>
      <c r="O11" s="10"/>
      <c r="P11" s="10">
        <v>410000</v>
      </c>
      <c r="Q11" s="78"/>
      <c r="R11" s="78"/>
      <c r="T11" s="1" t="s">
        <v>148</v>
      </c>
      <c r="U11" s="13">
        <v>1.0332239000000001</v>
      </c>
      <c r="V11" s="13">
        <f t="shared" si="0"/>
        <v>0.96784443333143955</v>
      </c>
    </row>
    <row r="12" spans="1:22" x14ac:dyDescent="0.15">
      <c r="B12" s="1" t="s">
        <v>250</v>
      </c>
      <c r="C12" s="1" t="s">
        <v>253</v>
      </c>
      <c r="D12" s="1" t="s">
        <v>252</v>
      </c>
      <c r="E12" s="103" t="s">
        <v>254</v>
      </c>
      <c r="F12" s="103"/>
      <c r="J12" s="4" t="s">
        <v>124</v>
      </c>
      <c r="K12" s="5">
        <v>2019</v>
      </c>
      <c r="L12" s="9">
        <v>86.2</v>
      </c>
      <c r="M12" s="9">
        <v>86.2</v>
      </c>
      <c r="N12" s="9">
        <v>11.58</v>
      </c>
      <c r="O12" s="10"/>
      <c r="P12" s="10">
        <v>410000</v>
      </c>
      <c r="Q12" s="78"/>
      <c r="R12" s="78"/>
      <c r="T12" s="1" t="s">
        <v>149</v>
      </c>
      <c r="U12" s="13">
        <v>1.0366063999999999</v>
      </c>
      <c r="V12" s="13">
        <f t="shared" si="0"/>
        <v>0.96468630716538128</v>
      </c>
    </row>
    <row r="13" spans="1:22" x14ac:dyDescent="0.15">
      <c r="A13" s="1" t="s">
        <v>251</v>
      </c>
      <c r="B13" s="1">
        <f>B3</f>
        <v>0</v>
      </c>
      <c r="C13" s="1">
        <v>0</v>
      </c>
      <c r="D13" s="1">
        <v>0</v>
      </c>
      <c r="E13" s="103" t="s">
        <v>256</v>
      </c>
      <c r="F13" s="103"/>
      <c r="J13" s="4" t="s">
        <v>121</v>
      </c>
      <c r="K13" s="5">
        <v>2020</v>
      </c>
      <c r="L13" s="9">
        <v>84.2</v>
      </c>
      <c r="M13" s="9">
        <v>84.2</v>
      </c>
      <c r="N13" s="9">
        <v>14.98</v>
      </c>
      <c r="O13" s="10"/>
      <c r="P13" s="10">
        <v>410000</v>
      </c>
      <c r="Q13" s="78"/>
      <c r="R13" s="78"/>
      <c r="T13" s="1" t="s">
        <v>150</v>
      </c>
      <c r="U13" s="13">
        <v>1.04</v>
      </c>
      <c r="V13" s="13">
        <f t="shared" si="0"/>
        <v>0.96153846153846145</v>
      </c>
    </row>
    <row r="14" spans="1:22" x14ac:dyDescent="0.15">
      <c r="A14" s="1" t="s">
        <v>252</v>
      </c>
      <c r="B14" s="1">
        <f>VLOOKUP(B13,C12:F15,2,TRUE)</f>
        <v>0</v>
      </c>
      <c r="C14" s="1">
        <v>40</v>
      </c>
      <c r="D14" s="1">
        <v>1</v>
      </c>
      <c r="E14" s="104" t="s">
        <v>257</v>
      </c>
      <c r="F14" s="105"/>
      <c r="J14" s="4" t="s">
        <v>122</v>
      </c>
      <c r="K14" s="5">
        <v>2021</v>
      </c>
      <c r="L14" s="9">
        <v>84.2</v>
      </c>
      <c r="M14" s="9">
        <v>84.2</v>
      </c>
      <c r="N14" s="9">
        <v>17.8</v>
      </c>
      <c r="O14" s="10"/>
      <c r="P14" s="10">
        <v>410000</v>
      </c>
      <c r="Q14" s="78"/>
      <c r="R14" s="78"/>
    </row>
    <row r="15" spans="1:22" x14ac:dyDescent="0.15">
      <c r="C15" s="1">
        <v>65</v>
      </c>
      <c r="D15" s="1">
        <v>0</v>
      </c>
      <c r="E15" s="104" t="s">
        <v>255</v>
      </c>
      <c r="F15" s="105"/>
      <c r="J15" s="4" t="s">
        <v>123</v>
      </c>
      <c r="K15" s="75">
        <v>2022</v>
      </c>
      <c r="L15" s="76">
        <v>84.2</v>
      </c>
      <c r="M15" s="76">
        <v>93.2</v>
      </c>
      <c r="N15" s="9">
        <v>17.64</v>
      </c>
      <c r="O15" s="10"/>
      <c r="P15" s="10">
        <v>410000</v>
      </c>
      <c r="Q15" s="78"/>
      <c r="R15" s="78"/>
    </row>
    <row r="16" spans="1:22" x14ac:dyDescent="0.15">
      <c r="J16" s="4" t="s">
        <v>128</v>
      </c>
      <c r="K16" s="5">
        <v>2023</v>
      </c>
      <c r="L16" s="9">
        <v>93.2</v>
      </c>
      <c r="M16" s="9">
        <v>93.2</v>
      </c>
      <c r="N16" s="9">
        <v>16</v>
      </c>
      <c r="O16" s="10"/>
      <c r="P16" s="10">
        <v>410000</v>
      </c>
      <c r="Q16" s="78"/>
      <c r="R16" s="78"/>
    </row>
    <row r="17" spans="1:20" x14ac:dyDescent="0.15">
      <c r="J17" s="4" t="s">
        <v>129</v>
      </c>
      <c r="K17" s="5">
        <v>2024</v>
      </c>
      <c r="L17" s="9">
        <v>93.2</v>
      </c>
      <c r="M17" s="9">
        <v>93.2</v>
      </c>
      <c r="N17" s="9">
        <v>15.92</v>
      </c>
      <c r="O17" s="10"/>
      <c r="P17" s="10">
        <v>380000</v>
      </c>
      <c r="Q17" s="78"/>
      <c r="R17" s="78"/>
    </row>
    <row r="18" spans="1:20" x14ac:dyDescent="0.15">
      <c r="J18" s="4" t="s">
        <v>130</v>
      </c>
      <c r="K18" s="75">
        <v>2025</v>
      </c>
      <c r="L18" s="9">
        <v>93.2</v>
      </c>
      <c r="M18" s="9">
        <v>93.2</v>
      </c>
      <c r="N18" s="9">
        <v>16.079999999999998</v>
      </c>
      <c r="O18" s="10"/>
      <c r="P18" s="10">
        <v>380000</v>
      </c>
      <c r="Q18" s="78"/>
      <c r="R18" s="78"/>
    </row>
    <row r="19" spans="1:20" x14ac:dyDescent="0.15">
      <c r="J19" s="4" t="s">
        <v>131</v>
      </c>
      <c r="K19" s="5">
        <v>2026</v>
      </c>
      <c r="L19" s="9">
        <v>93.2</v>
      </c>
      <c r="M19" s="9">
        <v>93.2</v>
      </c>
      <c r="N19" s="9">
        <v>15.76</v>
      </c>
      <c r="O19" s="9">
        <v>2.2999999999999998</v>
      </c>
      <c r="P19" s="10">
        <v>410000</v>
      </c>
      <c r="Q19" s="78"/>
      <c r="R19" s="78"/>
    </row>
    <row r="20" spans="1:20" x14ac:dyDescent="0.15">
      <c r="J20" s="4" t="s">
        <v>132</v>
      </c>
      <c r="K20" s="5">
        <v>2027</v>
      </c>
      <c r="L20" s="9"/>
      <c r="M20" s="9"/>
      <c r="N20" s="9"/>
      <c r="O20" s="10"/>
      <c r="P20" s="10"/>
      <c r="Q20" s="78"/>
      <c r="R20" s="78"/>
    </row>
    <row r="21" spans="1:20" x14ac:dyDescent="0.15">
      <c r="J21" s="4" t="s">
        <v>133</v>
      </c>
      <c r="K21" s="75">
        <v>2028</v>
      </c>
      <c r="L21" s="9"/>
      <c r="M21" s="9"/>
      <c r="N21" s="9"/>
      <c r="O21" s="10"/>
      <c r="P21" s="10"/>
      <c r="Q21" s="78"/>
      <c r="R21" s="78"/>
    </row>
    <row r="23" spans="1:20" x14ac:dyDescent="0.15">
      <c r="A23" s="14" t="s">
        <v>17</v>
      </c>
      <c r="B23" s="84" t="s">
        <v>7</v>
      </c>
      <c r="C23" s="15"/>
      <c r="D23" s="15"/>
      <c r="E23" s="15"/>
      <c r="F23" s="84" t="s">
        <v>8</v>
      </c>
      <c r="G23" s="15"/>
      <c r="H23" s="82" t="s">
        <v>136</v>
      </c>
      <c r="M23" s="14" t="s">
        <v>17</v>
      </c>
      <c r="N23" s="84" t="s">
        <v>7</v>
      </c>
      <c r="O23" s="15"/>
      <c r="P23" s="15"/>
      <c r="Q23" s="15"/>
      <c r="R23" s="84" t="s">
        <v>8</v>
      </c>
      <c r="S23" s="15"/>
      <c r="T23" s="82" t="s">
        <v>136</v>
      </c>
    </row>
    <row r="24" spans="1:20" x14ac:dyDescent="0.15">
      <c r="A24" s="16"/>
      <c r="B24" s="17">
        <f>+B10</f>
        <v>0</v>
      </c>
      <c r="C24" s="18" t="s">
        <v>23</v>
      </c>
      <c r="D24" s="18"/>
      <c r="E24" s="18"/>
      <c r="F24" s="19">
        <f>+B5</f>
        <v>93.2</v>
      </c>
      <c r="G24" s="18" t="s">
        <v>24</v>
      </c>
      <c r="H24" s="20">
        <f>TRUNC(B24*F24/1000)</f>
        <v>0</v>
      </c>
      <c r="M24" s="16"/>
      <c r="N24" s="17">
        <f>+B10</f>
        <v>0</v>
      </c>
      <c r="O24" s="18" t="s">
        <v>46</v>
      </c>
      <c r="P24" s="18"/>
      <c r="Q24" s="18"/>
      <c r="R24" s="19">
        <f>+B5</f>
        <v>93.2</v>
      </c>
      <c r="S24" s="18" t="s">
        <v>47</v>
      </c>
      <c r="T24" s="20">
        <f>TRUNC(N24*R24/1000)</f>
        <v>0</v>
      </c>
    </row>
    <row r="25" spans="1:20" x14ac:dyDescent="0.15">
      <c r="A25" s="16"/>
      <c r="B25" s="80" t="s">
        <v>7</v>
      </c>
      <c r="C25" s="17"/>
      <c r="D25" s="17"/>
      <c r="E25" s="17"/>
      <c r="F25" s="80" t="s">
        <v>8</v>
      </c>
      <c r="G25" s="18"/>
      <c r="H25" s="81" t="s">
        <v>137</v>
      </c>
      <c r="M25" s="16"/>
      <c r="N25" s="80" t="s">
        <v>7</v>
      </c>
      <c r="O25" s="17"/>
      <c r="P25" s="17"/>
      <c r="Q25" s="17"/>
      <c r="R25" s="80" t="s">
        <v>8</v>
      </c>
      <c r="S25" s="18"/>
      <c r="T25" s="81" t="s">
        <v>137</v>
      </c>
    </row>
    <row r="26" spans="1:20" x14ac:dyDescent="0.15">
      <c r="A26" s="16"/>
      <c r="B26" s="17">
        <f>+B10</f>
        <v>0</v>
      </c>
      <c r="C26" s="18" t="s">
        <v>23</v>
      </c>
      <c r="D26" s="18"/>
      <c r="E26" s="18"/>
      <c r="F26" s="19">
        <f>+B6</f>
        <v>93.2</v>
      </c>
      <c r="G26" s="18" t="s">
        <v>24</v>
      </c>
      <c r="H26" s="20">
        <f>TRUNC(B26*F26/1000)</f>
        <v>0</v>
      </c>
      <c r="M26" s="16"/>
      <c r="N26" s="17">
        <f>+B10</f>
        <v>0</v>
      </c>
      <c r="O26" s="18" t="s">
        <v>23</v>
      </c>
      <c r="P26" s="18"/>
      <c r="Q26" s="18"/>
      <c r="R26" s="19">
        <f>+B6</f>
        <v>93.2</v>
      </c>
      <c r="S26" s="18" t="s">
        <v>24</v>
      </c>
      <c r="T26" s="20">
        <f>TRUNC(B26*F26/1000)</f>
        <v>0</v>
      </c>
    </row>
    <row r="27" spans="1:20" x14ac:dyDescent="0.15">
      <c r="A27" s="16"/>
      <c r="B27" s="17"/>
      <c r="C27" s="17"/>
      <c r="D27" s="17"/>
      <c r="E27" s="17"/>
      <c r="F27" s="17"/>
      <c r="G27" s="17"/>
      <c r="H27" s="20"/>
      <c r="M27" s="16"/>
      <c r="N27" s="17"/>
      <c r="O27" s="17"/>
      <c r="P27" s="17"/>
      <c r="Q27" s="17"/>
      <c r="R27" s="17"/>
      <c r="S27" s="17"/>
      <c r="T27" s="20"/>
    </row>
    <row r="28" spans="1:20" x14ac:dyDescent="0.15">
      <c r="A28" s="16"/>
      <c r="B28" s="80" t="s">
        <v>7</v>
      </c>
      <c r="C28" s="17"/>
      <c r="D28" s="17"/>
      <c r="E28" s="17"/>
      <c r="F28" s="80" t="s">
        <v>9</v>
      </c>
      <c r="G28" s="17"/>
      <c r="H28" s="81" t="s">
        <v>10</v>
      </c>
      <c r="M28" s="16"/>
      <c r="N28" s="80" t="s">
        <v>7</v>
      </c>
      <c r="O28" s="17"/>
      <c r="P28" s="17"/>
      <c r="Q28" s="17"/>
      <c r="R28" s="80" t="s">
        <v>9</v>
      </c>
      <c r="S28" s="17"/>
      <c r="T28" s="81" t="s">
        <v>10</v>
      </c>
    </row>
    <row r="29" spans="1:20" x14ac:dyDescent="0.15">
      <c r="A29" s="16"/>
      <c r="B29" s="17">
        <f>IF(B2=1,B10,0)</f>
        <v>0</v>
      </c>
      <c r="C29" s="18" t="s">
        <v>23</v>
      </c>
      <c r="D29" s="18"/>
      <c r="E29" s="18"/>
      <c r="F29" s="19">
        <f>+B7</f>
        <v>15.76</v>
      </c>
      <c r="G29" s="18" t="s">
        <v>24</v>
      </c>
      <c r="H29" s="20">
        <f>TRUNC(B29*F29/1000)</f>
        <v>0</v>
      </c>
      <c r="M29" s="16"/>
      <c r="N29" s="17">
        <f>IF(B2=1,B10,0)</f>
        <v>0</v>
      </c>
      <c r="O29" s="18" t="s">
        <v>48</v>
      </c>
      <c r="P29" s="18"/>
      <c r="Q29" s="18"/>
      <c r="R29" s="19">
        <f>+B7</f>
        <v>15.76</v>
      </c>
      <c r="S29" s="18" t="s">
        <v>49</v>
      </c>
      <c r="T29" s="20">
        <f>TRUNC(N29*R29/1000)</f>
        <v>0</v>
      </c>
    </row>
    <row r="30" spans="1:20" x14ac:dyDescent="0.15">
      <c r="A30" s="16"/>
      <c r="B30" s="17"/>
      <c r="C30" s="18"/>
      <c r="D30" s="18"/>
      <c r="E30" s="18"/>
      <c r="F30" s="19"/>
      <c r="G30" s="18"/>
      <c r="H30" s="20"/>
      <c r="M30" s="16"/>
      <c r="N30" s="17"/>
      <c r="O30" s="18"/>
      <c r="P30" s="18"/>
      <c r="Q30" s="18"/>
      <c r="R30" s="19"/>
      <c r="S30" s="18"/>
      <c r="T30" s="20"/>
    </row>
    <row r="31" spans="1:20" x14ac:dyDescent="0.15">
      <c r="A31" s="16"/>
      <c r="B31" s="80" t="s">
        <v>7</v>
      </c>
      <c r="C31" s="17"/>
      <c r="D31" s="17"/>
      <c r="E31" s="17"/>
      <c r="F31" s="80" t="s">
        <v>288</v>
      </c>
      <c r="G31" s="17"/>
      <c r="H31" s="81" t="s">
        <v>289</v>
      </c>
      <c r="M31" s="16"/>
      <c r="N31" s="80" t="s">
        <v>7</v>
      </c>
      <c r="O31" s="17"/>
      <c r="P31" s="17"/>
      <c r="Q31" s="17"/>
      <c r="R31" s="80" t="s">
        <v>9</v>
      </c>
      <c r="S31" s="17"/>
      <c r="T31" s="81" t="s">
        <v>10</v>
      </c>
    </row>
    <row r="32" spans="1:20" x14ac:dyDescent="0.15">
      <c r="A32" s="21"/>
      <c r="B32" s="22">
        <f>B10</f>
        <v>0</v>
      </c>
      <c r="C32" s="23" t="s">
        <v>23</v>
      </c>
      <c r="D32" s="23"/>
      <c r="E32" s="23"/>
      <c r="F32" s="24">
        <f>+B8</f>
        <v>2.2999999999999998</v>
      </c>
      <c r="G32" s="23" t="s">
        <v>24</v>
      </c>
      <c r="H32" s="25">
        <f>TRUNC(B32*F32/1000)</f>
        <v>0</v>
      </c>
      <c r="M32" s="21"/>
      <c r="N32" s="22">
        <f>+B10</f>
        <v>0</v>
      </c>
      <c r="O32" s="23" t="s">
        <v>23</v>
      </c>
      <c r="P32" s="23"/>
      <c r="Q32" s="23"/>
      <c r="R32" s="24">
        <f>+B8</f>
        <v>2.2999999999999998</v>
      </c>
      <c r="S32" s="23" t="s">
        <v>24</v>
      </c>
      <c r="T32" s="25">
        <f>TRUNC(N32*R32/1000)</f>
        <v>0</v>
      </c>
    </row>
    <row r="34" spans="1:22" x14ac:dyDescent="0.15">
      <c r="A34" s="14" t="s">
        <v>18</v>
      </c>
      <c r="B34" s="84" t="s">
        <v>227</v>
      </c>
      <c r="C34" s="15"/>
      <c r="D34" s="15"/>
      <c r="E34" s="15"/>
      <c r="F34" s="84" t="str">
        <f>IF($F$2="1年目",$T$2,$T$3)</f>
        <v>割引1月</v>
      </c>
      <c r="G34" s="15"/>
      <c r="H34" s="84" t="str">
        <f>IF($F$2="1","4月分","")</f>
        <v/>
      </c>
      <c r="I34" s="15"/>
      <c r="J34" s="82" t="s">
        <v>152</v>
      </c>
      <c r="M34" s="14" t="s">
        <v>18</v>
      </c>
      <c r="N34" s="84" t="s">
        <v>249</v>
      </c>
      <c r="O34" s="15"/>
      <c r="P34" s="15"/>
      <c r="Q34" s="15"/>
      <c r="R34" s="84" t="str">
        <f>IF('0'!$F$3="1年目",$T$2,$T$2)</f>
        <v>割引1月</v>
      </c>
      <c r="S34" s="15"/>
      <c r="T34" s="84" t="str">
        <f>IF('0'!$F$3="1年目","4月分","")</f>
        <v/>
      </c>
      <c r="U34" s="15"/>
      <c r="V34" s="82" t="s">
        <v>164</v>
      </c>
    </row>
    <row r="35" spans="1:22" x14ac:dyDescent="0.15">
      <c r="A35" s="16"/>
      <c r="B35" s="17">
        <f>+$H$24</f>
        <v>0</v>
      </c>
      <c r="C35" s="18" t="s">
        <v>23</v>
      </c>
      <c r="D35" s="18">
        <v>1</v>
      </c>
      <c r="E35" s="18" t="s">
        <v>151</v>
      </c>
      <c r="F35" s="26">
        <f>IF($F$2="1年目",$U$2,$U$3)</f>
        <v>1.0032737</v>
      </c>
      <c r="G35" s="18" t="s">
        <v>25</v>
      </c>
      <c r="H35" s="17">
        <f>IF($F$2="1年目",$H$24,0)</f>
        <v>0</v>
      </c>
      <c r="I35" s="18" t="s">
        <v>24</v>
      </c>
      <c r="J35" s="77">
        <f>B35*D35/F35+H35</f>
        <v>0</v>
      </c>
      <c r="M35" s="16"/>
      <c r="N35" s="17">
        <f>+$T$24</f>
        <v>0</v>
      </c>
      <c r="O35" s="18" t="s">
        <v>23</v>
      </c>
      <c r="P35" s="18">
        <v>1</v>
      </c>
      <c r="Q35" s="18" t="s">
        <v>151</v>
      </c>
      <c r="R35" s="85">
        <f>IF('0'!$F$3="1年目",$U$2,$U$2)</f>
        <v>1.0032737</v>
      </c>
      <c r="S35" s="18" t="s">
        <v>50</v>
      </c>
      <c r="T35" s="17">
        <f>IF('0'!$F$3="1年目",$T$24,0)</f>
        <v>0</v>
      </c>
      <c r="U35" s="18" t="s">
        <v>51</v>
      </c>
      <c r="V35" s="77">
        <f>N35*P35/R35</f>
        <v>0</v>
      </c>
    </row>
    <row r="36" spans="1:22" x14ac:dyDescent="0.15">
      <c r="A36" s="16"/>
      <c r="B36" s="84" t="s">
        <v>228</v>
      </c>
      <c r="C36" s="15"/>
      <c r="D36" s="15"/>
      <c r="E36" s="15"/>
      <c r="F36" s="84" t="str">
        <f>IF($F$2="1年目",$T$3,$T$4)</f>
        <v>割引2月</v>
      </c>
      <c r="G36" s="15"/>
      <c r="H36" s="84"/>
      <c r="I36" s="15"/>
      <c r="J36" s="82" t="s">
        <v>153</v>
      </c>
      <c r="M36" s="16"/>
      <c r="N36" s="84" t="s">
        <v>227</v>
      </c>
      <c r="O36" s="15"/>
      <c r="P36" s="15"/>
      <c r="Q36" s="15"/>
      <c r="R36" s="84" t="str">
        <f>IF('0'!$F$3="1年目",$T$3,$T$3)</f>
        <v>割引2月</v>
      </c>
      <c r="S36" s="18"/>
      <c r="T36" s="17"/>
      <c r="U36" s="18"/>
      <c r="V36" s="82" t="s">
        <v>165</v>
      </c>
    </row>
    <row r="37" spans="1:22" x14ac:dyDescent="0.15">
      <c r="A37" s="16"/>
      <c r="B37" s="17">
        <f>+$H$24</f>
        <v>0</v>
      </c>
      <c r="C37" s="18" t="s">
        <v>23</v>
      </c>
      <c r="D37" s="18">
        <v>1</v>
      </c>
      <c r="E37" s="18" t="s">
        <v>151</v>
      </c>
      <c r="F37" s="26">
        <f>IF($F$2="1年目",$U$3,$U$4)</f>
        <v>1.0065582</v>
      </c>
      <c r="G37" s="17"/>
      <c r="H37" s="80"/>
      <c r="I37" s="18" t="s">
        <v>24</v>
      </c>
      <c r="J37" s="83">
        <f>B37*D37/F37</f>
        <v>0</v>
      </c>
      <c r="M37" s="16"/>
      <c r="N37" s="17">
        <f>+$T$24</f>
        <v>0</v>
      </c>
      <c r="O37" s="18" t="s">
        <v>23</v>
      </c>
      <c r="P37" s="18">
        <v>1</v>
      </c>
      <c r="Q37" s="18" t="s">
        <v>151</v>
      </c>
      <c r="R37" s="85">
        <f>IF('0'!$F$3="1年目",$U$3,$U$3)</f>
        <v>1.0065582</v>
      </c>
      <c r="S37" s="18" t="s">
        <v>25</v>
      </c>
      <c r="T37" s="17">
        <f>IF('0'!$F$3="1年目",$T$24,0)</f>
        <v>0</v>
      </c>
      <c r="U37" s="18" t="s">
        <v>24</v>
      </c>
      <c r="V37" s="77">
        <f>N37*P37/R37</f>
        <v>0</v>
      </c>
    </row>
    <row r="38" spans="1:22" x14ac:dyDescent="0.15">
      <c r="A38" s="16"/>
      <c r="B38" s="84" t="s">
        <v>229</v>
      </c>
      <c r="C38" s="15"/>
      <c r="D38" s="15"/>
      <c r="E38" s="15"/>
      <c r="F38" s="84" t="str">
        <f>IF($F$2="1年目",$T$4,$T$5)</f>
        <v>割引3月</v>
      </c>
      <c r="G38" s="17"/>
      <c r="H38" s="80"/>
      <c r="I38" s="17"/>
      <c r="J38" s="82" t="s">
        <v>154</v>
      </c>
      <c r="M38" s="16"/>
      <c r="N38" s="84" t="s">
        <v>228</v>
      </c>
      <c r="O38" s="15"/>
      <c r="P38" s="15"/>
      <c r="Q38" s="15"/>
      <c r="R38" s="84" t="str">
        <f>IF('0'!$F$3="1年目",$T$4,$T$4)</f>
        <v>割引3月</v>
      </c>
      <c r="S38" s="18"/>
      <c r="T38" s="17"/>
      <c r="U38" s="18"/>
      <c r="V38" s="82" t="s">
        <v>171</v>
      </c>
    </row>
    <row r="39" spans="1:22" x14ac:dyDescent="0.15">
      <c r="A39" s="16"/>
      <c r="B39" s="17">
        <f>+$H$24</f>
        <v>0</v>
      </c>
      <c r="C39" s="18" t="s">
        <v>23</v>
      </c>
      <c r="D39" s="18">
        <v>1</v>
      </c>
      <c r="E39" s="18" t="s">
        <v>151</v>
      </c>
      <c r="F39" s="26">
        <f>IF($F$2="1年目",$U$4,$U$5)</f>
        <v>1.0098533999999999</v>
      </c>
      <c r="G39" s="17"/>
      <c r="H39" s="80"/>
      <c r="I39" s="18" t="s">
        <v>24</v>
      </c>
      <c r="J39" s="83">
        <f>B39*D39/F39</f>
        <v>0</v>
      </c>
      <c r="M39" s="16"/>
      <c r="N39" s="17">
        <f>+$T$24</f>
        <v>0</v>
      </c>
      <c r="O39" s="18" t="s">
        <v>23</v>
      </c>
      <c r="P39" s="18">
        <v>1</v>
      </c>
      <c r="Q39" s="18" t="s">
        <v>151</v>
      </c>
      <c r="R39" s="85">
        <f>IF('0'!$F$3="1年目",$U$4,$U$4)</f>
        <v>1.0098533999999999</v>
      </c>
      <c r="S39" s="18" t="s">
        <v>25</v>
      </c>
      <c r="T39" s="17">
        <f>IF('0'!$F$3="1年目",$T$24,0)</f>
        <v>0</v>
      </c>
      <c r="U39" s="18" t="s">
        <v>24</v>
      </c>
      <c r="V39" s="77">
        <f>N39*P39/R39</f>
        <v>0</v>
      </c>
    </row>
    <row r="40" spans="1:22" x14ac:dyDescent="0.15">
      <c r="A40" s="16"/>
      <c r="B40" s="84" t="s">
        <v>230</v>
      </c>
      <c r="C40" s="15"/>
      <c r="D40" s="15"/>
      <c r="E40" s="15"/>
      <c r="F40" s="84" t="str">
        <f>IF($F$2="1年目",$T$5,$T$6)</f>
        <v>割引4月</v>
      </c>
      <c r="G40" s="17"/>
      <c r="H40" s="80"/>
      <c r="I40" s="17"/>
      <c r="J40" s="82" t="s">
        <v>155</v>
      </c>
      <c r="M40" s="16"/>
      <c r="N40" s="84" t="s">
        <v>229</v>
      </c>
      <c r="O40" s="15"/>
      <c r="P40" s="15"/>
      <c r="Q40" s="15"/>
      <c r="R40" s="84" t="str">
        <f>IF('0'!$F$3="1年目",$T$5,$T$5)</f>
        <v>割引4月</v>
      </c>
      <c r="S40" s="18"/>
      <c r="T40" s="17"/>
      <c r="U40" s="18"/>
      <c r="V40" s="82" t="s">
        <v>172</v>
      </c>
    </row>
    <row r="41" spans="1:22" x14ac:dyDescent="0.15">
      <c r="A41" s="16"/>
      <c r="B41" s="17">
        <f>+$H$24</f>
        <v>0</v>
      </c>
      <c r="C41" s="18" t="s">
        <v>23</v>
      </c>
      <c r="D41" s="18">
        <v>1</v>
      </c>
      <c r="E41" s="18" t="s">
        <v>151</v>
      </c>
      <c r="F41" s="26">
        <f>IF($F$2="1年目",$U$5,$U$6)</f>
        <v>1.0131593999999999</v>
      </c>
      <c r="G41" s="17"/>
      <c r="H41" s="80"/>
      <c r="I41" s="18" t="s">
        <v>24</v>
      </c>
      <c r="J41" s="83">
        <f>B41*D41/F41</f>
        <v>0</v>
      </c>
      <c r="M41" s="16"/>
      <c r="N41" s="17">
        <f>+$T$24</f>
        <v>0</v>
      </c>
      <c r="O41" s="18" t="s">
        <v>23</v>
      </c>
      <c r="P41" s="18">
        <v>1</v>
      </c>
      <c r="Q41" s="18" t="s">
        <v>151</v>
      </c>
      <c r="R41" s="85">
        <f>IF('0'!$F$3="1年目",$U$5,$U$5)</f>
        <v>1.0131593999999999</v>
      </c>
      <c r="S41" s="18" t="s">
        <v>25</v>
      </c>
      <c r="T41" s="17">
        <f>IF('0'!$F$3="1年目",$T$24,0)</f>
        <v>0</v>
      </c>
      <c r="U41" s="18" t="s">
        <v>24</v>
      </c>
      <c r="V41" s="77">
        <f>N41*P41/R41</f>
        <v>0</v>
      </c>
    </row>
    <row r="42" spans="1:22" x14ac:dyDescent="0.15">
      <c r="A42" s="16"/>
      <c r="B42" s="84" t="s">
        <v>231</v>
      </c>
      <c r="C42" s="15"/>
      <c r="D42" s="15"/>
      <c r="E42" s="15"/>
      <c r="F42" s="84" t="str">
        <f>IF($F$2="1年目",$T$6,$T$7)</f>
        <v>割引5月</v>
      </c>
      <c r="G42" s="17"/>
      <c r="H42" s="80"/>
      <c r="I42" s="17"/>
      <c r="J42" s="82" t="s">
        <v>156</v>
      </c>
      <c r="M42" s="16"/>
      <c r="N42" s="84" t="s">
        <v>230</v>
      </c>
      <c r="O42" s="15"/>
      <c r="P42" s="15"/>
      <c r="Q42" s="15"/>
      <c r="R42" s="84" t="str">
        <f>IF('0'!$F$3="1年目",$T$6,$T$6)</f>
        <v>割引5月</v>
      </c>
      <c r="S42" s="18"/>
      <c r="T42" s="17"/>
      <c r="U42" s="18"/>
      <c r="V42" s="82" t="s">
        <v>173</v>
      </c>
    </row>
    <row r="43" spans="1:22" x14ac:dyDescent="0.15">
      <c r="A43" s="16"/>
      <c r="B43" s="17">
        <f>+$H$24</f>
        <v>0</v>
      </c>
      <c r="C43" s="18" t="s">
        <v>23</v>
      </c>
      <c r="D43" s="18">
        <v>1</v>
      </c>
      <c r="E43" s="18" t="s">
        <v>151</v>
      </c>
      <c r="F43" s="26">
        <f>IF($F$2="1年目",$U$6,$U$7)</f>
        <v>1.0164762000000001</v>
      </c>
      <c r="G43" s="17"/>
      <c r="H43" s="80"/>
      <c r="I43" s="18" t="s">
        <v>24</v>
      </c>
      <c r="J43" s="83">
        <f>B43*D43/F43</f>
        <v>0</v>
      </c>
      <c r="M43" s="16"/>
      <c r="N43" s="17">
        <f>+$T$24</f>
        <v>0</v>
      </c>
      <c r="O43" s="18" t="s">
        <v>23</v>
      </c>
      <c r="P43" s="18">
        <v>1</v>
      </c>
      <c r="Q43" s="18" t="s">
        <v>151</v>
      </c>
      <c r="R43" s="85">
        <f>IF('0'!$F$3="1年目",$U$6,$U$6)</f>
        <v>1.0164762000000001</v>
      </c>
      <c r="S43" s="18" t="s">
        <v>25</v>
      </c>
      <c r="T43" s="17">
        <f>IF('0'!$F$3="1年目",$T$24,0)</f>
        <v>0</v>
      </c>
      <c r="U43" s="18" t="s">
        <v>24</v>
      </c>
      <c r="V43" s="77">
        <f>N43*P43/R43</f>
        <v>0</v>
      </c>
    </row>
    <row r="44" spans="1:22" x14ac:dyDescent="0.15">
      <c r="A44" s="16"/>
      <c r="B44" s="84" t="s">
        <v>232</v>
      </c>
      <c r="C44" s="15"/>
      <c r="D44" s="15"/>
      <c r="E44" s="15"/>
      <c r="F44" s="84" t="str">
        <f>IF($F$2="1年目",$T$7,$T$8)</f>
        <v>割引6月</v>
      </c>
      <c r="G44" s="17"/>
      <c r="H44" s="80"/>
      <c r="I44" s="17"/>
      <c r="J44" s="82" t="s">
        <v>157</v>
      </c>
      <c r="M44" s="16"/>
      <c r="N44" s="84" t="s">
        <v>231</v>
      </c>
      <c r="O44" s="15"/>
      <c r="P44" s="15"/>
      <c r="Q44" s="15"/>
      <c r="R44" s="84" t="str">
        <f>IF('0'!$F$3="1年目",$T$7,$T$7)</f>
        <v>割引6月</v>
      </c>
      <c r="S44" s="18"/>
      <c r="T44" s="17"/>
      <c r="U44" s="18"/>
      <c r="V44" s="82" t="s">
        <v>174</v>
      </c>
    </row>
    <row r="45" spans="1:22" x14ac:dyDescent="0.15">
      <c r="A45" s="16"/>
      <c r="B45" s="17">
        <f>+$H$26</f>
        <v>0</v>
      </c>
      <c r="C45" s="18" t="s">
        <v>23</v>
      </c>
      <c r="D45" s="18">
        <v>1</v>
      </c>
      <c r="E45" s="18" t="s">
        <v>151</v>
      </c>
      <c r="F45" s="26">
        <f>IF($F$2="1年目",$U$7,$U$8)</f>
        <v>1.0198039000000001</v>
      </c>
      <c r="G45" s="17"/>
      <c r="H45" s="80"/>
      <c r="I45" s="18" t="s">
        <v>24</v>
      </c>
      <c r="J45" s="83">
        <f>B45*D45/F45</f>
        <v>0</v>
      </c>
      <c r="M45" s="16"/>
      <c r="N45" s="17">
        <f>+$T$24</f>
        <v>0</v>
      </c>
      <c r="O45" s="18" t="s">
        <v>23</v>
      </c>
      <c r="P45" s="18">
        <v>1</v>
      </c>
      <c r="Q45" s="18" t="s">
        <v>151</v>
      </c>
      <c r="R45" s="85">
        <f>IF('0'!$F$3="1年目",$U$7,$U$7)</f>
        <v>1.0198039000000001</v>
      </c>
      <c r="S45" s="18" t="s">
        <v>25</v>
      </c>
      <c r="T45" s="17">
        <f>IF('0'!$F$3="1年目",$T$24,0)</f>
        <v>0</v>
      </c>
      <c r="U45" s="18" t="s">
        <v>24</v>
      </c>
      <c r="V45" s="77">
        <f>N45*P45/R45</f>
        <v>0</v>
      </c>
    </row>
    <row r="46" spans="1:22" x14ac:dyDescent="0.15">
      <c r="A46" s="16"/>
      <c r="B46" s="84" t="s">
        <v>233</v>
      </c>
      <c r="C46" s="15"/>
      <c r="D46" s="15"/>
      <c r="E46" s="15"/>
      <c r="F46" s="84" t="str">
        <f>IF($F$2="1年目",$T$8,$T$9)</f>
        <v>割引7月</v>
      </c>
      <c r="G46" s="17"/>
      <c r="H46" s="80"/>
      <c r="I46" s="17"/>
      <c r="J46" s="82" t="s">
        <v>158</v>
      </c>
      <c r="M46" s="16"/>
      <c r="N46" s="84" t="s">
        <v>232</v>
      </c>
      <c r="O46" s="15"/>
      <c r="P46" s="15"/>
      <c r="Q46" s="15"/>
      <c r="R46" s="84" t="str">
        <f>IF('0'!$F$3="1年目",$T$8,$T$8)</f>
        <v>割引7月</v>
      </c>
      <c r="S46" s="18"/>
      <c r="T46" s="17"/>
      <c r="U46" s="18"/>
      <c r="V46" s="82" t="s">
        <v>175</v>
      </c>
    </row>
    <row r="47" spans="1:22" x14ac:dyDescent="0.15">
      <c r="A47" s="16"/>
      <c r="B47" s="17">
        <f>+$H$26</f>
        <v>0</v>
      </c>
      <c r="C47" s="18" t="s">
        <v>23</v>
      </c>
      <c r="D47" s="18">
        <v>1</v>
      </c>
      <c r="E47" s="18" t="s">
        <v>151</v>
      </c>
      <c r="F47" s="26">
        <f>IF($F$2="1年目",$U$8,$U$9)</f>
        <v>1.0231425000000001</v>
      </c>
      <c r="G47" s="17"/>
      <c r="H47" s="80"/>
      <c r="I47" s="18" t="s">
        <v>24</v>
      </c>
      <c r="J47" s="83">
        <f>B47*D47/F47</f>
        <v>0</v>
      </c>
      <c r="M47" s="16"/>
      <c r="N47" s="17">
        <f>+$T$26</f>
        <v>0</v>
      </c>
      <c r="O47" s="18" t="s">
        <v>23</v>
      </c>
      <c r="P47" s="18">
        <v>1</v>
      </c>
      <c r="Q47" s="18" t="s">
        <v>151</v>
      </c>
      <c r="R47" s="85">
        <f>IF('0'!$F$3="1年目",$U$8,$U$8)</f>
        <v>1.0231425000000001</v>
      </c>
      <c r="S47" s="18" t="s">
        <v>25</v>
      </c>
      <c r="T47" s="17">
        <f>IF('0'!$F$3="1年目",$T$24,0)</f>
        <v>0</v>
      </c>
      <c r="U47" s="18" t="s">
        <v>24</v>
      </c>
      <c r="V47" s="77">
        <f>N47*P47/R47</f>
        <v>0</v>
      </c>
    </row>
    <row r="48" spans="1:22" x14ac:dyDescent="0.15">
      <c r="A48" s="16"/>
      <c r="B48" s="84" t="s">
        <v>234</v>
      </c>
      <c r="C48" s="15"/>
      <c r="D48" s="15"/>
      <c r="E48" s="15"/>
      <c r="F48" s="84" t="str">
        <f>IF($F$2="1年目",$T$9,$T$10)</f>
        <v>割引8月</v>
      </c>
      <c r="G48" s="17"/>
      <c r="H48" s="80"/>
      <c r="I48" s="17"/>
      <c r="J48" s="82" t="s">
        <v>159</v>
      </c>
      <c r="M48" s="16"/>
      <c r="N48" s="84" t="s">
        <v>233</v>
      </c>
      <c r="O48" s="15"/>
      <c r="P48" s="15"/>
      <c r="Q48" s="15"/>
      <c r="R48" s="84" t="str">
        <f>IF('0'!$F$3="1年目",$T$9,$T$9)</f>
        <v>割引8月</v>
      </c>
      <c r="S48" s="18"/>
      <c r="T48" s="17"/>
      <c r="U48" s="18"/>
      <c r="V48" s="82" t="s">
        <v>176</v>
      </c>
    </row>
    <row r="49" spans="1:24" x14ac:dyDescent="0.15">
      <c r="A49" s="16"/>
      <c r="B49" s="17">
        <f>+$H$26</f>
        <v>0</v>
      </c>
      <c r="C49" s="18" t="s">
        <v>23</v>
      </c>
      <c r="D49" s="18">
        <v>1</v>
      </c>
      <c r="E49" s="18" t="s">
        <v>151</v>
      </c>
      <c r="F49" s="26">
        <f>IF($F$2="1年目",$U$9,$U$10)</f>
        <v>1.026492</v>
      </c>
      <c r="G49" s="17"/>
      <c r="H49" s="80"/>
      <c r="I49" s="18" t="s">
        <v>24</v>
      </c>
      <c r="J49" s="83">
        <f>B49*D49/F49</f>
        <v>0</v>
      </c>
      <c r="M49" s="16"/>
      <c r="N49" s="17">
        <f>+$T$26</f>
        <v>0</v>
      </c>
      <c r="O49" s="18" t="s">
        <v>23</v>
      </c>
      <c r="P49" s="18">
        <v>1</v>
      </c>
      <c r="Q49" s="18" t="s">
        <v>151</v>
      </c>
      <c r="R49" s="85">
        <f>IF('0'!$F$3="1年目",$U$9,$U$9)</f>
        <v>1.026492</v>
      </c>
      <c r="S49" s="18" t="s">
        <v>25</v>
      </c>
      <c r="T49" s="17">
        <f>IF('0'!$F$3="1年目",$T$24,0)</f>
        <v>0</v>
      </c>
      <c r="U49" s="18" t="s">
        <v>24</v>
      </c>
      <c r="V49" s="77">
        <f>N49*P49/R49</f>
        <v>0</v>
      </c>
    </row>
    <row r="50" spans="1:24" x14ac:dyDescent="0.15">
      <c r="A50" s="16"/>
      <c r="B50" s="84" t="s">
        <v>235</v>
      </c>
      <c r="C50" s="15"/>
      <c r="D50" s="15"/>
      <c r="E50" s="15"/>
      <c r="F50" s="84" t="str">
        <f>IF($F$2="1年目",$T$10,$T$11)</f>
        <v>割引9月</v>
      </c>
      <c r="G50" s="17"/>
      <c r="H50" s="80"/>
      <c r="I50" s="17"/>
      <c r="J50" s="82" t="s">
        <v>160</v>
      </c>
      <c r="M50" s="16"/>
      <c r="N50" s="84" t="s">
        <v>234</v>
      </c>
      <c r="O50" s="15"/>
      <c r="P50" s="15"/>
      <c r="Q50" s="15"/>
      <c r="R50" s="84" t="str">
        <f>IF('0'!$F$3="1年目",$T$10,$T$10)</f>
        <v>割引9月</v>
      </c>
      <c r="S50" s="18"/>
      <c r="T50" s="17"/>
      <c r="U50" s="18"/>
      <c r="V50" s="82" t="s">
        <v>177</v>
      </c>
    </row>
    <row r="51" spans="1:24" x14ac:dyDescent="0.15">
      <c r="A51" s="16"/>
      <c r="B51" s="17">
        <f>+$H$26</f>
        <v>0</v>
      </c>
      <c r="C51" s="18" t="s">
        <v>23</v>
      </c>
      <c r="D51" s="18">
        <v>1</v>
      </c>
      <c r="E51" s="18" t="s">
        <v>151</v>
      </c>
      <c r="F51" s="26">
        <f>IF($F$2="1年目",$U$10,$U$11)</f>
        <v>1.0298524</v>
      </c>
      <c r="G51" s="17"/>
      <c r="H51" s="80"/>
      <c r="I51" s="18" t="s">
        <v>24</v>
      </c>
      <c r="J51" s="83">
        <f>B51*D51/F51</f>
        <v>0</v>
      </c>
      <c r="M51" s="16"/>
      <c r="N51" s="17">
        <f>+$T$26</f>
        <v>0</v>
      </c>
      <c r="O51" s="18" t="s">
        <v>23</v>
      </c>
      <c r="P51" s="18">
        <v>1</v>
      </c>
      <c r="Q51" s="18" t="s">
        <v>151</v>
      </c>
      <c r="R51" s="85">
        <f>IF('0'!$F$3="1年目",$U$10,$U$10)</f>
        <v>1.0298524</v>
      </c>
      <c r="S51" s="18" t="s">
        <v>25</v>
      </c>
      <c r="T51" s="17">
        <f>IF('0'!$F$3="1年目",$T$24,0)</f>
        <v>0</v>
      </c>
      <c r="U51" s="18" t="s">
        <v>24</v>
      </c>
      <c r="V51" s="77">
        <f>N51*P51/R51</f>
        <v>0</v>
      </c>
    </row>
    <row r="52" spans="1:24" x14ac:dyDescent="0.15">
      <c r="A52" s="16"/>
      <c r="B52" s="84" t="s">
        <v>236</v>
      </c>
      <c r="C52" s="15"/>
      <c r="D52" s="15"/>
      <c r="E52" s="15"/>
      <c r="F52" s="84" t="str">
        <f>IF($F$2="1年目",$T$11,$T$12)</f>
        <v>割引10月</v>
      </c>
      <c r="G52" s="17"/>
      <c r="H52" s="80"/>
      <c r="I52" s="17"/>
      <c r="J52" s="82" t="s">
        <v>162</v>
      </c>
      <c r="M52" s="16"/>
      <c r="N52" s="84" t="s">
        <v>235</v>
      </c>
      <c r="O52" s="15"/>
      <c r="P52" s="15"/>
      <c r="Q52" s="15"/>
      <c r="R52" s="84" t="str">
        <f>IF('0'!$F$3="1年目",$T$11,$T$11)</f>
        <v>割引10月</v>
      </c>
      <c r="S52" s="18"/>
      <c r="T52" s="17"/>
      <c r="U52" s="18"/>
      <c r="V52" s="82" t="s">
        <v>178</v>
      </c>
    </row>
    <row r="53" spans="1:24" x14ac:dyDescent="0.15">
      <c r="A53" s="16"/>
      <c r="B53" s="17">
        <f>+$H$26</f>
        <v>0</v>
      </c>
      <c r="C53" s="18" t="s">
        <v>23</v>
      </c>
      <c r="D53" s="18">
        <v>1</v>
      </c>
      <c r="E53" s="18" t="s">
        <v>151</v>
      </c>
      <c r="F53" s="26">
        <f>IF($F$2="1年目",$U$11,$U$12)</f>
        <v>1.0332239000000001</v>
      </c>
      <c r="G53" s="17"/>
      <c r="H53" s="80"/>
      <c r="I53" s="18" t="s">
        <v>24</v>
      </c>
      <c r="J53" s="83">
        <f>B53*D53/F53</f>
        <v>0</v>
      </c>
      <c r="M53" s="16"/>
      <c r="N53" s="17">
        <f>+$T$26</f>
        <v>0</v>
      </c>
      <c r="O53" s="18" t="s">
        <v>23</v>
      </c>
      <c r="P53" s="18">
        <v>1</v>
      </c>
      <c r="Q53" s="18" t="s">
        <v>151</v>
      </c>
      <c r="R53" s="85">
        <f>IF('0'!$F$3="1年目",$U$11,$U$11)</f>
        <v>1.0332239000000001</v>
      </c>
      <c r="S53" s="18" t="s">
        <v>25</v>
      </c>
      <c r="T53" s="17">
        <f>IF('0'!$F$3="1年目",$T$24,0)</f>
        <v>0</v>
      </c>
      <c r="U53" s="18" t="s">
        <v>24</v>
      </c>
      <c r="V53" s="77">
        <f>N53*P53/R53</f>
        <v>0</v>
      </c>
    </row>
    <row r="54" spans="1:24" x14ac:dyDescent="0.15">
      <c r="A54" s="16"/>
      <c r="B54" s="84" t="s">
        <v>237</v>
      </c>
      <c r="C54" s="15"/>
      <c r="D54" s="15"/>
      <c r="E54" s="15"/>
      <c r="F54" s="84" t="str">
        <f>IF($F$2="1年目",$T$12,$T$13)</f>
        <v>割引11月</v>
      </c>
      <c r="G54" s="17"/>
      <c r="H54" s="80"/>
      <c r="I54" s="17"/>
      <c r="J54" s="82" t="s">
        <v>161</v>
      </c>
      <c r="M54" s="16"/>
      <c r="N54" s="84" t="s">
        <v>236</v>
      </c>
      <c r="O54" s="15"/>
      <c r="P54" s="15"/>
      <c r="Q54" s="15"/>
      <c r="R54" s="84" t="str">
        <f>IF('0'!$F$3="1年目",$T$12,$T$12)</f>
        <v>割引11月</v>
      </c>
      <c r="S54" s="18"/>
      <c r="T54" s="17"/>
      <c r="U54" s="18"/>
      <c r="V54" s="82" t="s">
        <v>179</v>
      </c>
    </row>
    <row r="55" spans="1:24" x14ac:dyDescent="0.15">
      <c r="A55" s="16"/>
      <c r="B55" s="22">
        <f>+$H$26</f>
        <v>0</v>
      </c>
      <c r="C55" s="23" t="s">
        <v>23</v>
      </c>
      <c r="D55" s="23">
        <v>1</v>
      </c>
      <c r="E55" s="23" t="s">
        <v>151</v>
      </c>
      <c r="F55" s="26">
        <f>IF($F$2="1年目",$U$12,$U$13)</f>
        <v>1.0366063999999999</v>
      </c>
      <c r="G55" s="17"/>
      <c r="H55" s="80"/>
      <c r="I55" s="18" t="s">
        <v>24</v>
      </c>
      <c r="J55" s="83">
        <f>B55*D55/F55</f>
        <v>0</v>
      </c>
      <c r="K55" s="92">
        <f>ROUND(SUM(J33:J55),0)</f>
        <v>0</v>
      </c>
      <c r="M55" s="16"/>
      <c r="N55" s="17">
        <f>+$T$26</f>
        <v>0</v>
      </c>
      <c r="O55" s="23" t="s">
        <v>23</v>
      </c>
      <c r="P55" s="23">
        <v>1</v>
      </c>
      <c r="Q55" s="23" t="s">
        <v>151</v>
      </c>
      <c r="R55" s="85">
        <f>IF('0'!$F$3="1年目",$U$12,$U$12)</f>
        <v>1.0366063999999999</v>
      </c>
      <c r="S55" s="18" t="s">
        <v>25</v>
      </c>
      <c r="T55" s="17">
        <f>IF('0'!$F$3="1年目",$T$24,0)</f>
        <v>0</v>
      </c>
      <c r="U55" s="18" t="s">
        <v>24</v>
      </c>
      <c r="V55" s="77">
        <f>N55*P55/R55</f>
        <v>0</v>
      </c>
    </row>
    <row r="56" spans="1:24" x14ac:dyDescent="0.15">
      <c r="A56" s="16"/>
      <c r="B56" s="80"/>
      <c r="C56" s="17"/>
      <c r="D56" s="17"/>
      <c r="E56" s="17"/>
      <c r="F56" s="84"/>
      <c r="G56" s="17"/>
      <c r="H56" s="80"/>
      <c r="I56" s="17"/>
      <c r="J56" s="82"/>
      <c r="M56" s="16"/>
      <c r="N56" s="84" t="s">
        <v>237</v>
      </c>
      <c r="O56" s="15"/>
      <c r="P56" s="15"/>
      <c r="Q56" s="15"/>
      <c r="R56" s="84" t="str">
        <f>IF('0'!$F$3="1年目",$T$13,$T$13)</f>
        <v>割引12月</v>
      </c>
      <c r="S56" s="18"/>
      <c r="T56" s="17"/>
      <c r="U56" s="18"/>
      <c r="V56" s="82" t="s">
        <v>180</v>
      </c>
    </row>
    <row r="57" spans="1:24" x14ac:dyDescent="0.15">
      <c r="A57" s="16"/>
      <c r="B57" s="80"/>
      <c r="C57" s="17"/>
      <c r="D57" s="17"/>
      <c r="E57" s="17"/>
      <c r="F57" s="26"/>
      <c r="G57" s="17"/>
      <c r="H57" s="80"/>
      <c r="I57" s="18"/>
      <c r="J57" s="81"/>
      <c r="K57" s="92"/>
      <c r="M57" s="16"/>
      <c r="N57" s="17">
        <f>+$T$26</f>
        <v>0</v>
      </c>
      <c r="O57" s="23" t="s">
        <v>23</v>
      </c>
      <c r="P57" s="23">
        <v>1</v>
      </c>
      <c r="Q57" s="23" t="s">
        <v>151</v>
      </c>
      <c r="R57" s="86">
        <f>IF('0'!$F$3="1年目",$U$13,$U$13)</f>
        <v>1.04</v>
      </c>
      <c r="S57" s="18" t="s">
        <v>25</v>
      </c>
      <c r="T57" s="17">
        <f>IF('0'!$F$3="1年目",$T$24,0)</f>
        <v>0</v>
      </c>
      <c r="U57" s="18" t="s">
        <v>24</v>
      </c>
      <c r="V57" s="79">
        <f>N57*P57/R57</f>
        <v>0</v>
      </c>
      <c r="X57" s="92">
        <f>ROUND(SUM(V35:V57),0)</f>
        <v>0</v>
      </c>
    </row>
    <row r="58" spans="1:24" x14ac:dyDescent="0.15">
      <c r="A58" s="16"/>
      <c r="B58" s="80"/>
      <c r="C58" s="17"/>
      <c r="D58" s="17"/>
      <c r="E58" s="17"/>
      <c r="F58" s="26"/>
      <c r="G58" s="17"/>
      <c r="H58" s="80"/>
      <c r="I58" s="18"/>
      <c r="J58" s="81"/>
      <c r="M58" s="16"/>
      <c r="N58" s="17"/>
      <c r="O58" s="18"/>
      <c r="P58" s="18"/>
      <c r="Q58" s="18"/>
      <c r="R58" s="26"/>
      <c r="S58" s="18"/>
      <c r="T58" s="17"/>
      <c r="U58" s="18"/>
      <c r="V58" s="77"/>
    </row>
    <row r="59" spans="1:24" x14ac:dyDescent="0.15">
      <c r="A59" s="16"/>
      <c r="B59" s="80"/>
      <c r="C59" s="17"/>
      <c r="D59" s="17"/>
      <c r="E59" s="17"/>
      <c r="F59" s="26"/>
      <c r="G59" s="17"/>
      <c r="H59" s="80"/>
      <c r="I59" s="18"/>
      <c r="J59" s="81"/>
      <c r="M59" s="16"/>
      <c r="N59" s="17"/>
      <c r="O59" s="18"/>
      <c r="P59" s="18"/>
      <c r="Q59" s="18"/>
      <c r="R59" s="26"/>
      <c r="S59" s="18"/>
      <c r="T59" s="17"/>
      <c r="U59" s="18"/>
      <c r="V59" s="20"/>
    </row>
    <row r="60" spans="1:24" x14ac:dyDescent="0.15">
      <c r="A60" s="16"/>
      <c r="B60" s="80" t="s">
        <v>10</v>
      </c>
      <c r="C60" s="17"/>
      <c r="D60" s="17"/>
      <c r="E60" s="17"/>
      <c r="F60" s="80" t="str">
        <f>IF($F$2="1年目",$T$2,$T$3)</f>
        <v>割引1月</v>
      </c>
      <c r="G60" s="17"/>
      <c r="H60" s="80" t="str">
        <f>IF($F$2="1年目","4月分","")</f>
        <v>4月分</v>
      </c>
      <c r="I60" s="17"/>
      <c r="J60" s="81" t="s">
        <v>201</v>
      </c>
      <c r="M60" s="16"/>
      <c r="N60" s="80" t="s">
        <v>10</v>
      </c>
      <c r="O60" s="17"/>
      <c r="P60" s="17"/>
      <c r="Q60" s="17"/>
      <c r="R60" s="80" t="str">
        <f>IF('0'!$F$3="1年目",$T$2,$T$2)</f>
        <v>割引1月</v>
      </c>
      <c r="S60" s="17"/>
      <c r="T60" s="80" t="str">
        <f>IF('0'!$F$3="1年目","4月分","")</f>
        <v/>
      </c>
      <c r="U60" s="17"/>
      <c r="V60" s="81" t="s">
        <v>212</v>
      </c>
    </row>
    <row r="61" spans="1:24" x14ac:dyDescent="0.15">
      <c r="A61" s="16"/>
      <c r="B61" s="22">
        <f>+$H$29</f>
        <v>0</v>
      </c>
      <c r="C61" s="23" t="s">
        <v>23</v>
      </c>
      <c r="D61" s="23">
        <v>1</v>
      </c>
      <c r="E61" s="23" t="s">
        <v>151</v>
      </c>
      <c r="F61" s="26">
        <f>IF($F$2="1年目",$U$2,$U$3)</f>
        <v>1.0032737</v>
      </c>
      <c r="G61" s="23" t="s">
        <v>25</v>
      </c>
      <c r="H61" s="22">
        <f>IF($F$2="1年目",$H$29,0)</f>
        <v>0</v>
      </c>
      <c r="I61" s="23" t="s">
        <v>24</v>
      </c>
      <c r="J61" s="79">
        <f>B61*D61/F61+H61</f>
        <v>0</v>
      </c>
      <c r="M61" s="16"/>
      <c r="N61" s="22">
        <f>+$T$29</f>
        <v>0</v>
      </c>
      <c r="O61" s="23" t="s">
        <v>52</v>
      </c>
      <c r="P61" s="23">
        <v>1</v>
      </c>
      <c r="Q61" s="23" t="s">
        <v>151</v>
      </c>
      <c r="R61" s="85">
        <f>IF('0'!$F$3="1年目",$U$2,$U$2)</f>
        <v>1.0032737</v>
      </c>
      <c r="S61" s="18" t="s">
        <v>53</v>
      </c>
      <c r="T61" s="17">
        <f>IF('0'!$F$3="1年目",$T$29,0)</f>
        <v>0</v>
      </c>
      <c r="U61" s="18" t="s">
        <v>54</v>
      </c>
      <c r="V61" s="79">
        <f>N61*P61/R61+T61</f>
        <v>0</v>
      </c>
    </row>
    <row r="62" spans="1:24" x14ac:dyDescent="0.15">
      <c r="A62" s="16"/>
      <c r="B62" s="80" t="s">
        <v>10</v>
      </c>
      <c r="C62" s="17"/>
      <c r="D62" s="17"/>
      <c r="E62" s="17"/>
      <c r="F62" s="84" t="str">
        <f>IF($F$2="1年目",$T$3,$T$4)</f>
        <v>割引2月</v>
      </c>
      <c r="G62" s="17"/>
      <c r="H62" s="17"/>
      <c r="I62" s="17"/>
      <c r="J62" s="77" t="s">
        <v>202</v>
      </c>
      <c r="M62" s="16"/>
      <c r="N62" s="80" t="s">
        <v>10</v>
      </c>
      <c r="O62" s="17"/>
      <c r="P62" s="17"/>
      <c r="Q62" s="17"/>
      <c r="R62" s="84" t="str">
        <f>IF('0'!$F$3="1年目",$T$3,$T$3)</f>
        <v>割引2月</v>
      </c>
      <c r="S62" s="17"/>
      <c r="T62" s="17"/>
      <c r="U62" s="17"/>
      <c r="V62" s="88" t="s">
        <v>213</v>
      </c>
    </row>
    <row r="63" spans="1:24" x14ac:dyDescent="0.15">
      <c r="A63" s="16"/>
      <c r="B63" s="22">
        <f>+$H$29</f>
        <v>0</v>
      </c>
      <c r="C63" s="23" t="s">
        <v>23</v>
      </c>
      <c r="D63" s="23">
        <v>1</v>
      </c>
      <c r="E63" s="23" t="s">
        <v>151</v>
      </c>
      <c r="F63" s="26">
        <f>IF($F$2="1年目",$U$3,$U$4)</f>
        <v>1.0065582</v>
      </c>
      <c r="G63" s="18"/>
      <c r="H63" s="17"/>
      <c r="I63" s="18" t="s">
        <v>24</v>
      </c>
      <c r="J63" s="79">
        <f>B63*D63/F63+H63</f>
        <v>0</v>
      </c>
      <c r="L63" s="17"/>
      <c r="M63" s="16"/>
      <c r="N63" s="22">
        <f>+$T$29</f>
        <v>0</v>
      </c>
      <c r="O63" s="23" t="s">
        <v>23</v>
      </c>
      <c r="P63" s="23">
        <v>1</v>
      </c>
      <c r="Q63" s="23" t="s">
        <v>151</v>
      </c>
      <c r="R63" s="85">
        <f>IF('0'!$F$3="1年目",$U$3,$U$3)</f>
        <v>1.0065582</v>
      </c>
      <c r="S63" s="18" t="s">
        <v>25</v>
      </c>
      <c r="T63" s="17">
        <f>IF('0'!$F$3="1年目",$T$29,0)</f>
        <v>0</v>
      </c>
      <c r="U63" s="18" t="s">
        <v>24</v>
      </c>
      <c r="V63" s="79">
        <f>N63*P63/R63+T63</f>
        <v>0</v>
      </c>
    </row>
    <row r="64" spans="1:24" x14ac:dyDescent="0.15">
      <c r="A64" s="16"/>
      <c r="B64" s="80" t="s">
        <v>10</v>
      </c>
      <c r="C64" s="17"/>
      <c r="D64" s="17"/>
      <c r="E64" s="17"/>
      <c r="F64" s="84" t="str">
        <f>IF($F$2="1年目",$T$4,$T$5)</f>
        <v>割引3月</v>
      </c>
      <c r="G64" s="18"/>
      <c r="H64" s="17"/>
      <c r="I64" s="18"/>
      <c r="J64" s="77" t="s">
        <v>203</v>
      </c>
      <c r="L64" s="17"/>
      <c r="M64" s="16"/>
      <c r="N64" s="80" t="s">
        <v>10</v>
      </c>
      <c r="O64" s="17"/>
      <c r="P64" s="17"/>
      <c r="Q64" s="17"/>
      <c r="R64" s="84" t="str">
        <f>IF('0'!$F$3="1年目",$T$4,$T$4)</f>
        <v>割引3月</v>
      </c>
      <c r="S64" s="18"/>
      <c r="T64" s="17"/>
      <c r="U64" s="18"/>
      <c r="V64" s="77" t="s">
        <v>202</v>
      </c>
    </row>
    <row r="65" spans="1:22" x14ac:dyDescent="0.15">
      <c r="A65" s="16"/>
      <c r="B65" s="22">
        <f>+$H$29</f>
        <v>0</v>
      </c>
      <c r="C65" s="23" t="s">
        <v>23</v>
      </c>
      <c r="D65" s="23">
        <v>1</v>
      </c>
      <c r="E65" s="23" t="s">
        <v>151</v>
      </c>
      <c r="F65" s="26">
        <f>IF($F$2="1年目",$U$4,$U$5)</f>
        <v>1.0098533999999999</v>
      </c>
      <c r="G65" s="18"/>
      <c r="H65" s="17"/>
      <c r="I65" s="18" t="s">
        <v>24</v>
      </c>
      <c r="J65" s="79">
        <f>B65*D65/F65+H65</f>
        <v>0</v>
      </c>
      <c r="L65" s="17"/>
      <c r="M65" s="16"/>
      <c r="N65" s="22">
        <f>+$T$29</f>
        <v>0</v>
      </c>
      <c r="O65" s="23" t="s">
        <v>23</v>
      </c>
      <c r="P65" s="23">
        <v>1</v>
      </c>
      <c r="Q65" s="23" t="s">
        <v>151</v>
      </c>
      <c r="R65" s="85">
        <f>IF('0'!$F$3="1年目",$U$4,$U$4)</f>
        <v>1.0098533999999999</v>
      </c>
      <c r="S65" s="18" t="s">
        <v>25</v>
      </c>
      <c r="T65" s="17">
        <f>IF('0'!$F$3="1年目",$T$29,0)</f>
        <v>0</v>
      </c>
      <c r="U65" s="18" t="s">
        <v>24</v>
      </c>
      <c r="V65" s="79">
        <f>N65*P65/R65+T65</f>
        <v>0</v>
      </c>
    </row>
    <row r="66" spans="1:22" x14ac:dyDescent="0.15">
      <c r="A66" s="16"/>
      <c r="B66" s="80" t="s">
        <v>10</v>
      </c>
      <c r="C66" s="17"/>
      <c r="D66" s="17"/>
      <c r="E66" s="17"/>
      <c r="F66" s="84" t="str">
        <f>IF($F$2="1年目",$T$5,$T$6)</f>
        <v>割引4月</v>
      </c>
      <c r="G66" s="18"/>
      <c r="H66" s="17"/>
      <c r="I66" s="18"/>
      <c r="J66" s="77" t="s">
        <v>204</v>
      </c>
      <c r="L66" s="17"/>
      <c r="M66" s="16"/>
      <c r="N66" s="80" t="s">
        <v>10</v>
      </c>
      <c r="O66" s="17"/>
      <c r="P66" s="17"/>
      <c r="Q66" s="17"/>
      <c r="R66" s="84" t="str">
        <f>IF('0'!$F$3="1年目",$T$5,$T$5)</f>
        <v>割引4月</v>
      </c>
      <c r="S66" s="18"/>
      <c r="T66" s="17"/>
      <c r="U66" s="18"/>
      <c r="V66" s="77" t="s">
        <v>203</v>
      </c>
    </row>
    <row r="67" spans="1:22" x14ac:dyDescent="0.15">
      <c r="A67" s="16"/>
      <c r="B67" s="22">
        <f>+$H$29</f>
        <v>0</v>
      </c>
      <c r="C67" s="23" t="s">
        <v>23</v>
      </c>
      <c r="D67" s="23">
        <v>1</v>
      </c>
      <c r="E67" s="23" t="s">
        <v>151</v>
      </c>
      <c r="F67" s="26">
        <f>IF($F$2="1年目",$U$5,$U$6)</f>
        <v>1.0131593999999999</v>
      </c>
      <c r="G67" s="18"/>
      <c r="H67" s="17"/>
      <c r="I67" s="18" t="s">
        <v>24</v>
      </c>
      <c r="J67" s="79">
        <f>B67*D67/F67+H67</f>
        <v>0</v>
      </c>
      <c r="L67" s="17"/>
      <c r="M67" s="16"/>
      <c r="N67" s="22">
        <f>+$T$29</f>
        <v>0</v>
      </c>
      <c r="O67" s="23" t="s">
        <v>23</v>
      </c>
      <c r="P67" s="23">
        <v>1</v>
      </c>
      <c r="Q67" s="23" t="s">
        <v>151</v>
      </c>
      <c r="R67" s="85">
        <f>IF('0'!$F$3="1年目",$U$5,$U$5)</f>
        <v>1.0131593999999999</v>
      </c>
      <c r="S67" s="18" t="s">
        <v>25</v>
      </c>
      <c r="T67" s="17">
        <f>IF('0'!$F$3="1年目",$T$29,0)</f>
        <v>0</v>
      </c>
      <c r="U67" s="18" t="s">
        <v>24</v>
      </c>
      <c r="V67" s="79">
        <f>N67*P67/R67+T67</f>
        <v>0</v>
      </c>
    </row>
    <row r="68" spans="1:22" x14ac:dyDescent="0.15">
      <c r="A68" s="16"/>
      <c r="B68" s="80" t="s">
        <v>10</v>
      </c>
      <c r="C68" s="17"/>
      <c r="D68" s="17"/>
      <c r="E68" s="17"/>
      <c r="F68" s="84" t="str">
        <f>IF($F$2="1年目",$T$6,$T$7)</f>
        <v>割引5月</v>
      </c>
      <c r="G68" s="18"/>
      <c r="H68" s="17"/>
      <c r="I68" s="18"/>
      <c r="J68" s="77" t="s">
        <v>205</v>
      </c>
      <c r="L68" s="17"/>
      <c r="M68" s="16"/>
      <c r="N68" s="80" t="s">
        <v>10</v>
      </c>
      <c r="O68" s="17"/>
      <c r="P68" s="17"/>
      <c r="Q68" s="17"/>
      <c r="R68" s="84" t="str">
        <f>IF('0'!$F$3="1年目",$T$6,$T$6)</f>
        <v>割引5月</v>
      </c>
      <c r="S68" s="18"/>
      <c r="T68" s="17"/>
      <c r="U68" s="18"/>
      <c r="V68" s="77" t="s">
        <v>204</v>
      </c>
    </row>
    <row r="69" spans="1:22" x14ac:dyDescent="0.15">
      <c r="A69" s="16"/>
      <c r="B69" s="22">
        <f>+$H$29</f>
        <v>0</v>
      </c>
      <c r="C69" s="23" t="s">
        <v>23</v>
      </c>
      <c r="D69" s="23">
        <v>1</v>
      </c>
      <c r="E69" s="23" t="s">
        <v>151</v>
      </c>
      <c r="F69" s="26">
        <f>IF($F$2="1年目",$U$6,$U$7)</f>
        <v>1.0164762000000001</v>
      </c>
      <c r="G69" s="18"/>
      <c r="H69" s="17"/>
      <c r="I69" s="18" t="s">
        <v>24</v>
      </c>
      <c r="J69" s="79">
        <f>B69*D69/F69+H69</f>
        <v>0</v>
      </c>
      <c r="L69" s="17"/>
      <c r="M69" s="16"/>
      <c r="N69" s="22">
        <f>+$T$29</f>
        <v>0</v>
      </c>
      <c r="O69" s="23" t="s">
        <v>23</v>
      </c>
      <c r="P69" s="23">
        <v>1</v>
      </c>
      <c r="Q69" s="23" t="s">
        <v>151</v>
      </c>
      <c r="R69" s="85">
        <f>IF('0'!$F$3="1年目",$U$6,$U$6)</f>
        <v>1.0164762000000001</v>
      </c>
      <c r="S69" s="18" t="s">
        <v>25</v>
      </c>
      <c r="T69" s="17">
        <f>IF('0'!$F$3="1年目",$T$29,0)</f>
        <v>0</v>
      </c>
      <c r="U69" s="18" t="s">
        <v>24</v>
      </c>
      <c r="V69" s="79">
        <f>N69*P69/R69+T69</f>
        <v>0</v>
      </c>
    </row>
    <row r="70" spans="1:22" x14ac:dyDescent="0.15">
      <c r="A70" s="16"/>
      <c r="B70" s="80" t="s">
        <v>10</v>
      </c>
      <c r="C70" s="17"/>
      <c r="D70" s="17"/>
      <c r="E70" s="17"/>
      <c r="F70" s="84" t="str">
        <f>IF($F$2="1年目",$T$7,$T$8)</f>
        <v>割引6月</v>
      </c>
      <c r="G70" s="18"/>
      <c r="H70" s="17"/>
      <c r="I70" s="18"/>
      <c r="J70" s="77" t="s">
        <v>206</v>
      </c>
      <c r="L70" s="17"/>
      <c r="M70" s="16"/>
      <c r="N70" s="80" t="s">
        <v>10</v>
      </c>
      <c r="O70" s="17"/>
      <c r="P70" s="17"/>
      <c r="Q70" s="17"/>
      <c r="R70" s="84" t="str">
        <f>IF('0'!$F$3="1年目",$T$7,$T$7)</f>
        <v>割引6月</v>
      </c>
      <c r="S70" s="18"/>
      <c r="T70" s="17"/>
      <c r="U70" s="18"/>
      <c r="V70" s="77" t="s">
        <v>205</v>
      </c>
    </row>
    <row r="71" spans="1:22" x14ac:dyDescent="0.15">
      <c r="A71" s="16"/>
      <c r="B71" s="22">
        <f>+$H$29</f>
        <v>0</v>
      </c>
      <c r="C71" s="23" t="s">
        <v>23</v>
      </c>
      <c r="D71" s="23">
        <v>1</v>
      </c>
      <c r="E71" s="23" t="s">
        <v>151</v>
      </c>
      <c r="F71" s="26">
        <f>IF($F$2="1年目",$U$7,$U$8)</f>
        <v>1.0198039000000001</v>
      </c>
      <c r="G71" s="18"/>
      <c r="H71" s="17"/>
      <c r="I71" s="18" t="s">
        <v>24</v>
      </c>
      <c r="J71" s="79">
        <f>B71*D71/F71+H71</f>
        <v>0</v>
      </c>
      <c r="L71" s="17"/>
      <c r="M71" s="16"/>
      <c r="N71" s="22">
        <f>+$T$29</f>
        <v>0</v>
      </c>
      <c r="O71" s="23" t="s">
        <v>23</v>
      </c>
      <c r="P71" s="23">
        <v>1</v>
      </c>
      <c r="Q71" s="23" t="s">
        <v>151</v>
      </c>
      <c r="R71" s="85">
        <f>IF('0'!$F$3="1年目",$U$7,$U$7)</f>
        <v>1.0198039000000001</v>
      </c>
      <c r="S71" s="18" t="s">
        <v>25</v>
      </c>
      <c r="T71" s="17">
        <f>IF('0'!$F$3="1年目",$T$29,0)</f>
        <v>0</v>
      </c>
      <c r="U71" s="18" t="s">
        <v>24</v>
      </c>
      <c r="V71" s="79">
        <f>N71*P71/R71+T71</f>
        <v>0</v>
      </c>
    </row>
    <row r="72" spans="1:22" x14ac:dyDescent="0.15">
      <c r="A72" s="16"/>
      <c r="B72" s="80" t="s">
        <v>10</v>
      </c>
      <c r="C72" s="17"/>
      <c r="D72" s="17"/>
      <c r="E72" s="17"/>
      <c r="F72" s="84" t="str">
        <f>IF($F$2="1年目",$T$8,$T$9)</f>
        <v>割引7月</v>
      </c>
      <c r="G72" s="18"/>
      <c r="H72" s="17"/>
      <c r="I72" s="18"/>
      <c r="J72" s="77" t="s">
        <v>207</v>
      </c>
      <c r="L72" s="17"/>
      <c r="M72" s="16"/>
      <c r="N72" s="80" t="s">
        <v>10</v>
      </c>
      <c r="O72" s="17"/>
      <c r="P72" s="17"/>
      <c r="Q72" s="17"/>
      <c r="R72" s="84" t="str">
        <f>IF('0'!$F$3="1年目",$T$8,$T$8)</f>
        <v>割引7月</v>
      </c>
      <c r="S72" s="18"/>
      <c r="T72" s="17"/>
      <c r="U72" s="18"/>
      <c r="V72" s="77" t="s">
        <v>206</v>
      </c>
    </row>
    <row r="73" spans="1:22" x14ac:dyDescent="0.15">
      <c r="A73" s="16"/>
      <c r="B73" s="22">
        <f>+$H$29</f>
        <v>0</v>
      </c>
      <c r="C73" s="23" t="s">
        <v>23</v>
      </c>
      <c r="D73" s="23">
        <v>1</v>
      </c>
      <c r="E73" s="23" t="s">
        <v>151</v>
      </c>
      <c r="F73" s="26">
        <f>IF($F$2="1年目",$U$8,$U$9)</f>
        <v>1.0231425000000001</v>
      </c>
      <c r="G73" s="18"/>
      <c r="H73" s="17"/>
      <c r="I73" s="18" t="s">
        <v>24</v>
      </c>
      <c r="J73" s="79">
        <f>B73*D73/F73+H73</f>
        <v>0</v>
      </c>
      <c r="L73" s="17"/>
      <c r="M73" s="16"/>
      <c r="N73" s="22">
        <f>+$T$29</f>
        <v>0</v>
      </c>
      <c r="O73" s="23" t="s">
        <v>23</v>
      </c>
      <c r="P73" s="23">
        <v>1</v>
      </c>
      <c r="Q73" s="23" t="s">
        <v>151</v>
      </c>
      <c r="R73" s="85">
        <f>IF('0'!$F$3="1年目",$U$8,$U$8)</f>
        <v>1.0231425000000001</v>
      </c>
      <c r="S73" s="18" t="s">
        <v>25</v>
      </c>
      <c r="T73" s="17">
        <f>IF('0'!$F$3="1年目",$T$29,0)</f>
        <v>0</v>
      </c>
      <c r="U73" s="18" t="s">
        <v>24</v>
      </c>
      <c r="V73" s="79">
        <f>N73*P73/R73+T73</f>
        <v>0</v>
      </c>
    </row>
    <row r="74" spans="1:22" x14ac:dyDescent="0.15">
      <c r="A74" s="16"/>
      <c r="B74" s="80" t="s">
        <v>10</v>
      </c>
      <c r="C74" s="17"/>
      <c r="D74" s="17"/>
      <c r="E74" s="17"/>
      <c r="F74" s="84" t="str">
        <f>IF($F$2="1年目",$T$9,$T$10)</f>
        <v>割引8月</v>
      </c>
      <c r="G74" s="18"/>
      <c r="H74" s="17"/>
      <c r="I74" s="18"/>
      <c r="J74" s="77" t="s">
        <v>208</v>
      </c>
      <c r="L74" s="17"/>
      <c r="M74" s="16"/>
      <c r="N74" s="80" t="s">
        <v>10</v>
      </c>
      <c r="O74" s="17"/>
      <c r="P74" s="17"/>
      <c r="Q74" s="17"/>
      <c r="R74" s="84" t="str">
        <f>IF('0'!$F$3="1年目",$T$9,$T$9)</f>
        <v>割引8月</v>
      </c>
      <c r="S74" s="18"/>
      <c r="T74" s="17"/>
      <c r="U74" s="18"/>
      <c r="V74" s="77" t="s">
        <v>207</v>
      </c>
    </row>
    <row r="75" spans="1:22" x14ac:dyDescent="0.15">
      <c r="A75" s="16"/>
      <c r="B75" s="22">
        <f>+$H$29</f>
        <v>0</v>
      </c>
      <c r="C75" s="23" t="s">
        <v>23</v>
      </c>
      <c r="D75" s="23">
        <v>1</v>
      </c>
      <c r="E75" s="23" t="s">
        <v>151</v>
      </c>
      <c r="F75" s="26">
        <f>IF($F$2="1年目",$U$9,$U$10)</f>
        <v>1.026492</v>
      </c>
      <c r="G75" s="18"/>
      <c r="H75" s="17"/>
      <c r="I75" s="18" t="s">
        <v>24</v>
      </c>
      <c r="J75" s="79">
        <f>B75*D75/F75+H75</f>
        <v>0</v>
      </c>
      <c r="L75" s="17"/>
      <c r="M75" s="16"/>
      <c r="N75" s="22">
        <f>+$T$29</f>
        <v>0</v>
      </c>
      <c r="O75" s="23" t="s">
        <v>23</v>
      </c>
      <c r="P75" s="23">
        <v>1</v>
      </c>
      <c r="Q75" s="23" t="s">
        <v>151</v>
      </c>
      <c r="R75" s="85">
        <f>IF('0'!$F$3="1年目",$U$9,$U$9)</f>
        <v>1.026492</v>
      </c>
      <c r="S75" s="18" t="s">
        <v>25</v>
      </c>
      <c r="T75" s="17">
        <f>IF('0'!$F$3="1年目",$T$29,0)</f>
        <v>0</v>
      </c>
      <c r="U75" s="18" t="s">
        <v>24</v>
      </c>
      <c r="V75" s="79">
        <f>N75*P75/R75+T75</f>
        <v>0</v>
      </c>
    </row>
    <row r="76" spans="1:22" x14ac:dyDescent="0.15">
      <c r="A76" s="16"/>
      <c r="B76" s="80" t="s">
        <v>10</v>
      </c>
      <c r="C76" s="17"/>
      <c r="D76" s="17"/>
      <c r="E76" s="17"/>
      <c r="F76" s="84" t="str">
        <f>IF($F$2="1年目",$T$10,$T$11)</f>
        <v>割引9月</v>
      </c>
      <c r="G76" s="18"/>
      <c r="H76" s="17"/>
      <c r="I76" s="18"/>
      <c r="J76" s="77" t="s">
        <v>209</v>
      </c>
      <c r="L76" s="17"/>
      <c r="M76" s="16"/>
      <c r="N76" s="80" t="s">
        <v>10</v>
      </c>
      <c r="O76" s="17"/>
      <c r="P76" s="17"/>
      <c r="Q76" s="17"/>
      <c r="R76" s="84" t="str">
        <f>IF('0'!$F$3="1年目",$T$10,$T$10)</f>
        <v>割引9月</v>
      </c>
      <c r="S76" s="18"/>
      <c r="T76" s="17"/>
      <c r="U76" s="18"/>
      <c r="V76" s="77" t="s">
        <v>208</v>
      </c>
    </row>
    <row r="77" spans="1:22" x14ac:dyDescent="0.15">
      <c r="A77" s="16"/>
      <c r="B77" s="22">
        <f>+$H$29</f>
        <v>0</v>
      </c>
      <c r="C77" s="23" t="s">
        <v>23</v>
      </c>
      <c r="D77" s="23">
        <v>1</v>
      </c>
      <c r="E77" s="23" t="s">
        <v>151</v>
      </c>
      <c r="F77" s="26">
        <f>IF($F$2="1年目",$U$10,$U$11)</f>
        <v>1.0298524</v>
      </c>
      <c r="G77" s="18"/>
      <c r="H77" s="17"/>
      <c r="I77" s="18" t="s">
        <v>24</v>
      </c>
      <c r="J77" s="79">
        <f>B77*D77/F77+H77</f>
        <v>0</v>
      </c>
      <c r="L77" s="17"/>
      <c r="M77" s="16"/>
      <c r="N77" s="22">
        <f>+$T$29</f>
        <v>0</v>
      </c>
      <c r="O77" s="23" t="s">
        <v>23</v>
      </c>
      <c r="P77" s="23">
        <v>1</v>
      </c>
      <c r="Q77" s="23" t="s">
        <v>151</v>
      </c>
      <c r="R77" s="85">
        <f>IF('0'!$F$3="1年目",$U$10,$U$10)</f>
        <v>1.0298524</v>
      </c>
      <c r="S77" s="18" t="s">
        <v>25</v>
      </c>
      <c r="T77" s="17">
        <f>IF('0'!$F$3="1年目",$T$29,0)</f>
        <v>0</v>
      </c>
      <c r="U77" s="18" t="s">
        <v>24</v>
      </c>
      <c r="V77" s="79">
        <f>N77*P77/R77+T77</f>
        <v>0</v>
      </c>
    </row>
    <row r="78" spans="1:22" x14ac:dyDescent="0.15">
      <c r="A78" s="16"/>
      <c r="B78" s="80" t="s">
        <v>10</v>
      </c>
      <c r="C78" s="17"/>
      <c r="D78" s="17"/>
      <c r="E78" s="17"/>
      <c r="F78" s="84" t="str">
        <f>IF($F$2="1年目",$T$11,$T$12)</f>
        <v>割引10月</v>
      </c>
      <c r="G78" s="18"/>
      <c r="H78" s="17"/>
      <c r="I78" s="18"/>
      <c r="J78" s="77" t="s">
        <v>210</v>
      </c>
      <c r="L78" s="17"/>
      <c r="M78" s="16"/>
      <c r="N78" s="80" t="s">
        <v>10</v>
      </c>
      <c r="O78" s="17"/>
      <c r="P78" s="17"/>
      <c r="Q78" s="17"/>
      <c r="R78" s="84" t="str">
        <f>IF('0'!$F$3="1年目",$T$11,$T$11)</f>
        <v>割引10月</v>
      </c>
      <c r="S78" s="18"/>
      <c r="T78" s="17"/>
      <c r="U78" s="18"/>
      <c r="V78" s="77" t="s">
        <v>209</v>
      </c>
    </row>
    <row r="79" spans="1:22" x14ac:dyDescent="0.15">
      <c r="A79" s="16"/>
      <c r="B79" s="22">
        <f>+$H$29</f>
        <v>0</v>
      </c>
      <c r="C79" s="23" t="s">
        <v>23</v>
      </c>
      <c r="D79" s="23">
        <v>1</v>
      </c>
      <c r="E79" s="23" t="s">
        <v>151</v>
      </c>
      <c r="F79" s="26">
        <f>IF($F$2="1年目",$U$11,$U$12)</f>
        <v>1.0332239000000001</v>
      </c>
      <c r="G79" s="18"/>
      <c r="H79" s="17"/>
      <c r="I79" s="18" t="s">
        <v>24</v>
      </c>
      <c r="J79" s="79">
        <f>B79*D79/F79+H79</f>
        <v>0</v>
      </c>
      <c r="L79" s="17"/>
      <c r="M79" s="16"/>
      <c r="N79" s="22">
        <f>+$T$29</f>
        <v>0</v>
      </c>
      <c r="O79" s="23" t="s">
        <v>23</v>
      </c>
      <c r="P79" s="23">
        <v>1</v>
      </c>
      <c r="Q79" s="23" t="s">
        <v>151</v>
      </c>
      <c r="R79" s="85">
        <f>IF('0'!$F$3="1年目",$U$11,$U$11)</f>
        <v>1.0332239000000001</v>
      </c>
      <c r="S79" s="18" t="s">
        <v>25</v>
      </c>
      <c r="T79" s="17">
        <f>IF('0'!$F$3="1年目",$T$29,0)</f>
        <v>0</v>
      </c>
      <c r="U79" s="18" t="s">
        <v>24</v>
      </c>
      <c r="V79" s="79">
        <f>N79*P79/R79+T79</f>
        <v>0</v>
      </c>
    </row>
    <row r="80" spans="1:22" x14ac:dyDescent="0.15">
      <c r="A80" s="16"/>
      <c r="B80" s="80" t="s">
        <v>10</v>
      </c>
      <c r="C80" s="17"/>
      <c r="D80" s="17"/>
      <c r="E80" s="17"/>
      <c r="F80" s="84" t="str">
        <f>IF($F$2="1年目",$T$12,$T$13)</f>
        <v>割引11月</v>
      </c>
      <c r="G80" s="18"/>
      <c r="H80" s="17"/>
      <c r="I80" s="18"/>
      <c r="J80" s="77" t="s">
        <v>211</v>
      </c>
      <c r="L80" s="17"/>
      <c r="M80" s="16"/>
      <c r="N80" s="80" t="s">
        <v>10</v>
      </c>
      <c r="O80" s="17"/>
      <c r="P80" s="17"/>
      <c r="Q80" s="17"/>
      <c r="R80" s="84" t="str">
        <f>IF('0'!$F$3="1年目",$T$12,$T$12)</f>
        <v>割引11月</v>
      </c>
      <c r="S80" s="18"/>
      <c r="T80" s="17"/>
      <c r="U80" s="18"/>
      <c r="V80" s="77" t="s">
        <v>210</v>
      </c>
    </row>
    <row r="81" spans="1:24" x14ac:dyDescent="0.15">
      <c r="A81" s="16"/>
      <c r="B81" s="17">
        <f>+$H$29</f>
        <v>0</v>
      </c>
      <c r="C81" s="18" t="s">
        <v>23</v>
      </c>
      <c r="D81" s="18">
        <v>1</v>
      </c>
      <c r="E81" s="18" t="s">
        <v>151</v>
      </c>
      <c r="F81" s="26">
        <f>IF($F$2="1年目",$U$12,$U$13)</f>
        <v>1.0366063999999999</v>
      </c>
      <c r="G81" s="18"/>
      <c r="H81" s="17"/>
      <c r="I81" s="18" t="s">
        <v>24</v>
      </c>
      <c r="J81" s="77">
        <f>B81*D81/F81+H81</f>
        <v>0</v>
      </c>
      <c r="K81" s="92">
        <f>ROUND(SUM(J59:J81),0)</f>
        <v>0</v>
      </c>
      <c r="L81" s="17"/>
      <c r="M81" s="16"/>
      <c r="N81" s="22">
        <f>+$T$29</f>
        <v>0</v>
      </c>
      <c r="O81" s="23" t="s">
        <v>23</v>
      </c>
      <c r="P81" s="23">
        <v>1</v>
      </c>
      <c r="Q81" s="23" t="s">
        <v>151</v>
      </c>
      <c r="R81" s="85">
        <f>IF('0'!$F$3="1年目",$U$12,$U$12)</f>
        <v>1.0366063999999999</v>
      </c>
      <c r="S81" s="18" t="s">
        <v>25</v>
      </c>
      <c r="T81" s="17">
        <f>IF('0'!$F$3="1年目",$T$29,0)</f>
        <v>0</v>
      </c>
      <c r="U81" s="18" t="s">
        <v>24</v>
      </c>
      <c r="V81" s="79">
        <f>N81*P81/R81+T81</f>
        <v>0</v>
      </c>
    </row>
    <row r="82" spans="1:24" x14ac:dyDescent="0.15">
      <c r="A82" s="16"/>
      <c r="B82" s="17"/>
      <c r="C82" s="18"/>
      <c r="D82" s="18"/>
      <c r="E82" s="18"/>
      <c r="F82" s="26"/>
      <c r="G82" s="18"/>
      <c r="H82" s="17"/>
      <c r="I82" s="18"/>
      <c r="J82" s="20"/>
      <c r="L82" s="17"/>
      <c r="M82" s="16"/>
      <c r="N82" s="80" t="s">
        <v>10</v>
      </c>
      <c r="O82" s="17"/>
      <c r="P82" s="17"/>
      <c r="Q82" s="17"/>
      <c r="R82" s="84" t="str">
        <f>IF('0'!$F$3="1年目",$T$13,$T$13)</f>
        <v>割引12月</v>
      </c>
      <c r="S82" s="18"/>
      <c r="T82" s="17"/>
      <c r="U82" s="18"/>
      <c r="V82" s="77" t="s">
        <v>211</v>
      </c>
    </row>
    <row r="83" spans="1:24" x14ac:dyDescent="0.15">
      <c r="A83" s="16"/>
      <c r="B83" s="17"/>
      <c r="C83" s="18"/>
      <c r="D83" s="18"/>
      <c r="E83" s="18"/>
      <c r="F83" s="26"/>
      <c r="G83" s="18"/>
      <c r="H83" s="17"/>
      <c r="I83" s="18"/>
      <c r="J83" s="20"/>
      <c r="K83" s="92"/>
      <c r="L83" s="17"/>
      <c r="M83" s="16"/>
      <c r="N83" s="17">
        <f>+$T$29</f>
        <v>0</v>
      </c>
      <c r="O83" s="18" t="s">
        <v>23</v>
      </c>
      <c r="P83" s="18">
        <v>1</v>
      </c>
      <c r="Q83" s="18" t="s">
        <v>151</v>
      </c>
      <c r="R83" s="85">
        <f>IF('0'!$F$3="1年目",$U$13,$U$13)</f>
        <v>1.04</v>
      </c>
      <c r="S83" s="18" t="s">
        <v>25</v>
      </c>
      <c r="T83" s="17">
        <f>IF('0'!$F$3="1年目",$T$29,0)</f>
        <v>0</v>
      </c>
      <c r="U83" s="18" t="s">
        <v>24</v>
      </c>
      <c r="V83" s="77">
        <f>N83*P83/R83+T83</f>
        <v>0</v>
      </c>
      <c r="X83" s="92">
        <f>ROUND(SUM(V61:V83),0)</f>
        <v>0</v>
      </c>
    </row>
    <row r="84" spans="1:24" x14ac:dyDescent="0.15">
      <c r="A84" s="16"/>
      <c r="B84" s="17"/>
      <c r="C84" s="18"/>
      <c r="D84" s="18"/>
      <c r="E84" s="18"/>
      <c r="F84" s="26"/>
      <c r="G84" s="18"/>
      <c r="H84" s="17"/>
      <c r="I84" s="18"/>
      <c r="J84" s="20"/>
      <c r="L84" s="17"/>
      <c r="M84" s="16"/>
      <c r="N84" s="17"/>
      <c r="O84" s="18"/>
      <c r="P84" s="18"/>
      <c r="Q84" s="18"/>
      <c r="R84" s="85"/>
      <c r="S84" s="18"/>
      <c r="T84" s="17"/>
      <c r="U84" s="18"/>
      <c r="V84" s="77"/>
    </row>
    <row r="85" spans="1:24" x14ac:dyDescent="0.15">
      <c r="A85" s="16"/>
      <c r="B85" s="80" t="s">
        <v>268</v>
      </c>
      <c r="C85" s="17"/>
      <c r="D85" s="17"/>
      <c r="E85" s="17"/>
      <c r="F85" s="80" t="str">
        <f>IF($F$2="1年目",$T$2,$T$3)</f>
        <v>割引1月</v>
      </c>
      <c r="G85" s="17"/>
      <c r="H85" s="80" t="str">
        <f>IF($F$2="1年目","4月分","")</f>
        <v>4月分</v>
      </c>
      <c r="I85" s="17"/>
      <c r="J85" s="81" t="s">
        <v>201</v>
      </c>
      <c r="L85" s="17"/>
      <c r="M85" s="16"/>
      <c r="N85" s="80" t="s">
        <v>281</v>
      </c>
      <c r="O85" s="17"/>
      <c r="P85" s="17"/>
      <c r="Q85" s="17"/>
      <c r="R85" s="80" t="str">
        <f>IF('0'!$F$3="1年目",$T$2,$T$2)</f>
        <v>割引1月</v>
      </c>
      <c r="S85" s="17"/>
      <c r="T85" s="80" t="str">
        <f>IF('0'!$F$3="1年目","4月分","")</f>
        <v/>
      </c>
      <c r="U85" s="17"/>
      <c r="V85" s="81" t="s">
        <v>212</v>
      </c>
    </row>
    <row r="86" spans="1:24" x14ac:dyDescent="0.15">
      <c r="A86" s="16"/>
      <c r="B86" s="22">
        <f>+$H$32</f>
        <v>0</v>
      </c>
      <c r="C86" s="23" t="s">
        <v>23</v>
      </c>
      <c r="D86" s="23">
        <v>1</v>
      </c>
      <c r="E86" s="23" t="s">
        <v>151</v>
      </c>
      <c r="F86" s="26">
        <f>IF($F$2="1年目",$U$2,$U$3)</f>
        <v>1.0032737</v>
      </c>
      <c r="G86" s="23" t="s">
        <v>25</v>
      </c>
      <c r="H86" s="22">
        <f>IF($F$2="1年目",$H$32,0)</f>
        <v>0</v>
      </c>
      <c r="I86" s="23" t="s">
        <v>24</v>
      </c>
      <c r="J86" s="79">
        <f>B86*D86/F86+H86</f>
        <v>0</v>
      </c>
      <c r="L86" s="17"/>
      <c r="M86" s="16"/>
      <c r="N86" s="22">
        <f>+$T$32</f>
        <v>0</v>
      </c>
      <c r="O86" s="23" t="s">
        <v>23</v>
      </c>
      <c r="P86" s="23">
        <v>1</v>
      </c>
      <c r="Q86" s="23" t="s">
        <v>151</v>
      </c>
      <c r="R86" s="85">
        <f>IF('0'!$F$3="1年目",$U$2,$U$2)</f>
        <v>1.0032737</v>
      </c>
      <c r="S86" s="18" t="s">
        <v>25</v>
      </c>
      <c r="T86" s="17">
        <f>IF('0'!$F$3="1年目",$T$29,0)</f>
        <v>0</v>
      </c>
      <c r="U86" s="18" t="s">
        <v>24</v>
      </c>
      <c r="V86" s="79">
        <f>N86*P86/R86+T86</f>
        <v>0</v>
      </c>
    </row>
    <row r="87" spans="1:24" x14ac:dyDescent="0.15">
      <c r="A87" s="16"/>
      <c r="B87" s="80" t="s">
        <v>268</v>
      </c>
      <c r="C87" s="17"/>
      <c r="D87" s="17"/>
      <c r="E87" s="17"/>
      <c r="F87" s="84" t="str">
        <f>IF($F$2="1年目",$T$3,$T$4)</f>
        <v>割引2月</v>
      </c>
      <c r="G87" s="17"/>
      <c r="H87" s="17"/>
      <c r="I87" s="17"/>
      <c r="J87" s="77" t="s">
        <v>202</v>
      </c>
      <c r="L87" s="17"/>
      <c r="M87" s="16"/>
      <c r="N87" s="80" t="s">
        <v>281</v>
      </c>
      <c r="O87" s="17"/>
      <c r="P87" s="17"/>
      <c r="Q87" s="17"/>
      <c r="R87" s="84" t="str">
        <f>IF('0'!$F$3="1年目",$T$3,$T$3)</f>
        <v>割引2月</v>
      </c>
      <c r="S87" s="17"/>
      <c r="T87" s="17"/>
      <c r="U87" s="17"/>
      <c r="V87" s="88" t="s">
        <v>213</v>
      </c>
    </row>
    <row r="88" spans="1:24" x14ac:dyDescent="0.15">
      <c r="A88" s="16"/>
      <c r="B88" s="22">
        <f>+$H$32</f>
        <v>0</v>
      </c>
      <c r="C88" s="23" t="s">
        <v>23</v>
      </c>
      <c r="D88" s="23">
        <v>1</v>
      </c>
      <c r="E88" s="23" t="s">
        <v>151</v>
      </c>
      <c r="F88" s="26">
        <f>IF($F$2="1年目",$U$3,$U$4)</f>
        <v>1.0065582</v>
      </c>
      <c r="G88" s="18"/>
      <c r="H88" s="17"/>
      <c r="I88" s="18" t="s">
        <v>24</v>
      </c>
      <c r="J88" s="79">
        <f>B88*D88/F88+H88</f>
        <v>0</v>
      </c>
      <c r="L88" s="17"/>
      <c r="M88" s="16"/>
      <c r="N88" s="22">
        <f>+$T$32</f>
        <v>0</v>
      </c>
      <c r="O88" s="23" t="s">
        <v>23</v>
      </c>
      <c r="P88" s="23">
        <v>1</v>
      </c>
      <c r="Q88" s="23" t="s">
        <v>151</v>
      </c>
      <c r="R88" s="85">
        <f>IF('0'!$F$3="1年目",$U$3,$U$3)</f>
        <v>1.0065582</v>
      </c>
      <c r="S88" s="18" t="s">
        <v>25</v>
      </c>
      <c r="T88" s="17">
        <f>IF('0'!$F$3="1年目",$T$29,0)</f>
        <v>0</v>
      </c>
      <c r="U88" s="18" t="s">
        <v>24</v>
      </c>
      <c r="V88" s="79">
        <f>N88*P88/R88+T88</f>
        <v>0</v>
      </c>
    </row>
    <row r="89" spans="1:24" x14ac:dyDescent="0.15">
      <c r="A89" s="16"/>
      <c r="B89" s="80" t="s">
        <v>268</v>
      </c>
      <c r="C89" s="17"/>
      <c r="D89" s="17"/>
      <c r="E89" s="17"/>
      <c r="F89" s="84" t="str">
        <f>IF($F$2="1年目",$T$4,$T$5)</f>
        <v>割引3月</v>
      </c>
      <c r="G89" s="18"/>
      <c r="H89" s="17"/>
      <c r="I89" s="18"/>
      <c r="J89" s="77" t="s">
        <v>203</v>
      </c>
      <c r="L89" s="17"/>
      <c r="M89" s="16"/>
      <c r="N89" s="80" t="s">
        <v>281</v>
      </c>
      <c r="O89" s="17"/>
      <c r="P89" s="17"/>
      <c r="Q89" s="17"/>
      <c r="R89" s="84" t="str">
        <f>IF('0'!$F$3="1年目",$T$4,$T$4)</f>
        <v>割引3月</v>
      </c>
      <c r="S89" s="18"/>
      <c r="T89" s="17"/>
      <c r="U89" s="18"/>
      <c r="V89" s="77" t="s">
        <v>202</v>
      </c>
    </row>
    <row r="90" spans="1:24" x14ac:dyDescent="0.15">
      <c r="A90" s="16"/>
      <c r="B90" s="22">
        <f>+$H$32</f>
        <v>0</v>
      </c>
      <c r="C90" s="23" t="s">
        <v>23</v>
      </c>
      <c r="D90" s="23">
        <v>1</v>
      </c>
      <c r="E90" s="23" t="s">
        <v>151</v>
      </c>
      <c r="F90" s="26">
        <f>IF($F$2="1年目",$U$4,$U$5)</f>
        <v>1.0098533999999999</v>
      </c>
      <c r="G90" s="18"/>
      <c r="H90" s="17"/>
      <c r="I90" s="18" t="s">
        <v>24</v>
      </c>
      <c r="J90" s="79">
        <f>B90*D90/F90+H90</f>
        <v>0</v>
      </c>
      <c r="L90" s="17"/>
      <c r="M90" s="16"/>
      <c r="N90" s="22">
        <f>+$T$32</f>
        <v>0</v>
      </c>
      <c r="O90" s="23" t="s">
        <v>23</v>
      </c>
      <c r="P90" s="23">
        <v>1</v>
      </c>
      <c r="Q90" s="23" t="s">
        <v>151</v>
      </c>
      <c r="R90" s="85">
        <f>IF('0'!$F$3="1年目",$U$4,$U$4)</f>
        <v>1.0098533999999999</v>
      </c>
      <c r="S90" s="18" t="s">
        <v>25</v>
      </c>
      <c r="T90" s="17">
        <f>IF('0'!$F$3="1年目",$T$29,0)</f>
        <v>0</v>
      </c>
      <c r="U90" s="18" t="s">
        <v>24</v>
      </c>
      <c r="V90" s="79">
        <f>N90*P90/R90+T90</f>
        <v>0</v>
      </c>
    </row>
    <row r="91" spans="1:24" x14ac:dyDescent="0.15">
      <c r="A91" s="16"/>
      <c r="B91" s="80" t="s">
        <v>268</v>
      </c>
      <c r="C91" s="17"/>
      <c r="D91" s="17"/>
      <c r="E91" s="17"/>
      <c r="F91" s="84" t="str">
        <f>IF($F$2="1年目",$T$5,$T$6)</f>
        <v>割引4月</v>
      </c>
      <c r="G91" s="18"/>
      <c r="H91" s="17"/>
      <c r="I91" s="18"/>
      <c r="J91" s="77" t="s">
        <v>204</v>
      </c>
      <c r="L91" s="17"/>
      <c r="M91" s="16"/>
      <c r="N91" s="80" t="s">
        <v>281</v>
      </c>
      <c r="O91" s="17"/>
      <c r="P91" s="17"/>
      <c r="Q91" s="17"/>
      <c r="R91" s="84" t="str">
        <f>IF('0'!$F$3="1年目",$T$5,$T$5)</f>
        <v>割引4月</v>
      </c>
      <c r="S91" s="18"/>
      <c r="T91" s="17"/>
      <c r="U91" s="18"/>
      <c r="V91" s="77" t="s">
        <v>203</v>
      </c>
    </row>
    <row r="92" spans="1:24" x14ac:dyDescent="0.15">
      <c r="A92" s="16"/>
      <c r="B92" s="22">
        <f>+$H$32</f>
        <v>0</v>
      </c>
      <c r="C92" s="23" t="s">
        <v>23</v>
      </c>
      <c r="D92" s="23">
        <v>1</v>
      </c>
      <c r="E92" s="23" t="s">
        <v>151</v>
      </c>
      <c r="F92" s="26">
        <f>IF($F$2="1年目",$U$5,$U$6)</f>
        <v>1.0131593999999999</v>
      </c>
      <c r="G92" s="18"/>
      <c r="H92" s="17"/>
      <c r="I92" s="18" t="s">
        <v>24</v>
      </c>
      <c r="J92" s="79">
        <f>B92*D92/F92+H92</f>
        <v>0</v>
      </c>
      <c r="L92" s="17"/>
      <c r="M92" s="16"/>
      <c r="N92" s="22">
        <f>+$T$32</f>
        <v>0</v>
      </c>
      <c r="O92" s="23" t="s">
        <v>23</v>
      </c>
      <c r="P92" s="23">
        <v>1</v>
      </c>
      <c r="Q92" s="23" t="s">
        <v>151</v>
      </c>
      <c r="R92" s="85">
        <f>IF('0'!$F$3="1年目",$U$5,$U$5)</f>
        <v>1.0131593999999999</v>
      </c>
      <c r="S92" s="18" t="s">
        <v>25</v>
      </c>
      <c r="T92" s="17">
        <f>IF('0'!$F$3="1年目",$T$29,0)</f>
        <v>0</v>
      </c>
      <c r="U92" s="18" t="s">
        <v>24</v>
      </c>
      <c r="V92" s="79">
        <f>N92*P92/R92+T92</f>
        <v>0</v>
      </c>
    </row>
    <row r="93" spans="1:24" x14ac:dyDescent="0.15">
      <c r="A93" s="16"/>
      <c r="B93" s="80" t="s">
        <v>268</v>
      </c>
      <c r="C93" s="17"/>
      <c r="D93" s="17"/>
      <c r="E93" s="17"/>
      <c r="F93" s="84" t="str">
        <f>IF($F$2="1年目",$T$6,$T$7)</f>
        <v>割引5月</v>
      </c>
      <c r="G93" s="18"/>
      <c r="H93" s="17"/>
      <c r="I93" s="18"/>
      <c r="J93" s="77" t="s">
        <v>205</v>
      </c>
      <c r="L93" s="17"/>
      <c r="M93" s="16"/>
      <c r="N93" s="80" t="s">
        <v>281</v>
      </c>
      <c r="O93" s="17"/>
      <c r="P93" s="17"/>
      <c r="Q93" s="17"/>
      <c r="R93" s="84" t="str">
        <f>IF('0'!$F$3="1年目",$T$6,$T$6)</f>
        <v>割引5月</v>
      </c>
      <c r="S93" s="18"/>
      <c r="T93" s="17"/>
      <c r="U93" s="18"/>
      <c r="V93" s="77" t="s">
        <v>204</v>
      </c>
    </row>
    <row r="94" spans="1:24" x14ac:dyDescent="0.15">
      <c r="A94" s="16"/>
      <c r="B94" s="22">
        <f>+$H$32</f>
        <v>0</v>
      </c>
      <c r="C94" s="23" t="s">
        <v>23</v>
      </c>
      <c r="D94" s="23">
        <v>1</v>
      </c>
      <c r="E94" s="23" t="s">
        <v>151</v>
      </c>
      <c r="F94" s="26">
        <f>IF($F$2="1年目",$U$6,$U$7)</f>
        <v>1.0164762000000001</v>
      </c>
      <c r="G94" s="18"/>
      <c r="H94" s="17"/>
      <c r="I94" s="18" t="s">
        <v>24</v>
      </c>
      <c r="J94" s="79">
        <f>B94*D94/F94+H94</f>
        <v>0</v>
      </c>
      <c r="L94" s="17"/>
      <c r="M94" s="16"/>
      <c r="N94" s="22">
        <f>+$T$32</f>
        <v>0</v>
      </c>
      <c r="O94" s="23" t="s">
        <v>23</v>
      </c>
      <c r="P94" s="23">
        <v>1</v>
      </c>
      <c r="Q94" s="23" t="s">
        <v>151</v>
      </c>
      <c r="R94" s="85">
        <f>IF('0'!$F$3="1年目",$U$6,$U$6)</f>
        <v>1.0164762000000001</v>
      </c>
      <c r="S94" s="18" t="s">
        <v>25</v>
      </c>
      <c r="T94" s="17">
        <f>IF('0'!$F$3="1年目",$T$29,0)</f>
        <v>0</v>
      </c>
      <c r="U94" s="18" t="s">
        <v>24</v>
      </c>
      <c r="V94" s="79">
        <f>N94*P94/R94+T94</f>
        <v>0</v>
      </c>
    </row>
    <row r="95" spans="1:24" x14ac:dyDescent="0.15">
      <c r="A95" s="16"/>
      <c r="B95" s="80" t="s">
        <v>268</v>
      </c>
      <c r="C95" s="17"/>
      <c r="D95" s="17"/>
      <c r="E95" s="17"/>
      <c r="F95" s="84" t="str">
        <f>IF($F$2="1年目",$T$7,$T$8)</f>
        <v>割引6月</v>
      </c>
      <c r="G95" s="18"/>
      <c r="H95" s="17"/>
      <c r="I95" s="18"/>
      <c r="J95" s="77" t="s">
        <v>206</v>
      </c>
      <c r="L95" s="17"/>
      <c r="M95" s="16"/>
      <c r="N95" s="80" t="s">
        <v>281</v>
      </c>
      <c r="O95" s="17"/>
      <c r="P95" s="17"/>
      <c r="Q95" s="17"/>
      <c r="R95" s="84" t="str">
        <f>IF('0'!$F$3="1年目",$T$7,$T$7)</f>
        <v>割引6月</v>
      </c>
      <c r="S95" s="18"/>
      <c r="T95" s="17"/>
      <c r="U95" s="18"/>
      <c r="V95" s="77" t="s">
        <v>205</v>
      </c>
    </row>
    <row r="96" spans="1:24" x14ac:dyDescent="0.15">
      <c r="A96" s="16"/>
      <c r="B96" s="22">
        <f>+$H$32</f>
        <v>0</v>
      </c>
      <c r="C96" s="23" t="s">
        <v>23</v>
      </c>
      <c r="D96" s="23">
        <v>1</v>
      </c>
      <c r="E96" s="23" t="s">
        <v>151</v>
      </c>
      <c r="F96" s="26">
        <f>IF($F$2="1年目",$U$7,$U$8)</f>
        <v>1.0198039000000001</v>
      </c>
      <c r="G96" s="18"/>
      <c r="H96" s="17"/>
      <c r="I96" s="18" t="s">
        <v>24</v>
      </c>
      <c r="J96" s="79">
        <f>B96*D96/F96+H96</f>
        <v>0</v>
      </c>
      <c r="L96" s="17"/>
      <c r="M96" s="16"/>
      <c r="N96" s="22">
        <f>+$T$32</f>
        <v>0</v>
      </c>
      <c r="O96" s="23" t="s">
        <v>23</v>
      </c>
      <c r="P96" s="23">
        <v>1</v>
      </c>
      <c r="Q96" s="23" t="s">
        <v>151</v>
      </c>
      <c r="R96" s="85">
        <f>IF('0'!$F$3="1年目",$U$7,$U$7)</f>
        <v>1.0198039000000001</v>
      </c>
      <c r="S96" s="18" t="s">
        <v>25</v>
      </c>
      <c r="T96" s="17">
        <f>IF('0'!$F$3="1年目",$T$29,0)</f>
        <v>0</v>
      </c>
      <c r="U96" s="18" t="s">
        <v>24</v>
      </c>
      <c r="V96" s="79">
        <f>N96*P96/R96+T96</f>
        <v>0</v>
      </c>
    </row>
    <row r="97" spans="1:24" x14ac:dyDescent="0.15">
      <c r="A97" s="16"/>
      <c r="B97" s="80" t="s">
        <v>268</v>
      </c>
      <c r="C97" s="17"/>
      <c r="D97" s="17"/>
      <c r="E97" s="17"/>
      <c r="F97" s="84" t="str">
        <f>IF($F$2="1年目",$T$8,$T$9)</f>
        <v>割引7月</v>
      </c>
      <c r="G97" s="18"/>
      <c r="H97" s="17"/>
      <c r="I97" s="18"/>
      <c r="J97" s="77" t="s">
        <v>207</v>
      </c>
      <c r="L97" s="17"/>
      <c r="M97" s="16"/>
      <c r="N97" s="80" t="s">
        <v>281</v>
      </c>
      <c r="O97" s="17"/>
      <c r="P97" s="17"/>
      <c r="Q97" s="17"/>
      <c r="R97" s="84" t="str">
        <f>IF('0'!$F$3="1年目",$T$8,$T$8)</f>
        <v>割引7月</v>
      </c>
      <c r="S97" s="18"/>
      <c r="T97" s="17"/>
      <c r="U97" s="18"/>
      <c r="V97" s="77" t="s">
        <v>206</v>
      </c>
    </row>
    <row r="98" spans="1:24" x14ac:dyDescent="0.15">
      <c r="A98" s="16"/>
      <c r="B98" s="22">
        <f>+$H$32</f>
        <v>0</v>
      </c>
      <c r="C98" s="23" t="s">
        <v>23</v>
      </c>
      <c r="D98" s="23">
        <v>1</v>
      </c>
      <c r="E98" s="23" t="s">
        <v>151</v>
      </c>
      <c r="F98" s="26">
        <f>IF($F$2="1年目",$U$8,$U$9)</f>
        <v>1.0231425000000001</v>
      </c>
      <c r="G98" s="18"/>
      <c r="H98" s="17"/>
      <c r="I98" s="18" t="s">
        <v>24</v>
      </c>
      <c r="J98" s="79">
        <f>B98*D98/F98+H98</f>
        <v>0</v>
      </c>
      <c r="L98" s="17"/>
      <c r="M98" s="16"/>
      <c r="N98" s="22">
        <f>+$T$32</f>
        <v>0</v>
      </c>
      <c r="O98" s="23" t="s">
        <v>23</v>
      </c>
      <c r="P98" s="23">
        <v>1</v>
      </c>
      <c r="Q98" s="23" t="s">
        <v>151</v>
      </c>
      <c r="R98" s="85">
        <f>IF('0'!$F$3="1年目",$U$8,$U$8)</f>
        <v>1.0231425000000001</v>
      </c>
      <c r="S98" s="18" t="s">
        <v>25</v>
      </c>
      <c r="T98" s="17">
        <f>IF('0'!$F$3="1年目",$T$29,0)</f>
        <v>0</v>
      </c>
      <c r="U98" s="18" t="s">
        <v>24</v>
      </c>
      <c r="V98" s="79">
        <f>N98*P98/R98+T98</f>
        <v>0</v>
      </c>
    </row>
    <row r="99" spans="1:24" x14ac:dyDescent="0.15">
      <c r="A99" s="16"/>
      <c r="B99" s="80" t="s">
        <v>268</v>
      </c>
      <c r="C99" s="17"/>
      <c r="D99" s="17"/>
      <c r="E99" s="17"/>
      <c r="F99" s="84" t="str">
        <f>IF($F$2="1年目",$T$9,$T$10)</f>
        <v>割引8月</v>
      </c>
      <c r="G99" s="18"/>
      <c r="H99" s="17"/>
      <c r="I99" s="18"/>
      <c r="J99" s="77" t="s">
        <v>208</v>
      </c>
      <c r="L99" s="17"/>
      <c r="M99" s="16"/>
      <c r="N99" s="80" t="s">
        <v>281</v>
      </c>
      <c r="O99" s="17"/>
      <c r="P99" s="17"/>
      <c r="Q99" s="17"/>
      <c r="R99" s="84" t="str">
        <f>IF('0'!$F$3="1年目",$T$9,$T$9)</f>
        <v>割引8月</v>
      </c>
      <c r="S99" s="18"/>
      <c r="T99" s="17"/>
      <c r="U99" s="18"/>
      <c r="V99" s="77" t="s">
        <v>207</v>
      </c>
    </row>
    <row r="100" spans="1:24" x14ac:dyDescent="0.15">
      <c r="A100" s="16"/>
      <c r="B100" s="22">
        <f>+$H$32</f>
        <v>0</v>
      </c>
      <c r="C100" s="23" t="s">
        <v>23</v>
      </c>
      <c r="D100" s="23">
        <v>1</v>
      </c>
      <c r="E100" s="23" t="s">
        <v>151</v>
      </c>
      <c r="F100" s="26">
        <f>IF($F$2="1年目",$U$9,$U$10)</f>
        <v>1.026492</v>
      </c>
      <c r="G100" s="18"/>
      <c r="H100" s="17"/>
      <c r="I100" s="18" t="s">
        <v>24</v>
      </c>
      <c r="J100" s="79">
        <f>B100*D100/F100+H100</f>
        <v>0</v>
      </c>
      <c r="L100" s="17"/>
      <c r="M100" s="16"/>
      <c r="N100" s="22">
        <f>+$T$32</f>
        <v>0</v>
      </c>
      <c r="O100" s="23" t="s">
        <v>23</v>
      </c>
      <c r="P100" s="23">
        <v>1</v>
      </c>
      <c r="Q100" s="23" t="s">
        <v>151</v>
      </c>
      <c r="R100" s="85">
        <f>IF('0'!$F$3="1年目",$U$9,$U$9)</f>
        <v>1.026492</v>
      </c>
      <c r="S100" s="18" t="s">
        <v>25</v>
      </c>
      <c r="T100" s="17">
        <f>IF('0'!$F$3="1年目",$T$29,0)</f>
        <v>0</v>
      </c>
      <c r="U100" s="18" t="s">
        <v>24</v>
      </c>
      <c r="V100" s="79">
        <f>N100*P100/R100+T100</f>
        <v>0</v>
      </c>
    </row>
    <row r="101" spans="1:24" x14ac:dyDescent="0.15">
      <c r="A101" s="16"/>
      <c r="B101" s="80" t="s">
        <v>268</v>
      </c>
      <c r="C101" s="17"/>
      <c r="D101" s="17"/>
      <c r="E101" s="17"/>
      <c r="F101" s="84" t="str">
        <f>IF($F$2="1年目",$T$10,$T$11)</f>
        <v>割引9月</v>
      </c>
      <c r="G101" s="18"/>
      <c r="H101" s="17"/>
      <c r="I101" s="18"/>
      <c r="J101" s="77" t="s">
        <v>209</v>
      </c>
      <c r="L101" s="17"/>
      <c r="M101" s="16"/>
      <c r="N101" s="80" t="s">
        <v>281</v>
      </c>
      <c r="O101" s="17"/>
      <c r="P101" s="17"/>
      <c r="Q101" s="17"/>
      <c r="R101" s="84" t="str">
        <f>IF('0'!$F$3="1年目",$T$10,$T$10)</f>
        <v>割引9月</v>
      </c>
      <c r="S101" s="18"/>
      <c r="T101" s="17"/>
      <c r="U101" s="18"/>
      <c r="V101" s="77" t="s">
        <v>208</v>
      </c>
    </row>
    <row r="102" spans="1:24" x14ac:dyDescent="0.15">
      <c r="A102" s="16"/>
      <c r="B102" s="22">
        <f>+$H$32</f>
        <v>0</v>
      </c>
      <c r="C102" s="23" t="s">
        <v>23</v>
      </c>
      <c r="D102" s="23">
        <v>1</v>
      </c>
      <c r="E102" s="23" t="s">
        <v>151</v>
      </c>
      <c r="F102" s="26">
        <f>IF($F$2="1年目",$U$10,$U$11)</f>
        <v>1.0298524</v>
      </c>
      <c r="G102" s="18"/>
      <c r="H102" s="17"/>
      <c r="I102" s="18" t="s">
        <v>24</v>
      </c>
      <c r="J102" s="79">
        <f>B102*D102/F102+H102</f>
        <v>0</v>
      </c>
      <c r="L102" s="17"/>
      <c r="M102" s="16"/>
      <c r="N102" s="22">
        <f>+$T$32</f>
        <v>0</v>
      </c>
      <c r="O102" s="23" t="s">
        <v>23</v>
      </c>
      <c r="P102" s="23">
        <v>1</v>
      </c>
      <c r="Q102" s="23" t="s">
        <v>151</v>
      </c>
      <c r="R102" s="85">
        <f>IF('0'!$F$3="1年目",$U$10,$U$10)</f>
        <v>1.0298524</v>
      </c>
      <c r="S102" s="18" t="s">
        <v>25</v>
      </c>
      <c r="T102" s="17">
        <f>IF('0'!$F$3="1年目",$T$29,0)</f>
        <v>0</v>
      </c>
      <c r="U102" s="18" t="s">
        <v>24</v>
      </c>
      <c r="V102" s="79">
        <f>N102*P102/R102+T102</f>
        <v>0</v>
      </c>
    </row>
    <row r="103" spans="1:24" x14ac:dyDescent="0.15">
      <c r="A103" s="16"/>
      <c r="B103" s="80" t="s">
        <v>268</v>
      </c>
      <c r="C103" s="17"/>
      <c r="D103" s="17"/>
      <c r="E103" s="17"/>
      <c r="F103" s="84" t="str">
        <f>IF($F$2="1年目",$T$11,$T$12)</f>
        <v>割引10月</v>
      </c>
      <c r="G103" s="18"/>
      <c r="H103" s="17"/>
      <c r="I103" s="18"/>
      <c r="J103" s="77" t="s">
        <v>210</v>
      </c>
      <c r="L103" s="17"/>
      <c r="M103" s="16"/>
      <c r="N103" s="80" t="s">
        <v>281</v>
      </c>
      <c r="O103" s="17"/>
      <c r="P103" s="17"/>
      <c r="Q103" s="17"/>
      <c r="R103" s="84" t="str">
        <f>IF('0'!$F$3="1年目",$T$11,$T$11)</f>
        <v>割引10月</v>
      </c>
      <c r="S103" s="18"/>
      <c r="T103" s="17"/>
      <c r="U103" s="18"/>
      <c r="V103" s="77" t="s">
        <v>209</v>
      </c>
    </row>
    <row r="104" spans="1:24" x14ac:dyDescent="0.15">
      <c r="A104" s="16"/>
      <c r="B104" s="22">
        <f>+$H$32</f>
        <v>0</v>
      </c>
      <c r="C104" s="23" t="s">
        <v>23</v>
      </c>
      <c r="D104" s="23">
        <v>1</v>
      </c>
      <c r="E104" s="23" t="s">
        <v>151</v>
      </c>
      <c r="F104" s="26">
        <f>IF($F$2="1年目",$U$11,$U$12)</f>
        <v>1.0332239000000001</v>
      </c>
      <c r="G104" s="18"/>
      <c r="H104" s="17"/>
      <c r="I104" s="18" t="s">
        <v>24</v>
      </c>
      <c r="J104" s="79">
        <f>B104*D104/F104+H104</f>
        <v>0</v>
      </c>
      <c r="L104" s="17"/>
      <c r="M104" s="16"/>
      <c r="N104" s="22">
        <f>+$T$32</f>
        <v>0</v>
      </c>
      <c r="O104" s="23" t="s">
        <v>23</v>
      </c>
      <c r="P104" s="23">
        <v>1</v>
      </c>
      <c r="Q104" s="23" t="s">
        <v>151</v>
      </c>
      <c r="R104" s="85">
        <f>IF('0'!$F$3="1年目",$U$11,$U$11)</f>
        <v>1.0332239000000001</v>
      </c>
      <c r="S104" s="18" t="s">
        <v>25</v>
      </c>
      <c r="T104" s="17">
        <f>IF('0'!$F$3="1年目",$T$29,0)</f>
        <v>0</v>
      </c>
      <c r="U104" s="18" t="s">
        <v>24</v>
      </c>
      <c r="V104" s="79">
        <f>N104*P104/R104+T104</f>
        <v>0</v>
      </c>
    </row>
    <row r="105" spans="1:24" x14ac:dyDescent="0.15">
      <c r="A105" s="16"/>
      <c r="B105" s="80" t="s">
        <v>268</v>
      </c>
      <c r="C105" s="17"/>
      <c r="D105" s="17"/>
      <c r="E105" s="17"/>
      <c r="F105" s="84" t="str">
        <f>IF($F$2="1年目",$T$12,$T$13)</f>
        <v>割引11月</v>
      </c>
      <c r="G105" s="18"/>
      <c r="H105" s="17"/>
      <c r="I105" s="18"/>
      <c r="J105" s="77" t="s">
        <v>211</v>
      </c>
      <c r="L105" s="17"/>
      <c r="M105" s="16"/>
      <c r="N105" s="80" t="s">
        <v>281</v>
      </c>
      <c r="O105" s="17"/>
      <c r="P105" s="17"/>
      <c r="Q105" s="17"/>
      <c r="R105" s="84" t="str">
        <f>IF('0'!$F$3="1年目",$T$12,$T$12)</f>
        <v>割引11月</v>
      </c>
      <c r="S105" s="18"/>
      <c r="T105" s="17"/>
      <c r="U105" s="18"/>
      <c r="V105" s="77" t="s">
        <v>210</v>
      </c>
    </row>
    <row r="106" spans="1:24" x14ac:dyDescent="0.15">
      <c r="A106" s="16"/>
      <c r="B106" s="22">
        <f>+$H$32</f>
        <v>0</v>
      </c>
      <c r="C106" s="18" t="s">
        <v>23</v>
      </c>
      <c r="D106" s="18">
        <v>1</v>
      </c>
      <c r="E106" s="18" t="s">
        <v>151</v>
      </c>
      <c r="F106" s="26">
        <f>IF($F$2="1年目",$U$12,$U$13)</f>
        <v>1.0366063999999999</v>
      </c>
      <c r="G106" s="18"/>
      <c r="H106" s="17"/>
      <c r="I106" s="18" t="s">
        <v>24</v>
      </c>
      <c r="J106" s="77">
        <f>B106*D106/F106+H106</f>
        <v>0</v>
      </c>
      <c r="L106" s="17"/>
      <c r="M106" s="16"/>
      <c r="N106" s="22">
        <f>+$T$32</f>
        <v>0</v>
      </c>
      <c r="O106" s="23" t="s">
        <v>23</v>
      </c>
      <c r="P106" s="23">
        <v>1</v>
      </c>
      <c r="Q106" s="23" t="s">
        <v>151</v>
      </c>
      <c r="R106" s="85">
        <f>IF('0'!$F$3="1年目",$U$12,$U$12)</f>
        <v>1.0366063999999999</v>
      </c>
      <c r="S106" s="18" t="s">
        <v>25</v>
      </c>
      <c r="T106" s="17">
        <f>IF('0'!$F$3="1年目",$T$29,0)</f>
        <v>0</v>
      </c>
      <c r="U106" s="18" t="s">
        <v>24</v>
      </c>
      <c r="V106" s="79">
        <f>N106*P106/R106+T106</f>
        <v>0</v>
      </c>
    </row>
    <row r="107" spans="1:24" x14ac:dyDescent="0.15">
      <c r="A107" s="16"/>
      <c r="B107" s="17"/>
      <c r="C107" s="18"/>
      <c r="D107" s="18"/>
      <c r="E107" s="18"/>
      <c r="F107" s="26"/>
      <c r="G107" s="18"/>
      <c r="H107" s="17"/>
      <c r="I107" s="18"/>
      <c r="J107" s="20"/>
      <c r="L107" s="17"/>
      <c r="M107" s="16"/>
      <c r="N107" s="80" t="s">
        <v>281</v>
      </c>
      <c r="O107" s="17"/>
      <c r="P107" s="17"/>
      <c r="Q107" s="17"/>
      <c r="R107" s="84" t="str">
        <f>IF('0'!$F$3="1年目",$T$13,$T$13)</f>
        <v>割引12月</v>
      </c>
      <c r="S107" s="18"/>
      <c r="T107" s="17"/>
      <c r="U107" s="18"/>
      <c r="V107" s="77" t="s">
        <v>211</v>
      </c>
    </row>
    <row r="108" spans="1:24" x14ac:dyDescent="0.15">
      <c r="A108" s="21"/>
      <c r="B108" s="22"/>
      <c r="C108" s="23"/>
      <c r="D108" s="23"/>
      <c r="E108" s="23"/>
      <c r="F108" s="27"/>
      <c r="G108" s="23"/>
      <c r="H108" s="22"/>
      <c r="I108" s="23"/>
      <c r="J108" s="25"/>
      <c r="K108" s="92">
        <f>ROUND(SUM(J85:J107),0)</f>
        <v>0</v>
      </c>
      <c r="L108" s="17"/>
      <c r="M108" s="21"/>
      <c r="N108" s="22">
        <f>+$T$32</f>
        <v>0</v>
      </c>
      <c r="O108" s="23" t="s">
        <v>23</v>
      </c>
      <c r="P108" s="23">
        <v>1</v>
      </c>
      <c r="Q108" s="23" t="s">
        <v>151</v>
      </c>
      <c r="R108" s="86">
        <f>IF('0'!$F$3="1年目",$U$13,$U$13)</f>
        <v>1.04</v>
      </c>
      <c r="S108" s="23" t="s">
        <v>25</v>
      </c>
      <c r="T108" s="22">
        <f>IF('0'!$F$3="1年目",$T$29,0)</f>
        <v>0</v>
      </c>
      <c r="U108" s="23" t="s">
        <v>24</v>
      </c>
      <c r="V108" s="79">
        <f>N108*P108/R108+T108</f>
        <v>0</v>
      </c>
      <c r="X108" s="92">
        <f>ROUND(SUM(V86:V108),)</f>
        <v>0</v>
      </c>
    </row>
    <row r="109" spans="1:24" x14ac:dyDescent="0.15">
      <c r="A109" s="17"/>
      <c r="B109" s="17"/>
      <c r="C109" s="18"/>
      <c r="D109" s="18"/>
      <c r="E109" s="18"/>
      <c r="F109" s="26"/>
      <c r="G109" s="18"/>
      <c r="H109" s="17"/>
      <c r="I109" s="18"/>
      <c r="J109" s="17"/>
      <c r="L109" s="17"/>
      <c r="M109" s="17"/>
      <c r="N109" s="17"/>
      <c r="O109" s="18"/>
      <c r="P109" s="18"/>
      <c r="Q109" s="18"/>
      <c r="R109" s="85"/>
      <c r="S109" s="18"/>
      <c r="T109" s="17"/>
      <c r="U109" s="18"/>
      <c r="V109" s="91"/>
    </row>
    <row r="111" spans="1:24" x14ac:dyDescent="0.15">
      <c r="A111" s="14" t="s">
        <v>19</v>
      </c>
      <c r="B111" s="84" t="s">
        <v>238</v>
      </c>
      <c r="C111" s="15"/>
      <c r="D111" s="15"/>
      <c r="E111" s="15"/>
      <c r="F111" s="84" t="str">
        <f>IF($F$2="1年目",$T$2,$T$3)</f>
        <v>割引1月</v>
      </c>
      <c r="G111" s="15"/>
      <c r="H111" s="84" t="str">
        <f>IF($F$2="1年目","4月分","")</f>
        <v>4月分</v>
      </c>
      <c r="I111" s="15"/>
      <c r="J111" s="82" t="s">
        <v>166</v>
      </c>
      <c r="M111" s="14" t="s">
        <v>19</v>
      </c>
      <c r="N111" s="84" t="s">
        <v>249</v>
      </c>
      <c r="O111" s="15"/>
      <c r="P111" s="15"/>
      <c r="Q111" s="15"/>
      <c r="R111" s="84" t="str">
        <f>IF('0'!$F$3="1年目",$T$2,$T$2)</f>
        <v>割引1月</v>
      </c>
      <c r="S111" s="15"/>
      <c r="T111" s="84" t="str">
        <f>IF('0'!$F$3="1年目","4月分","")</f>
        <v/>
      </c>
      <c r="U111" s="15"/>
      <c r="V111" s="82" t="s">
        <v>181</v>
      </c>
    </row>
    <row r="112" spans="1:24" x14ac:dyDescent="0.15">
      <c r="A112" s="16"/>
      <c r="B112" s="17">
        <f>+$H$24</f>
        <v>0</v>
      </c>
      <c r="C112" s="18" t="s">
        <v>23</v>
      </c>
      <c r="D112" s="18">
        <v>1</v>
      </c>
      <c r="E112" s="18" t="s">
        <v>151</v>
      </c>
      <c r="F112" s="26">
        <f>IF($F$2="1年目",$U$2,$U$3)</f>
        <v>1.0032737</v>
      </c>
      <c r="G112" s="23" t="s">
        <v>25</v>
      </c>
      <c r="H112" s="22">
        <f>IF($F$2="1年目",$H$24,0)</f>
        <v>0</v>
      </c>
      <c r="I112" s="23" t="s">
        <v>24</v>
      </c>
      <c r="J112" s="79">
        <f>B112*D112/F112+H112</f>
        <v>0</v>
      </c>
      <c r="M112" s="16"/>
      <c r="N112" s="17">
        <f>+$T$24</f>
        <v>0</v>
      </c>
      <c r="O112" s="18" t="s">
        <v>46</v>
      </c>
      <c r="P112" s="18">
        <v>1</v>
      </c>
      <c r="Q112" s="18" t="s">
        <v>151</v>
      </c>
      <c r="R112" s="85">
        <f>IF('0'!$F$3="1年目",$U$2,$U$2)</f>
        <v>1.0032737</v>
      </c>
      <c r="S112" s="18" t="s">
        <v>55</v>
      </c>
      <c r="T112" s="17">
        <f>IF('0'!$F$3="1年目",$T$24,0)</f>
        <v>0</v>
      </c>
      <c r="U112" s="18" t="s">
        <v>47</v>
      </c>
      <c r="V112" s="77">
        <f>N112*P112/R112</f>
        <v>0</v>
      </c>
    </row>
    <row r="113" spans="1:24" x14ac:dyDescent="0.15">
      <c r="A113" s="16"/>
      <c r="B113" s="84" t="s">
        <v>239</v>
      </c>
      <c r="C113" s="15"/>
      <c r="D113" s="15"/>
      <c r="E113" s="15"/>
      <c r="F113" s="84" t="str">
        <f>IF($F$2="1年目",$T$3,$T$4)</f>
        <v>割引2月</v>
      </c>
      <c r="G113" s="18"/>
      <c r="H113" s="17"/>
      <c r="I113" s="18"/>
      <c r="J113" s="81" t="s">
        <v>167</v>
      </c>
      <c r="M113" s="16"/>
      <c r="N113" s="84" t="s">
        <v>227</v>
      </c>
      <c r="O113" s="15"/>
      <c r="P113" s="15"/>
      <c r="Q113" s="15"/>
      <c r="R113" s="84" t="str">
        <f>IF('0'!$F$3="1年目",$T$3,$T$3)</f>
        <v>割引2月</v>
      </c>
      <c r="S113" s="18"/>
      <c r="T113" s="17"/>
      <c r="U113" s="18"/>
      <c r="V113" s="82" t="s">
        <v>182</v>
      </c>
    </row>
    <row r="114" spans="1:24" x14ac:dyDescent="0.15">
      <c r="A114" s="16"/>
      <c r="B114" s="17">
        <f>+$H$24</f>
        <v>0</v>
      </c>
      <c r="C114" s="18" t="s">
        <v>23</v>
      </c>
      <c r="D114" s="18">
        <v>1</v>
      </c>
      <c r="E114" s="18" t="s">
        <v>151</v>
      </c>
      <c r="F114" s="26">
        <f>IF($F$2="1年目",$U$3,$U$4)</f>
        <v>1.0065582</v>
      </c>
      <c r="G114" s="18"/>
      <c r="H114" s="17"/>
      <c r="I114" s="18" t="s">
        <v>24</v>
      </c>
      <c r="J114" s="77">
        <f>B114*D114/F114</f>
        <v>0</v>
      </c>
      <c r="M114" s="16"/>
      <c r="N114" s="17">
        <f>+$T$24</f>
        <v>0</v>
      </c>
      <c r="O114" s="18" t="s">
        <v>23</v>
      </c>
      <c r="P114" s="18">
        <v>1</v>
      </c>
      <c r="Q114" s="18" t="s">
        <v>151</v>
      </c>
      <c r="R114" s="85">
        <f>IF('0'!$F$3="1年目",$U$3,$U$3)</f>
        <v>1.0065582</v>
      </c>
      <c r="S114" s="18" t="s">
        <v>25</v>
      </c>
      <c r="T114" s="17">
        <f>IF('0'!$F$3="1年目",$T$24,0)</f>
        <v>0</v>
      </c>
      <c r="U114" s="18" t="s">
        <v>24</v>
      </c>
      <c r="V114" s="77">
        <f>N114*P114/R114</f>
        <v>0</v>
      </c>
    </row>
    <row r="115" spans="1:24" x14ac:dyDescent="0.15">
      <c r="A115" s="16"/>
      <c r="B115" s="84" t="s">
        <v>240</v>
      </c>
      <c r="C115" s="15"/>
      <c r="D115" s="15"/>
      <c r="E115" s="15"/>
      <c r="F115" s="84" t="str">
        <f>IF($F$2="1年目",$T$4,$T$5)</f>
        <v>割引3月</v>
      </c>
      <c r="G115" s="18"/>
      <c r="H115" s="17"/>
      <c r="I115" s="18"/>
      <c r="J115" s="82" t="s">
        <v>168</v>
      </c>
      <c r="M115" s="16"/>
      <c r="N115" s="84" t="s">
        <v>228</v>
      </c>
      <c r="O115" s="15"/>
      <c r="P115" s="15"/>
      <c r="Q115" s="15"/>
      <c r="R115" s="84" t="str">
        <f>IF('0'!$F$3="1年目",$T$4,$T$4)</f>
        <v>割引3月</v>
      </c>
      <c r="S115" s="18"/>
      <c r="T115" s="17"/>
      <c r="U115" s="18"/>
      <c r="V115" s="82" t="s">
        <v>183</v>
      </c>
    </row>
    <row r="116" spans="1:24" x14ac:dyDescent="0.15">
      <c r="A116" s="16"/>
      <c r="B116" s="17">
        <f>+$H$24</f>
        <v>0</v>
      </c>
      <c r="C116" s="18" t="s">
        <v>23</v>
      </c>
      <c r="D116" s="18">
        <v>1</v>
      </c>
      <c r="E116" s="18" t="s">
        <v>151</v>
      </c>
      <c r="F116" s="26">
        <f>IF($F$2="1年目",$U$4,$U$5)</f>
        <v>1.0098533999999999</v>
      </c>
      <c r="G116" s="18"/>
      <c r="H116" s="17"/>
      <c r="I116" s="18" t="s">
        <v>24</v>
      </c>
      <c r="J116" s="77">
        <f>B116*D116/F116</f>
        <v>0</v>
      </c>
      <c r="M116" s="16"/>
      <c r="N116" s="17">
        <f>+$T$24</f>
        <v>0</v>
      </c>
      <c r="O116" s="18" t="s">
        <v>23</v>
      </c>
      <c r="P116" s="18">
        <v>1</v>
      </c>
      <c r="Q116" s="18" t="s">
        <v>151</v>
      </c>
      <c r="R116" s="85">
        <f>IF('0'!$F$3="1年目",$U$4,$U$4)</f>
        <v>1.0098533999999999</v>
      </c>
      <c r="S116" s="18" t="s">
        <v>25</v>
      </c>
      <c r="T116" s="17">
        <f>IF('0'!$F$3="1年目",$T$24,0)</f>
        <v>0</v>
      </c>
      <c r="U116" s="18" t="s">
        <v>24</v>
      </c>
      <c r="V116" s="77">
        <f>N116*P116/R116</f>
        <v>0</v>
      </c>
    </row>
    <row r="117" spans="1:24" x14ac:dyDescent="0.15">
      <c r="A117" s="16"/>
      <c r="B117" s="84" t="s">
        <v>241</v>
      </c>
      <c r="C117" s="15"/>
      <c r="D117" s="15"/>
      <c r="E117" s="15"/>
      <c r="F117" s="84" t="str">
        <f>IF($F$2="1年目",$T$5,$T$6)</f>
        <v>割引4月</v>
      </c>
      <c r="G117" s="18"/>
      <c r="H117" s="17"/>
      <c r="I117" s="18"/>
      <c r="J117" s="82" t="s">
        <v>169</v>
      </c>
      <c r="M117" s="16"/>
      <c r="N117" s="84" t="s">
        <v>229</v>
      </c>
      <c r="O117" s="15"/>
      <c r="P117" s="15"/>
      <c r="Q117" s="15"/>
      <c r="R117" s="84" t="str">
        <f>IF('0'!$F$3="1年目",$T$5,$T$5)</f>
        <v>割引4月</v>
      </c>
      <c r="S117" s="18"/>
      <c r="T117" s="17"/>
      <c r="U117" s="18"/>
      <c r="V117" s="82" t="s">
        <v>184</v>
      </c>
    </row>
    <row r="118" spans="1:24" x14ac:dyDescent="0.15">
      <c r="A118" s="16"/>
      <c r="B118" s="17">
        <f>+$H$24</f>
        <v>0</v>
      </c>
      <c r="C118" s="18" t="s">
        <v>23</v>
      </c>
      <c r="D118" s="18">
        <v>1</v>
      </c>
      <c r="E118" s="18" t="s">
        <v>151</v>
      </c>
      <c r="F118" s="26">
        <f>IF($F$2="1年目",$U$5,$U$6)</f>
        <v>1.0131593999999999</v>
      </c>
      <c r="G118" s="18"/>
      <c r="H118" s="17"/>
      <c r="I118" s="18" t="s">
        <v>24</v>
      </c>
      <c r="J118" s="77">
        <f>B118*D118/F118</f>
        <v>0</v>
      </c>
      <c r="M118" s="16"/>
      <c r="N118" s="17">
        <f>+$T$24</f>
        <v>0</v>
      </c>
      <c r="O118" s="18" t="s">
        <v>23</v>
      </c>
      <c r="P118" s="18">
        <v>1</v>
      </c>
      <c r="Q118" s="18" t="s">
        <v>151</v>
      </c>
      <c r="R118" s="85">
        <f>IF('0'!$F$3="1年目",$U$5,$U$5)</f>
        <v>1.0131593999999999</v>
      </c>
      <c r="S118" s="18" t="s">
        <v>25</v>
      </c>
      <c r="T118" s="17">
        <f>IF('0'!$F$3="1年目",$T$24,0)</f>
        <v>0</v>
      </c>
      <c r="U118" s="18" t="s">
        <v>24</v>
      </c>
      <c r="V118" s="77">
        <f>N118*P118/R118</f>
        <v>0</v>
      </c>
    </row>
    <row r="119" spans="1:24" x14ac:dyDescent="0.15">
      <c r="A119" s="16"/>
      <c r="B119" s="84" t="s">
        <v>242</v>
      </c>
      <c r="C119" s="15"/>
      <c r="D119" s="15"/>
      <c r="E119" s="15"/>
      <c r="F119" s="84" t="str">
        <f>IF($F$2="1年目",$T$6,$T$7)</f>
        <v>割引5月</v>
      </c>
      <c r="G119" s="18"/>
      <c r="H119" s="17"/>
      <c r="I119" s="18"/>
      <c r="J119" s="82" t="s">
        <v>170</v>
      </c>
      <c r="M119" s="16"/>
      <c r="N119" s="84" t="s">
        <v>230</v>
      </c>
      <c r="O119" s="15"/>
      <c r="P119" s="15"/>
      <c r="Q119" s="15"/>
      <c r="R119" s="84" t="str">
        <f>IF('0'!$F$3="1年目",$T$6,$T$6)</f>
        <v>割引5月</v>
      </c>
      <c r="S119" s="18"/>
      <c r="T119" s="17"/>
      <c r="U119" s="18"/>
      <c r="V119" s="82" t="s">
        <v>169</v>
      </c>
    </row>
    <row r="120" spans="1:24" x14ac:dyDescent="0.15">
      <c r="A120" s="16"/>
      <c r="B120" s="22">
        <f>+$H$24</f>
        <v>0</v>
      </c>
      <c r="C120" s="23" t="s">
        <v>23</v>
      </c>
      <c r="D120" s="23">
        <v>1</v>
      </c>
      <c r="E120" s="23" t="s">
        <v>151</v>
      </c>
      <c r="F120" s="27">
        <f>IF($F$2="1年目",$U$6,$U$7)</f>
        <v>1.0164762000000001</v>
      </c>
      <c r="G120" s="18"/>
      <c r="H120" s="17"/>
      <c r="I120" s="18" t="s">
        <v>24</v>
      </c>
      <c r="J120" s="77">
        <f>B120*D120/F120</f>
        <v>0</v>
      </c>
      <c r="M120" s="16"/>
      <c r="N120" s="17">
        <f>+$T$24</f>
        <v>0</v>
      </c>
      <c r="O120" s="18" t="s">
        <v>23</v>
      </c>
      <c r="P120" s="18">
        <v>1</v>
      </c>
      <c r="Q120" s="18" t="s">
        <v>151</v>
      </c>
      <c r="R120" s="85">
        <f>IF('0'!$F$3="1年目",$U$6,$U$6)</f>
        <v>1.0164762000000001</v>
      </c>
      <c r="S120" s="18" t="s">
        <v>25</v>
      </c>
      <c r="T120" s="17">
        <f>IF('0'!$F$3="1年目",$T$24,0)</f>
        <v>0</v>
      </c>
      <c r="U120" s="18" t="s">
        <v>24</v>
      </c>
      <c r="V120" s="77">
        <f>N120*P120/R120</f>
        <v>0</v>
      </c>
    </row>
    <row r="121" spans="1:24" x14ac:dyDescent="0.15">
      <c r="A121" s="16"/>
      <c r="B121" s="17"/>
      <c r="C121" s="18"/>
      <c r="D121" s="18"/>
      <c r="E121" s="18"/>
      <c r="F121" s="26"/>
      <c r="G121" s="18"/>
      <c r="H121" s="17"/>
      <c r="I121" s="18"/>
      <c r="J121" s="82"/>
      <c r="M121" s="16"/>
      <c r="N121" s="84" t="s">
        <v>231</v>
      </c>
      <c r="O121" s="15"/>
      <c r="P121" s="15"/>
      <c r="Q121" s="15"/>
      <c r="R121" s="84" t="str">
        <f>IF('0'!$F$3="1年目",$T$7,$T$7)</f>
        <v>割引6月</v>
      </c>
      <c r="S121" s="18"/>
      <c r="T121" s="17"/>
      <c r="U121" s="18"/>
      <c r="V121" s="82" t="s">
        <v>185</v>
      </c>
    </row>
    <row r="122" spans="1:24" x14ac:dyDescent="0.15">
      <c r="A122" s="16"/>
      <c r="B122" s="17"/>
      <c r="C122" s="18"/>
      <c r="D122" s="18"/>
      <c r="E122" s="18"/>
      <c r="F122" s="26"/>
      <c r="G122" s="18"/>
      <c r="H122" s="17"/>
      <c r="I122" s="18"/>
      <c r="J122" s="20"/>
      <c r="K122" s="92">
        <f>ROUND(SUM(J111:J121),0)</f>
        <v>0</v>
      </c>
      <c r="M122" s="16"/>
      <c r="N122" s="22">
        <f>+$T$24</f>
        <v>0</v>
      </c>
      <c r="O122" s="23" t="s">
        <v>23</v>
      </c>
      <c r="P122" s="23">
        <v>1</v>
      </c>
      <c r="Q122" s="23" t="s">
        <v>151</v>
      </c>
      <c r="R122" s="86">
        <f>IF('0'!$F$3="1年目",$U$7,$U$7)</f>
        <v>1.0198039000000001</v>
      </c>
      <c r="S122" s="18" t="s">
        <v>25</v>
      </c>
      <c r="T122" s="17">
        <f>IF('0'!$F$3="1年目",$T$24,0)</f>
        <v>0</v>
      </c>
      <c r="U122" s="18" t="s">
        <v>24</v>
      </c>
      <c r="V122" s="79">
        <f>N122*P122/R122</f>
        <v>0</v>
      </c>
      <c r="X122" s="92">
        <f>ROUND(SUM(V112:V122),0)</f>
        <v>0</v>
      </c>
    </row>
    <row r="123" spans="1:24" x14ac:dyDescent="0.15">
      <c r="A123" s="16"/>
      <c r="B123" s="17"/>
      <c r="C123" s="18"/>
      <c r="D123" s="18"/>
      <c r="E123" s="18"/>
      <c r="F123" s="26"/>
      <c r="G123" s="18"/>
      <c r="H123" s="17"/>
      <c r="I123" s="18"/>
      <c r="J123" s="20"/>
      <c r="M123" s="16"/>
      <c r="N123" s="17"/>
      <c r="O123" s="18"/>
      <c r="P123" s="18"/>
      <c r="Q123" s="18"/>
      <c r="R123" s="85"/>
      <c r="S123" s="18"/>
      <c r="T123" s="17"/>
      <c r="U123" s="18"/>
      <c r="V123" s="20"/>
    </row>
    <row r="124" spans="1:24" x14ac:dyDescent="0.15">
      <c r="A124" s="16"/>
      <c r="B124" s="17"/>
      <c r="C124" s="17"/>
      <c r="D124" s="17"/>
      <c r="E124" s="17"/>
      <c r="F124" s="17"/>
      <c r="G124" s="17"/>
      <c r="H124" s="17"/>
      <c r="I124" s="17"/>
      <c r="J124" s="20"/>
      <c r="M124" s="16"/>
      <c r="N124" s="17"/>
      <c r="O124" s="17"/>
      <c r="P124" s="17"/>
      <c r="Q124" s="17"/>
      <c r="R124" s="17"/>
      <c r="S124" s="17"/>
      <c r="T124" s="17"/>
      <c r="U124" s="17"/>
      <c r="V124" s="20"/>
    </row>
    <row r="125" spans="1:24" x14ac:dyDescent="0.15">
      <c r="A125" s="16"/>
      <c r="B125" s="80" t="s">
        <v>10</v>
      </c>
      <c r="C125" s="17"/>
      <c r="D125" s="17"/>
      <c r="E125" s="17"/>
      <c r="F125" s="80" t="str">
        <f>IF($F$2="1年目",$T$2,$T$3)</f>
        <v>割引1月</v>
      </c>
      <c r="G125" s="17"/>
      <c r="H125" s="80" t="str">
        <f>IF($F$2="1年目","4月分","")</f>
        <v>4月分</v>
      </c>
      <c r="I125" s="17"/>
      <c r="J125" s="81" t="s">
        <v>214</v>
      </c>
      <c r="M125" s="16"/>
      <c r="N125" s="80" t="s">
        <v>10</v>
      </c>
      <c r="O125" s="17"/>
      <c r="P125" s="17"/>
      <c r="Q125" s="17"/>
      <c r="R125" s="80" t="str">
        <f>IF('0'!$F$3="1年目",$T$2,$T$2)</f>
        <v>割引1月</v>
      </c>
      <c r="S125" s="17"/>
      <c r="T125" s="80" t="str">
        <f>IF('0'!$F$3="1年目","4月分","")</f>
        <v/>
      </c>
      <c r="U125" s="17"/>
      <c r="V125" s="81" t="s">
        <v>219</v>
      </c>
    </row>
    <row r="126" spans="1:24" x14ac:dyDescent="0.15">
      <c r="A126" s="16"/>
      <c r="B126" s="22">
        <f>+$H$29</f>
        <v>0</v>
      </c>
      <c r="C126" s="23" t="s">
        <v>23</v>
      </c>
      <c r="D126" s="23">
        <v>1</v>
      </c>
      <c r="E126" s="23" t="s">
        <v>151</v>
      </c>
      <c r="F126" s="26">
        <f>IF($F$2="1年目",$U$2,$U$3)</f>
        <v>1.0032737</v>
      </c>
      <c r="G126" s="23" t="s">
        <v>25</v>
      </c>
      <c r="H126" s="22">
        <f>IF($F$2="1年目",$H$29,0)</f>
        <v>0</v>
      </c>
      <c r="I126" s="23" t="s">
        <v>24</v>
      </c>
      <c r="J126" s="79">
        <f>B126*D126/F126+H126</f>
        <v>0</v>
      </c>
      <c r="M126" s="16"/>
      <c r="N126" s="22">
        <f>+$T$29</f>
        <v>0</v>
      </c>
      <c r="O126" s="23" t="s">
        <v>23</v>
      </c>
      <c r="P126" s="18">
        <v>1</v>
      </c>
      <c r="Q126" s="18" t="s">
        <v>151</v>
      </c>
      <c r="R126" s="85">
        <f>IF('0'!$F$3="1年目",$U$2,$U$2)</f>
        <v>1.0032737</v>
      </c>
      <c r="S126" s="18" t="s">
        <v>25</v>
      </c>
      <c r="T126" s="17">
        <f>IF('0'!$F$3="1年目",$T$29,0)</f>
        <v>0</v>
      </c>
      <c r="U126" s="18" t="s">
        <v>24</v>
      </c>
      <c r="V126" s="79">
        <f>N126*P126/R126+T126</f>
        <v>0</v>
      </c>
    </row>
    <row r="127" spans="1:24" x14ac:dyDescent="0.15">
      <c r="A127" s="16"/>
      <c r="B127" s="80" t="s">
        <v>10</v>
      </c>
      <c r="C127" s="17"/>
      <c r="D127" s="17"/>
      <c r="E127" s="17"/>
      <c r="F127" s="84" t="str">
        <f>IF($F$2="1年目",$T$3,$T$4)</f>
        <v>割引2月</v>
      </c>
      <c r="G127" s="18"/>
      <c r="H127" s="17"/>
      <c r="I127" s="18"/>
      <c r="J127" s="81" t="s">
        <v>215</v>
      </c>
      <c r="M127" s="16"/>
      <c r="N127" s="80" t="s">
        <v>10</v>
      </c>
      <c r="O127" s="17"/>
      <c r="P127" s="15"/>
      <c r="Q127" s="15"/>
      <c r="R127" s="84" t="str">
        <f>IF('0'!$F$3="1年目",$T$3,$T$3)</f>
        <v>割引2月</v>
      </c>
      <c r="S127" s="18"/>
      <c r="T127" s="17"/>
      <c r="U127" s="18"/>
      <c r="V127" s="81" t="s">
        <v>220</v>
      </c>
    </row>
    <row r="128" spans="1:24" x14ac:dyDescent="0.15">
      <c r="A128" s="16"/>
      <c r="B128" s="22">
        <f>+$H$29</f>
        <v>0</v>
      </c>
      <c r="C128" s="23" t="s">
        <v>23</v>
      </c>
      <c r="D128" s="23">
        <v>1</v>
      </c>
      <c r="E128" s="23" t="s">
        <v>151</v>
      </c>
      <c r="F128" s="26">
        <f>IF($F$2="1年目",$U$3,$U$4)</f>
        <v>1.0065582</v>
      </c>
      <c r="G128" s="18"/>
      <c r="H128" s="17"/>
      <c r="I128" s="18" t="s">
        <v>24</v>
      </c>
      <c r="J128" s="79">
        <f>B128*D128/F128+H128</f>
        <v>0</v>
      </c>
      <c r="M128" s="16"/>
      <c r="N128" s="22">
        <f>+$T$29</f>
        <v>0</v>
      </c>
      <c r="O128" s="23" t="s">
        <v>23</v>
      </c>
      <c r="P128" s="18">
        <v>1</v>
      </c>
      <c r="Q128" s="18" t="s">
        <v>151</v>
      </c>
      <c r="R128" s="85">
        <f>IF('0'!$F$3="1年目",$U$3,$U$3)</f>
        <v>1.0065582</v>
      </c>
      <c r="S128" s="18"/>
      <c r="T128" s="17"/>
      <c r="U128" s="18" t="s">
        <v>24</v>
      </c>
      <c r="V128" s="79">
        <f>N128*P128/R128+T128</f>
        <v>0</v>
      </c>
    </row>
    <row r="129" spans="1:24" x14ac:dyDescent="0.15">
      <c r="A129" s="16"/>
      <c r="B129" s="80" t="s">
        <v>10</v>
      </c>
      <c r="C129" s="17"/>
      <c r="D129" s="17"/>
      <c r="E129" s="17"/>
      <c r="F129" s="84" t="str">
        <f>IF($F$2="1年目",$T$4,$T$5)</f>
        <v>割引3月</v>
      </c>
      <c r="G129" s="18"/>
      <c r="H129" s="17"/>
      <c r="I129" s="18"/>
      <c r="J129" s="81" t="s">
        <v>216</v>
      </c>
      <c r="M129" s="16"/>
      <c r="N129" s="80" t="s">
        <v>10</v>
      </c>
      <c r="O129" s="17"/>
      <c r="P129" s="15"/>
      <c r="Q129" s="15"/>
      <c r="R129" s="84" t="str">
        <f>IF('0'!$F$3="1年目",$T$4,$T$4)</f>
        <v>割引3月</v>
      </c>
      <c r="S129" s="18"/>
      <c r="T129" s="17"/>
      <c r="U129" s="18"/>
      <c r="V129" s="81" t="s">
        <v>215</v>
      </c>
    </row>
    <row r="130" spans="1:24" x14ac:dyDescent="0.15">
      <c r="A130" s="16"/>
      <c r="B130" s="22">
        <f>+$H$29</f>
        <v>0</v>
      </c>
      <c r="C130" s="23" t="s">
        <v>23</v>
      </c>
      <c r="D130" s="23">
        <v>1</v>
      </c>
      <c r="E130" s="23" t="s">
        <v>151</v>
      </c>
      <c r="F130" s="26">
        <f>IF($F$2="1年目",$U$4,$U$5)</f>
        <v>1.0098533999999999</v>
      </c>
      <c r="G130" s="18"/>
      <c r="H130" s="17"/>
      <c r="I130" s="18" t="s">
        <v>24</v>
      </c>
      <c r="J130" s="79">
        <f>B130*D130/F130+H130</f>
        <v>0</v>
      </c>
      <c r="M130" s="16"/>
      <c r="N130" s="22">
        <f>+$T$29</f>
        <v>0</v>
      </c>
      <c r="O130" s="23" t="s">
        <v>23</v>
      </c>
      <c r="P130" s="18">
        <v>1</v>
      </c>
      <c r="Q130" s="18" t="s">
        <v>151</v>
      </c>
      <c r="R130" s="85">
        <f>IF('0'!$F$3="1年目",$U$4,$U$4)</f>
        <v>1.0098533999999999</v>
      </c>
      <c r="S130" s="18"/>
      <c r="T130" s="17"/>
      <c r="U130" s="18" t="s">
        <v>24</v>
      </c>
      <c r="V130" s="79">
        <f>N130*P130/R130+T130</f>
        <v>0</v>
      </c>
    </row>
    <row r="131" spans="1:24" x14ac:dyDescent="0.15">
      <c r="A131" s="16"/>
      <c r="B131" s="80" t="s">
        <v>10</v>
      </c>
      <c r="C131" s="17"/>
      <c r="D131" s="17"/>
      <c r="E131" s="17"/>
      <c r="F131" s="84" t="str">
        <f>IF($F$2="1年目",$T$5,$T$6)</f>
        <v>割引4月</v>
      </c>
      <c r="G131" s="18"/>
      <c r="H131" s="17"/>
      <c r="I131" s="18"/>
      <c r="J131" s="81" t="s">
        <v>217</v>
      </c>
      <c r="M131" s="16"/>
      <c r="N131" s="80" t="s">
        <v>10</v>
      </c>
      <c r="O131" s="17"/>
      <c r="P131" s="15"/>
      <c r="Q131" s="15"/>
      <c r="R131" s="84" t="str">
        <f>IF('0'!$F$3="1年目",$T$5,$T$5)</f>
        <v>割引4月</v>
      </c>
      <c r="S131" s="18"/>
      <c r="T131" s="17"/>
      <c r="U131" s="18"/>
      <c r="V131" s="81" t="s">
        <v>216</v>
      </c>
    </row>
    <row r="132" spans="1:24" x14ac:dyDescent="0.15">
      <c r="A132" s="16"/>
      <c r="B132" s="22">
        <f>+$H$29</f>
        <v>0</v>
      </c>
      <c r="C132" s="23" t="s">
        <v>23</v>
      </c>
      <c r="D132" s="23">
        <v>1</v>
      </c>
      <c r="E132" s="23" t="s">
        <v>151</v>
      </c>
      <c r="F132" s="26">
        <f>IF($F$2="1年目",$U$5,$U$6)</f>
        <v>1.0131593999999999</v>
      </c>
      <c r="G132" s="18"/>
      <c r="H132" s="17"/>
      <c r="I132" s="18" t="s">
        <v>24</v>
      </c>
      <c r="J132" s="79">
        <f>B132*D132/F132+H132</f>
        <v>0</v>
      </c>
      <c r="M132" s="16"/>
      <c r="N132" s="22">
        <f>+$T$29</f>
        <v>0</v>
      </c>
      <c r="O132" s="23" t="s">
        <v>23</v>
      </c>
      <c r="P132" s="18">
        <v>1</v>
      </c>
      <c r="Q132" s="18" t="s">
        <v>151</v>
      </c>
      <c r="R132" s="85">
        <f>IF('0'!$F$3="1年目",$U$5,$U$5)</f>
        <v>1.0131593999999999</v>
      </c>
      <c r="S132" s="18"/>
      <c r="T132" s="17"/>
      <c r="U132" s="18" t="s">
        <v>24</v>
      </c>
      <c r="V132" s="79">
        <f>N132*P132/R132+T132</f>
        <v>0</v>
      </c>
    </row>
    <row r="133" spans="1:24" x14ac:dyDescent="0.15">
      <c r="A133" s="16"/>
      <c r="B133" s="80" t="s">
        <v>10</v>
      </c>
      <c r="C133" s="17"/>
      <c r="D133" s="17"/>
      <c r="E133" s="17"/>
      <c r="F133" s="84" t="str">
        <f>IF($F$2="1年目",$T$6,$T$7)</f>
        <v>割引5月</v>
      </c>
      <c r="G133" s="18"/>
      <c r="H133" s="17"/>
      <c r="I133" s="18"/>
      <c r="J133" s="81" t="s">
        <v>218</v>
      </c>
      <c r="M133" s="16"/>
      <c r="N133" s="80" t="s">
        <v>10</v>
      </c>
      <c r="O133" s="17"/>
      <c r="P133" s="15"/>
      <c r="Q133" s="15"/>
      <c r="R133" s="84" t="str">
        <f>IF('0'!$F$3="1年目",$T$6,$T$6)</f>
        <v>割引5月</v>
      </c>
      <c r="S133" s="18"/>
      <c r="T133" s="17"/>
      <c r="U133" s="18"/>
      <c r="V133" s="81" t="s">
        <v>217</v>
      </c>
    </row>
    <row r="134" spans="1:24" x14ac:dyDescent="0.15">
      <c r="A134" s="16"/>
      <c r="B134" s="22">
        <f>+$H$29</f>
        <v>0</v>
      </c>
      <c r="C134" s="23" t="s">
        <v>23</v>
      </c>
      <c r="D134" s="23">
        <v>1</v>
      </c>
      <c r="E134" s="23" t="s">
        <v>151</v>
      </c>
      <c r="F134" s="27">
        <f>IF($F$2="1年目",$U$6,$U$7)</f>
        <v>1.0164762000000001</v>
      </c>
      <c r="G134" s="18"/>
      <c r="H134" s="17"/>
      <c r="I134" s="18" t="s">
        <v>24</v>
      </c>
      <c r="J134" s="79">
        <f>B134*D134/F134+H134</f>
        <v>0</v>
      </c>
      <c r="M134" s="16"/>
      <c r="N134" s="22">
        <f>+$T$29</f>
        <v>0</v>
      </c>
      <c r="O134" s="23" t="s">
        <v>23</v>
      </c>
      <c r="P134" s="18">
        <v>1</v>
      </c>
      <c r="Q134" s="18" t="s">
        <v>151</v>
      </c>
      <c r="R134" s="85">
        <f>IF('0'!$F$3="1年目",$U$6,$U$6)</f>
        <v>1.0164762000000001</v>
      </c>
      <c r="S134" s="18"/>
      <c r="T134" s="17"/>
      <c r="U134" s="18" t="s">
        <v>24</v>
      </c>
      <c r="V134" s="79">
        <f>N134*P134/R134+T134</f>
        <v>0</v>
      </c>
    </row>
    <row r="135" spans="1:24" x14ac:dyDescent="0.15">
      <c r="A135" s="16"/>
      <c r="B135" s="17"/>
      <c r="C135" s="18"/>
      <c r="D135" s="18"/>
      <c r="E135" s="18"/>
      <c r="F135" s="26"/>
      <c r="G135" s="18"/>
      <c r="H135" s="17"/>
      <c r="I135" s="18"/>
      <c r="J135" s="20"/>
      <c r="M135" s="16"/>
      <c r="N135" s="80" t="s">
        <v>10</v>
      </c>
      <c r="O135" s="17"/>
      <c r="P135" s="15"/>
      <c r="Q135" s="15"/>
      <c r="R135" s="84" t="str">
        <f>IF('0'!$F$3="1年目",$T$7,$T$7)</f>
        <v>割引6月</v>
      </c>
      <c r="S135" s="18"/>
      <c r="T135" s="17"/>
      <c r="U135" s="18"/>
      <c r="V135" s="81" t="s">
        <v>218</v>
      </c>
    </row>
    <row r="136" spans="1:24" x14ac:dyDescent="0.15">
      <c r="A136" s="16"/>
      <c r="B136" s="17"/>
      <c r="C136" s="18"/>
      <c r="D136" s="18"/>
      <c r="E136" s="18"/>
      <c r="F136" s="26"/>
      <c r="G136" s="18"/>
      <c r="H136" s="17"/>
      <c r="I136" s="18"/>
      <c r="J136" s="20"/>
      <c r="K136" s="92">
        <f>ROUND(SUM(J125:J135),0)</f>
        <v>0</v>
      </c>
      <c r="M136" s="16"/>
      <c r="N136" s="22">
        <f>+$T$29</f>
        <v>0</v>
      </c>
      <c r="O136" s="23" t="s">
        <v>23</v>
      </c>
      <c r="P136" s="23">
        <v>1</v>
      </c>
      <c r="Q136" s="23" t="s">
        <v>151</v>
      </c>
      <c r="R136" s="86">
        <f>IF('0'!$F$3="1年目",$U$7,$U$7)</f>
        <v>1.0198039000000001</v>
      </c>
      <c r="S136" s="18"/>
      <c r="T136" s="17"/>
      <c r="U136" s="18" t="s">
        <v>24</v>
      </c>
      <c r="V136" s="79">
        <f>N136*P136/R136+T136</f>
        <v>0</v>
      </c>
      <c r="X136" s="92">
        <f>ROUND(SUM(V126:V136),0)</f>
        <v>0</v>
      </c>
    </row>
    <row r="137" spans="1:24" x14ac:dyDescent="0.15">
      <c r="A137" s="16"/>
      <c r="B137" s="17"/>
      <c r="C137" s="18"/>
      <c r="D137" s="18"/>
      <c r="E137" s="18"/>
      <c r="F137" s="26"/>
      <c r="G137" s="18"/>
      <c r="H137" s="17"/>
      <c r="I137" s="18"/>
      <c r="J137" s="20"/>
      <c r="M137" s="16"/>
      <c r="N137" s="17"/>
      <c r="O137" s="18"/>
      <c r="P137" s="18"/>
      <c r="Q137" s="18"/>
      <c r="R137" s="26"/>
      <c r="S137" s="18"/>
      <c r="T137" s="17"/>
      <c r="U137" s="18"/>
      <c r="V137" s="20"/>
    </row>
    <row r="138" spans="1:24" x14ac:dyDescent="0.15">
      <c r="A138" s="16"/>
      <c r="B138" s="17"/>
      <c r="C138" s="17"/>
      <c r="D138" s="17"/>
      <c r="E138" s="17"/>
      <c r="F138" s="17"/>
      <c r="G138" s="17"/>
      <c r="H138" s="17"/>
      <c r="I138" s="17"/>
      <c r="J138" s="20"/>
      <c r="M138" s="16"/>
      <c r="N138" s="17"/>
      <c r="O138" s="17"/>
      <c r="P138" s="17"/>
      <c r="Q138" s="17"/>
      <c r="R138" s="17"/>
      <c r="S138" s="17"/>
      <c r="T138" s="17"/>
      <c r="U138" s="17"/>
      <c r="V138" s="20"/>
    </row>
    <row r="139" spans="1:24" x14ac:dyDescent="0.15">
      <c r="A139" s="16"/>
      <c r="B139" s="80" t="s">
        <v>268</v>
      </c>
      <c r="C139" s="17"/>
      <c r="D139" s="17"/>
      <c r="E139" s="17"/>
      <c r="F139" s="80" t="str">
        <f>IF($F$2="1年目",$T$2,$T$3)</f>
        <v>割引1月</v>
      </c>
      <c r="G139" s="17"/>
      <c r="H139" s="80" t="str">
        <f>IF($F$2="1年目","4月分","")</f>
        <v>4月分</v>
      </c>
      <c r="I139" s="17"/>
      <c r="J139" s="81" t="s">
        <v>269</v>
      </c>
      <c r="M139" s="16"/>
      <c r="N139" s="80" t="s">
        <v>274</v>
      </c>
      <c r="O139" s="17"/>
      <c r="P139" s="17"/>
      <c r="Q139" s="17"/>
      <c r="R139" s="80" t="str">
        <f>IF('0'!$F$3="1年目",$T$2,$T$2)</f>
        <v>割引1月</v>
      </c>
      <c r="S139" s="17"/>
      <c r="T139" s="80" t="str">
        <f>IF('0'!$F$3="1年目","4月分","")</f>
        <v/>
      </c>
      <c r="U139" s="17"/>
      <c r="V139" s="81" t="s">
        <v>275</v>
      </c>
    </row>
    <row r="140" spans="1:24" x14ac:dyDescent="0.15">
      <c r="A140" s="16"/>
      <c r="B140" s="22">
        <f>+$H$32</f>
        <v>0</v>
      </c>
      <c r="C140" s="23" t="s">
        <v>23</v>
      </c>
      <c r="D140" s="23">
        <v>1</v>
      </c>
      <c r="E140" s="23" t="s">
        <v>151</v>
      </c>
      <c r="F140" s="26">
        <f>IF($F$2="1年目",$U$2,$U$3)</f>
        <v>1.0032737</v>
      </c>
      <c r="G140" s="23" t="s">
        <v>25</v>
      </c>
      <c r="H140" s="22">
        <f>+$H$32</f>
        <v>0</v>
      </c>
      <c r="I140" s="23" t="s">
        <v>24</v>
      </c>
      <c r="J140" s="79">
        <f>B140*D140/F140+H140</f>
        <v>0</v>
      </c>
      <c r="M140" s="16"/>
      <c r="N140" s="22">
        <f>+$T$32</f>
        <v>0</v>
      </c>
      <c r="O140" s="23" t="s">
        <v>23</v>
      </c>
      <c r="P140" s="18">
        <v>1</v>
      </c>
      <c r="Q140" s="18" t="s">
        <v>151</v>
      </c>
      <c r="R140" s="85">
        <f>IF('0'!$F$3="1年目",$U$2,$U$2)</f>
        <v>1.0032737</v>
      </c>
      <c r="S140" s="18" t="s">
        <v>25</v>
      </c>
      <c r="T140" s="17">
        <f>IF('0'!$F$3="1年目",$T$29,0)</f>
        <v>0</v>
      </c>
      <c r="U140" s="18" t="s">
        <v>24</v>
      </c>
      <c r="V140" s="79">
        <f>N140*P140/R140+T140</f>
        <v>0</v>
      </c>
    </row>
    <row r="141" spans="1:24" x14ac:dyDescent="0.15">
      <c r="A141" s="16"/>
      <c r="B141" s="80" t="s">
        <v>268</v>
      </c>
      <c r="C141" s="17"/>
      <c r="D141" s="17"/>
      <c r="E141" s="17"/>
      <c r="F141" s="84" t="str">
        <f>IF($F$2="1年目",$T$3,$T$4)</f>
        <v>割引2月</v>
      </c>
      <c r="G141" s="18"/>
      <c r="H141" s="17"/>
      <c r="I141" s="18"/>
      <c r="J141" s="81" t="s">
        <v>270</v>
      </c>
      <c r="M141" s="16"/>
      <c r="N141" s="80" t="s">
        <v>274</v>
      </c>
      <c r="O141" s="17"/>
      <c r="P141" s="15"/>
      <c r="Q141" s="15"/>
      <c r="R141" s="84" t="str">
        <f>IF('0'!$F$3="1年目",$T$3,$T$3)</f>
        <v>割引2月</v>
      </c>
      <c r="S141" s="18"/>
      <c r="T141" s="17"/>
      <c r="U141" s="18"/>
      <c r="V141" s="81" t="s">
        <v>276</v>
      </c>
    </row>
    <row r="142" spans="1:24" x14ac:dyDescent="0.15">
      <c r="A142" s="16"/>
      <c r="B142" s="22">
        <f>+$H$32</f>
        <v>0</v>
      </c>
      <c r="C142" s="23" t="s">
        <v>23</v>
      </c>
      <c r="D142" s="23">
        <v>1</v>
      </c>
      <c r="E142" s="23" t="s">
        <v>151</v>
      </c>
      <c r="F142" s="26">
        <f>IF($F$2="1年目",$U$3,$U$4)</f>
        <v>1.0065582</v>
      </c>
      <c r="G142" s="18"/>
      <c r="H142" s="17"/>
      <c r="I142" s="18" t="s">
        <v>24</v>
      </c>
      <c r="J142" s="79">
        <f>B142*D142/F142+H142</f>
        <v>0</v>
      </c>
      <c r="M142" s="16"/>
      <c r="N142" s="22">
        <f>+$T$32</f>
        <v>0</v>
      </c>
      <c r="O142" s="23" t="s">
        <v>23</v>
      </c>
      <c r="P142" s="18">
        <v>1</v>
      </c>
      <c r="Q142" s="18" t="s">
        <v>151</v>
      </c>
      <c r="R142" s="85">
        <f>IF('0'!$F$3="1年目",$U$3,$U$3)</f>
        <v>1.0065582</v>
      </c>
      <c r="S142" s="18"/>
      <c r="T142" s="17"/>
      <c r="U142" s="18" t="s">
        <v>24</v>
      </c>
      <c r="V142" s="79">
        <f>N142*P142/R142+T142</f>
        <v>0</v>
      </c>
    </row>
    <row r="143" spans="1:24" x14ac:dyDescent="0.15">
      <c r="A143" s="16"/>
      <c r="B143" s="80" t="s">
        <v>268</v>
      </c>
      <c r="C143" s="17"/>
      <c r="D143" s="17"/>
      <c r="E143" s="17"/>
      <c r="F143" s="84" t="str">
        <f>IF($F$2="1年目",$T$4,$T$5)</f>
        <v>割引3月</v>
      </c>
      <c r="G143" s="18"/>
      <c r="H143" s="17"/>
      <c r="I143" s="18"/>
      <c r="J143" s="81" t="s">
        <v>271</v>
      </c>
      <c r="M143" s="16"/>
      <c r="N143" s="80" t="s">
        <v>274</v>
      </c>
      <c r="O143" s="17"/>
      <c r="P143" s="15"/>
      <c r="Q143" s="15"/>
      <c r="R143" s="84" t="str">
        <f>IF('0'!$F$3="1年目",$T$4,$T$4)</f>
        <v>割引3月</v>
      </c>
      <c r="S143" s="18"/>
      <c r="T143" s="17"/>
      <c r="U143" s="18"/>
      <c r="V143" s="81" t="s">
        <v>277</v>
      </c>
    </row>
    <row r="144" spans="1:24" x14ac:dyDescent="0.15">
      <c r="A144" s="16"/>
      <c r="B144" s="22">
        <f>+$H$32</f>
        <v>0</v>
      </c>
      <c r="C144" s="23" t="s">
        <v>23</v>
      </c>
      <c r="D144" s="23">
        <v>1</v>
      </c>
      <c r="E144" s="23" t="s">
        <v>151</v>
      </c>
      <c r="F144" s="26">
        <f>IF($F$2="1年目",$U$4,$U$5)</f>
        <v>1.0098533999999999</v>
      </c>
      <c r="G144" s="18"/>
      <c r="H144" s="17"/>
      <c r="I144" s="18" t="s">
        <v>24</v>
      </c>
      <c r="J144" s="79">
        <f>B144*D144/F144+H144</f>
        <v>0</v>
      </c>
      <c r="M144" s="16"/>
      <c r="N144" s="22">
        <f>+$T$32</f>
        <v>0</v>
      </c>
      <c r="O144" s="23" t="s">
        <v>23</v>
      </c>
      <c r="P144" s="18">
        <v>1</v>
      </c>
      <c r="Q144" s="18" t="s">
        <v>151</v>
      </c>
      <c r="R144" s="85">
        <f>IF('0'!$F$3="1年目",$U$4,$U$4)</f>
        <v>1.0098533999999999</v>
      </c>
      <c r="S144" s="18"/>
      <c r="T144" s="17"/>
      <c r="U144" s="18" t="s">
        <v>24</v>
      </c>
      <c r="V144" s="79">
        <f>N144*P144/R144+T144</f>
        <v>0</v>
      </c>
    </row>
    <row r="145" spans="1:24" x14ac:dyDescent="0.15">
      <c r="A145" s="16"/>
      <c r="B145" s="80" t="s">
        <v>268</v>
      </c>
      <c r="C145" s="17"/>
      <c r="D145" s="17"/>
      <c r="E145" s="17"/>
      <c r="F145" s="84" t="str">
        <f>IF($F$2="1年目",$T$5,$T$6)</f>
        <v>割引4月</v>
      </c>
      <c r="G145" s="18"/>
      <c r="H145" s="17"/>
      <c r="I145" s="18"/>
      <c r="J145" s="81" t="s">
        <v>272</v>
      </c>
      <c r="M145" s="16"/>
      <c r="N145" s="80" t="s">
        <v>274</v>
      </c>
      <c r="O145" s="17"/>
      <c r="P145" s="15"/>
      <c r="Q145" s="15"/>
      <c r="R145" s="84" t="str">
        <f>IF('0'!$F$3="1年目",$T$5,$T$5)</f>
        <v>割引4月</v>
      </c>
      <c r="S145" s="18"/>
      <c r="T145" s="17"/>
      <c r="U145" s="18"/>
      <c r="V145" s="81" t="s">
        <v>278</v>
      </c>
    </row>
    <row r="146" spans="1:24" x14ac:dyDescent="0.15">
      <c r="A146" s="16"/>
      <c r="B146" s="22">
        <f>+$H$32</f>
        <v>0</v>
      </c>
      <c r="C146" s="23" t="s">
        <v>23</v>
      </c>
      <c r="D146" s="23">
        <v>1</v>
      </c>
      <c r="E146" s="23" t="s">
        <v>151</v>
      </c>
      <c r="F146" s="26">
        <f>IF($F$2="1年目",$U$5,$U$6)</f>
        <v>1.0131593999999999</v>
      </c>
      <c r="G146" s="18"/>
      <c r="H146" s="17"/>
      <c r="I146" s="18" t="s">
        <v>24</v>
      </c>
      <c r="J146" s="79">
        <f>B146*D146/F146+H146</f>
        <v>0</v>
      </c>
      <c r="M146" s="16"/>
      <c r="N146" s="22">
        <f>+$T$32</f>
        <v>0</v>
      </c>
      <c r="O146" s="23" t="s">
        <v>23</v>
      </c>
      <c r="P146" s="18">
        <v>1</v>
      </c>
      <c r="Q146" s="18" t="s">
        <v>151</v>
      </c>
      <c r="R146" s="85">
        <f>IF('0'!$F$3="1年目",$U$5,$U$5)</f>
        <v>1.0131593999999999</v>
      </c>
      <c r="S146" s="18"/>
      <c r="T146" s="17"/>
      <c r="U146" s="18" t="s">
        <v>24</v>
      </c>
      <c r="V146" s="79">
        <f>N146*P146/R146+T146</f>
        <v>0</v>
      </c>
    </row>
    <row r="147" spans="1:24" x14ac:dyDescent="0.15">
      <c r="A147" s="16"/>
      <c r="B147" s="80" t="s">
        <v>268</v>
      </c>
      <c r="C147" s="17"/>
      <c r="D147" s="17"/>
      <c r="E147" s="17"/>
      <c r="F147" s="84" t="str">
        <f>IF($F$2="1年目",$T$6,$T$7)</f>
        <v>割引5月</v>
      </c>
      <c r="G147" s="18"/>
      <c r="H147" s="17"/>
      <c r="I147" s="18"/>
      <c r="J147" s="81" t="s">
        <v>273</v>
      </c>
      <c r="M147" s="16"/>
      <c r="N147" s="80" t="s">
        <v>274</v>
      </c>
      <c r="O147" s="17"/>
      <c r="P147" s="15"/>
      <c r="Q147" s="15"/>
      <c r="R147" s="84" t="str">
        <f>IF('0'!$F$3="1年目",$T$6,$T$6)</f>
        <v>割引5月</v>
      </c>
      <c r="S147" s="18"/>
      <c r="T147" s="17"/>
      <c r="U147" s="18"/>
      <c r="V147" s="81" t="s">
        <v>279</v>
      </c>
    </row>
    <row r="148" spans="1:24" x14ac:dyDescent="0.15">
      <c r="A148" s="16"/>
      <c r="B148" s="22">
        <f>+$H$32</f>
        <v>0</v>
      </c>
      <c r="C148" s="23" t="s">
        <v>23</v>
      </c>
      <c r="D148" s="23">
        <v>1</v>
      </c>
      <c r="E148" s="23" t="s">
        <v>151</v>
      </c>
      <c r="F148" s="27">
        <f>IF($F$2="1年目",$U$6,$U$7)</f>
        <v>1.0164762000000001</v>
      </c>
      <c r="G148" s="18"/>
      <c r="H148" s="17"/>
      <c r="I148" s="18" t="s">
        <v>24</v>
      </c>
      <c r="J148" s="79">
        <f>B148*D148/F148+H148</f>
        <v>0</v>
      </c>
      <c r="M148" s="16"/>
      <c r="N148" s="22">
        <f>+$T$32</f>
        <v>0</v>
      </c>
      <c r="O148" s="23" t="s">
        <v>23</v>
      </c>
      <c r="P148" s="18">
        <v>1</v>
      </c>
      <c r="Q148" s="18" t="s">
        <v>151</v>
      </c>
      <c r="R148" s="85">
        <f>IF('0'!$F$3="1年目",$U$6,$U$6)</f>
        <v>1.0164762000000001</v>
      </c>
      <c r="S148" s="18"/>
      <c r="T148" s="17"/>
      <c r="U148" s="18" t="s">
        <v>24</v>
      </c>
      <c r="V148" s="79">
        <f>N148*P148/R148+T148</f>
        <v>0</v>
      </c>
    </row>
    <row r="149" spans="1:24" x14ac:dyDescent="0.15">
      <c r="A149" s="16"/>
      <c r="B149" s="17"/>
      <c r="C149" s="18"/>
      <c r="D149" s="18"/>
      <c r="E149" s="18"/>
      <c r="F149" s="26"/>
      <c r="G149" s="18"/>
      <c r="H149" s="17"/>
      <c r="I149" s="18"/>
      <c r="J149" s="20"/>
      <c r="M149" s="16"/>
      <c r="N149" s="80" t="s">
        <v>274</v>
      </c>
      <c r="O149" s="17"/>
      <c r="P149" s="15"/>
      <c r="Q149" s="15"/>
      <c r="R149" s="84" t="str">
        <f>IF('0'!$F$3="1年目",$T$7,$T$7)</f>
        <v>割引6月</v>
      </c>
      <c r="S149" s="18"/>
      <c r="T149" s="17"/>
      <c r="U149" s="18"/>
      <c r="V149" s="81" t="s">
        <v>280</v>
      </c>
    </row>
    <row r="150" spans="1:24" x14ac:dyDescent="0.15">
      <c r="A150" s="16"/>
      <c r="B150" s="17"/>
      <c r="C150" s="18"/>
      <c r="D150" s="18"/>
      <c r="E150" s="18"/>
      <c r="F150" s="26"/>
      <c r="G150" s="18"/>
      <c r="H150" s="17"/>
      <c r="I150" s="18"/>
      <c r="J150" s="20"/>
      <c r="K150" s="92">
        <f>ROUND(SUM(J140:J150),0)</f>
        <v>0</v>
      </c>
      <c r="M150" s="16"/>
      <c r="N150" s="22">
        <f>+$T$32</f>
        <v>0</v>
      </c>
      <c r="O150" s="23" t="s">
        <v>23</v>
      </c>
      <c r="P150" s="23">
        <v>1</v>
      </c>
      <c r="Q150" s="23" t="s">
        <v>151</v>
      </c>
      <c r="R150" s="86">
        <f>IF('0'!$F$3="1年目",$U$7,$U$7)</f>
        <v>1.0198039000000001</v>
      </c>
      <c r="S150" s="18"/>
      <c r="T150" s="17"/>
      <c r="U150" s="18" t="s">
        <v>24</v>
      </c>
      <c r="V150" s="79">
        <f>N150*P150/R150+T150</f>
        <v>0</v>
      </c>
      <c r="X150" s="92">
        <f>ROUND(SUM(V140:V150),0)</f>
        <v>0</v>
      </c>
    </row>
    <row r="151" spans="1:24" x14ac:dyDescent="0.15">
      <c r="A151" s="16"/>
      <c r="B151" s="17"/>
      <c r="C151" s="18"/>
      <c r="D151" s="18"/>
      <c r="E151" s="18"/>
      <c r="F151" s="26"/>
      <c r="G151" s="18"/>
      <c r="H151" s="17"/>
      <c r="I151" s="18"/>
      <c r="J151" s="20"/>
      <c r="M151" s="16"/>
      <c r="N151" s="17"/>
      <c r="O151" s="18"/>
      <c r="P151" s="18"/>
      <c r="Q151" s="18"/>
      <c r="R151" s="26"/>
      <c r="S151" s="18"/>
      <c r="T151" s="17"/>
      <c r="U151" s="18"/>
      <c r="V151" s="20"/>
    </row>
    <row r="152" spans="1:24" x14ac:dyDescent="0.15">
      <c r="A152" s="16"/>
      <c r="B152" s="17"/>
      <c r="C152" s="17"/>
      <c r="D152" s="17"/>
      <c r="E152" s="17"/>
      <c r="F152" s="17"/>
      <c r="G152" s="17"/>
      <c r="H152" s="17"/>
      <c r="I152" s="17"/>
      <c r="J152" s="20"/>
      <c r="M152" s="16"/>
      <c r="N152" s="17"/>
      <c r="O152" s="17"/>
      <c r="P152" s="17"/>
      <c r="Q152" s="17"/>
      <c r="R152" s="17"/>
      <c r="S152" s="17"/>
      <c r="T152" s="17"/>
      <c r="U152" s="17"/>
      <c r="V152" s="20"/>
    </row>
    <row r="153" spans="1:24" x14ac:dyDescent="0.15">
      <c r="A153" s="16"/>
      <c r="B153" s="80" t="s">
        <v>243</v>
      </c>
      <c r="C153" s="17"/>
      <c r="D153" s="17"/>
      <c r="E153" s="17"/>
      <c r="F153" s="80" t="str">
        <f>IF($F$2="1年目",$T$2,$T$3)</f>
        <v>割引1月</v>
      </c>
      <c r="G153" s="17"/>
      <c r="H153" s="17"/>
      <c r="I153" s="17"/>
      <c r="J153" s="81" t="s">
        <v>192</v>
      </c>
      <c r="M153" s="16"/>
      <c r="N153" s="80" t="s">
        <v>232</v>
      </c>
      <c r="O153" s="17"/>
      <c r="P153" s="17"/>
      <c r="Q153" s="17"/>
      <c r="R153" s="80" t="str">
        <f>IF('0'!$F$3="1年目",$T$2,$T$2)</f>
        <v>割引1月</v>
      </c>
      <c r="S153" s="17"/>
      <c r="T153" s="80" t="str">
        <f>IF('0'!$F$3="1年目","4月分","")</f>
        <v/>
      </c>
      <c r="U153" s="17"/>
      <c r="V153" s="81" t="s">
        <v>186</v>
      </c>
    </row>
    <row r="154" spans="1:24" x14ac:dyDescent="0.15">
      <c r="A154" s="16"/>
      <c r="B154" s="17">
        <f>+$H$26</f>
        <v>0</v>
      </c>
      <c r="C154" s="18" t="s">
        <v>23</v>
      </c>
      <c r="D154" s="18">
        <v>1</v>
      </c>
      <c r="E154" s="18" t="s">
        <v>151</v>
      </c>
      <c r="F154" s="26">
        <f>IF($F$2="1年目",$U$2,$U$3)</f>
        <v>1.0032737</v>
      </c>
      <c r="G154" s="18"/>
      <c r="H154" s="17"/>
      <c r="I154" s="18" t="s">
        <v>24</v>
      </c>
      <c r="J154" s="79">
        <f>B154*D154/F154</f>
        <v>0</v>
      </c>
      <c r="M154" s="16"/>
      <c r="N154" s="22">
        <f>+$T$26</f>
        <v>0</v>
      </c>
      <c r="O154" s="18" t="s">
        <v>23</v>
      </c>
      <c r="P154" s="18">
        <v>1</v>
      </c>
      <c r="Q154" s="18" t="s">
        <v>151</v>
      </c>
      <c r="R154" s="85">
        <f>IF('0'!$F$3="1年目",$U$2,$U$2)</f>
        <v>1.0032737</v>
      </c>
      <c r="S154" s="18" t="s">
        <v>25</v>
      </c>
      <c r="T154" s="17">
        <f>IF('0'!$F$3="1年目",$T$24,0)</f>
        <v>0</v>
      </c>
      <c r="U154" s="18" t="s">
        <v>24</v>
      </c>
      <c r="V154" s="79">
        <f>N154*P154/R154</f>
        <v>0</v>
      </c>
    </row>
    <row r="155" spans="1:24" x14ac:dyDescent="0.15">
      <c r="A155" s="16"/>
      <c r="B155" s="84" t="s">
        <v>244</v>
      </c>
      <c r="C155" s="15"/>
      <c r="D155" s="15"/>
      <c r="E155" s="15"/>
      <c r="F155" s="84" t="str">
        <f>IF($F$2="1年目",$T$3,$T$4)</f>
        <v>割引2月</v>
      </c>
      <c r="G155" s="18"/>
      <c r="H155" s="17"/>
      <c r="I155" s="18"/>
      <c r="J155" s="81" t="s">
        <v>193</v>
      </c>
      <c r="M155" s="16"/>
      <c r="N155" s="80" t="s">
        <v>233</v>
      </c>
      <c r="O155" s="15"/>
      <c r="P155" s="15"/>
      <c r="Q155" s="15"/>
      <c r="R155" s="84" t="str">
        <f>IF('0'!$F$3="1年目",$T$3,$T$3)</f>
        <v>割引2月</v>
      </c>
      <c r="S155" s="18"/>
      <c r="T155" s="17"/>
      <c r="U155" s="18"/>
      <c r="V155" s="81" t="s">
        <v>187</v>
      </c>
    </row>
    <row r="156" spans="1:24" x14ac:dyDescent="0.15">
      <c r="A156" s="16"/>
      <c r="B156" s="17">
        <f>+$H$26</f>
        <v>0</v>
      </c>
      <c r="C156" s="18" t="s">
        <v>23</v>
      </c>
      <c r="D156" s="18">
        <v>1</v>
      </c>
      <c r="E156" s="18" t="s">
        <v>151</v>
      </c>
      <c r="F156" s="26">
        <f>IF($F$2="1年目",$U$3,$U$4)</f>
        <v>1.0065582</v>
      </c>
      <c r="G156" s="18"/>
      <c r="H156" s="17"/>
      <c r="I156" s="18" t="s">
        <v>24</v>
      </c>
      <c r="J156" s="79">
        <f>B156*D156/F156</f>
        <v>0</v>
      </c>
      <c r="M156" s="16"/>
      <c r="N156" s="22">
        <f>+$T$26</f>
        <v>0</v>
      </c>
      <c r="O156" s="18" t="s">
        <v>23</v>
      </c>
      <c r="P156" s="18">
        <v>1</v>
      </c>
      <c r="Q156" s="18" t="s">
        <v>151</v>
      </c>
      <c r="R156" s="85">
        <f>IF('0'!$F$3="1年目",$U$3,$U$3)</f>
        <v>1.0065582</v>
      </c>
      <c r="S156" s="18" t="s">
        <v>25</v>
      </c>
      <c r="T156" s="17">
        <f>IF('0'!$F$3="1年目",$T$24,0)</f>
        <v>0</v>
      </c>
      <c r="U156" s="18" t="s">
        <v>24</v>
      </c>
      <c r="V156" s="79">
        <f>N156*P156/R156</f>
        <v>0</v>
      </c>
    </row>
    <row r="157" spans="1:24" x14ac:dyDescent="0.15">
      <c r="A157" s="16"/>
      <c r="B157" s="84" t="s">
        <v>245</v>
      </c>
      <c r="C157" s="15"/>
      <c r="D157" s="15"/>
      <c r="E157" s="15"/>
      <c r="F157" s="84" t="str">
        <f>IF($F$2="1年目",$T$4,$T$5)</f>
        <v>割引3月</v>
      </c>
      <c r="G157" s="18"/>
      <c r="H157" s="17"/>
      <c r="I157" s="18"/>
      <c r="J157" s="81" t="s">
        <v>194</v>
      </c>
      <c r="M157" s="16"/>
      <c r="N157" s="80" t="s">
        <v>234</v>
      </c>
      <c r="O157" s="15"/>
      <c r="P157" s="15"/>
      <c r="Q157" s="15"/>
      <c r="R157" s="84" t="str">
        <f>IF('0'!$F$3="1年目",$T$4,$T$4)</f>
        <v>割引3月</v>
      </c>
      <c r="S157" s="18"/>
      <c r="T157" s="17"/>
      <c r="U157" s="18"/>
      <c r="V157" s="81" t="s">
        <v>188</v>
      </c>
    </row>
    <row r="158" spans="1:24" x14ac:dyDescent="0.15">
      <c r="A158" s="16"/>
      <c r="B158" s="17">
        <f>+$H$26</f>
        <v>0</v>
      </c>
      <c r="C158" s="18" t="s">
        <v>23</v>
      </c>
      <c r="D158" s="18">
        <v>1</v>
      </c>
      <c r="E158" s="18" t="s">
        <v>151</v>
      </c>
      <c r="F158" s="26">
        <f>IF($F$2="1年目",$U$4,$U$5)</f>
        <v>1.0098533999999999</v>
      </c>
      <c r="G158" s="18"/>
      <c r="H158" s="17"/>
      <c r="I158" s="18" t="s">
        <v>24</v>
      </c>
      <c r="J158" s="79">
        <f>B158*D158/F158</f>
        <v>0</v>
      </c>
      <c r="M158" s="16"/>
      <c r="N158" s="22">
        <f>+$T$26</f>
        <v>0</v>
      </c>
      <c r="O158" s="18" t="s">
        <v>23</v>
      </c>
      <c r="P158" s="18">
        <v>1</v>
      </c>
      <c r="Q158" s="18" t="s">
        <v>151</v>
      </c>
      <c r="R158" s="85">
        <f>IF('0'!$F$3="1年目",$U$4,$U$4)</f>
        <v>1.0098533999999999</v>
      </c>
      <c r="S158" s="18" t="s">
        <v>25</v>
      </c>
      <c r="T158" s="17">
        <f>IF('0'!$F$3="1年目",$T$24,0)</f>
        <v>0</v>
      </c>
      <c r="U158" s="18" t="s">
        <v>24</v>
      </c>
      <c r="V158" s="79">
        <f>N158*P158/R158</f>
        <v>0</v>
      </c>
    </row>
    <row r="159" spans="1:24" x14ac:dyDescent="0.15">
      <c r="A159" s="16"/>
      <c r="B159" s="84" t="s">
        <v>246</v>
      </c>
      <c r="C159" s="15"/>
      <c r="D159" s="15"/>
      <c r="E159" s="15"/>
      <c r="F159" s="84" t="str">
        <f>IF($F$2="1年目",$T$5,$T$6)</f>
        <v>割引4月</v>
      </c>
      <c r="G159" s="18"/>
      <c r="H159" s="17"/>
      <c r="I159" s="18"/>
      <c r="J159" s="81" t="s">
        <v>195</v>
      </c>
      <c r="M159" s="16"/>
      <c r="N159" s="80" t="s">
        <v>235</v>
      </c>
      <c r="O159" s="15"/>
      <c r="P159" s="15"/>
      <c r="Q159" s="15"/>
      <c r="R159" s="84" t="str">
        <f>IF('0'!$F$3="1年目",$T$5,$T$5)</f>
        <v>割引4月</v>
      </c>
      <c r="S159" s="18"/>
      <c r="T159" s="17"/>
      <c r="U159" s="18"/>
      <c r="V159" s="81" t="s">
        <v>189</v>
      </c>
    </row>
    <row r="160" spans="1:24" x14ac:dyDescent="0.15">
      <c r="A160" s="16"/>
      <c r="B160" s="17">
        <f>+$H$26</f>
        <v>0</v>
      </c>
      <c r="C160" s="18" t="s">
        <v>23</v>
      </c>
      <c r="D160" s="18">
        <v>1</v>
      </c>
      <c r="E160" s="18" t="s">
        <v>151</v>
      </c>
      <c r="F160" s="26">
        <f>IF($F$2="1年目",$U$5,$U$6)</f>
        <v>1.0131593999999999</v>
      </c>
      <c r="G160" s="18"/>
      <c r="H160" s="17"/>
      <c r="I160" s="18" t="s">
        <v>24</v>
      </c>
      <c r="J160" s="79">
        <f>B160*D160/F160</f>
        <v>0</v>
      </c>
      <c r="M160" s="16"/>
      <c r="N160" s="22">
        <f>+$T$26</f>
        <v>0</v>
      </c>
      <c r="O160" s="18" t="s">
        <v>23</v>
      </c>
      <c r="P160" s="18">
        <v>1</v>
      </c>
      <c r="Q160" s="18" t="s">
        <v>151</v>
      </c>
      <c r="R160" s="85">
        <f>IF('0'!$F$3="1年目",$U$5,$U$5)</f>
        <v>1.0131593999999999</v>
      </c>
      <c r="S160" s="18" t="s">
        <v>25</v>
      </c>
      <c r="T160" s="17">
        <f>IF('0'!$F$3="1年目",$T$24,0)</f>
        <v>0</v>
      </c>
      <c r="U160" s="18" t="s">
        <v>24</v>
      </c>
      <c r="V160" s="79">
        <f>N160*P160/R160</f>
        <v>0</v>
      </c>
    </row>
    <row r="161" spans="1:24" x14ac:dyDescent="0.15">
      <c r="A161" s="16"/>
      <c r="B161" s="84" t="s">
        <v>247</v>
      </c>
      <c r="C161" s="15"/>
      <c r="D161" s="15"/>
      <c r="E161" s="15"/>
      <c r="F161" s="84" t="str">
        <f>IF($F$2="1年目",$T$6,$T$7)</f>
        <v>割引5月</v>
      </c>
      <c r="G161" s="18"/>
      <c r="H161" s="17"/>
      <c r="I161" s="18"/>
      <c r="J161" s="81" t="s">
        <v>196</v>
      </c>
      <c r="M161" s="16"/>
      <c r="N161" s="80" t="s">
        <v>236</v>
      </c>
      <c r="O161" s="15"/>
      <c r="P161" s="15"/>
      <c r="Q161" s="15"/>
      <c r="R161" s="84" t="str">
        <f>IF('0'!$F$3="1年目",$T$6,$T$6)</f>
        <v>割引5月</v>
      </c>
      <c r="S161" s="18"/>
      <c r="T161" s="17"/>
      <c r="U161" s="18"/>
      <c r="V161" s="81" t="s">
        <v>190</v>
      </c>
    </row>
    <row r="162" spans="1:24" x14ac:dyDescent="0.15">
      <c r="A162" s="16"/>
      <c r="B162" s="17">
        <f>+$H$26</f>
        <v>0</v>
      </c>
      <c r="C162" s="18" t="s">
        <v>23</v>
      </c>
      <c r="D162" s="18">
        <v>1</v>
      </c>
      <c r="E162" s="18" t="s">
        <v>151</v>
      </c>
      <c r="F162" s="26">
        <f>IF($F$2="1年目",$U$6,$U$7)</f>
        <v>1.0164762000000001</v>
      </c>
      <c r="G162" s="18"/>
      <c r="H162" s="17"/>
      <c r="I162" s="18" t="s">
        <v>24</v>
      </c>
      <c r="J162" s="79">
        <f>B162*D162/F162</f>
        <v>0</v>
      </c>
      <c r="M162" s="16"/>
      <c r="N162" s="22">
        <f>+$T$26</f>
        <v>0</v>
      </c>
      <c r="O162" s="18" t="s">
        <v>23</v>
      </c>
      <c r="P162" s="18">
        <v>1</v>
      </c>
      <c r="Q162" s="18" t="s">
        <v>151</v>
      </c>
      <c r="R162" s="85">
        <f>IF('0'!$F$3="1年目",$U$6,$U$6)</f>
        <v>1.0164762000000001</v>
      </c>
      <c r="S162" s="18" t="s">
        <v>25</v>
      </c>
      <c r="T162" s="17">
        <f>IF('0'!$F$3="1年目",$T$24,0)</f>
        <v>0</v>
      </c>
      <c r="U162" s="18" t="s">
        <v>24</v>
      </c>
      <c r="V162" s="79">
        <f>N162*P162/R162</f>
        <v>0</v>
      </c>
    </row>
    <row r="163" spans="1:24" x14ac:dyDescent="0.15">
      <c r="A163" s="16"/>
      <c r="B163" s="84" t="s">
        <v>248</v>
      </c>
      <c r="C163" s="15"/>
      <c r="D163" s="15"/>
      <c r="E163" s="15"/>
      <c r="F163" s="84" t="str">
        <f>IF($F$2="1年目",$T$7,$T$8)</f>
        <v>割引6月</v>
      </c>
      <c r="G163" s="18"/>
      <c r="H163" s="17"/>
      <c r="I163" s="18"/>
      <c r="J163" s="81" t="s">
        <v>197</v>
      </c>
      <c r="M163" s="16"/>
      <c r="N163" s="80" t="s">
        <v>237</v>
      </c>
      <c r="O163" s="15"/>
      <c r="P163" s="15"/>
      <c r="Q163" s="15"/>
      <c r="R163" s="84" t="str">
        <f>IF('0'!$F$3="1年目",$T$7,$T$7)</f>
        <v>割引6月</v>
      </c>
      <c r="S163" s="18"/>
      <c r="T163" s="17"/>
      <c r="U163" s="18"/>
      <c r="V163" s="81" t="s">
        <v>191</v>
      </c>
    </row>
    <row r="164" spans="1:24" x14ac:dyDescent="0.15">
      <c r="A164" s="16"/>
      <c r="B164" s="22">
        <f>+$H$26</f>
        <v>0</v>
      </c>
      <c r="C164" s="23" t="s">
        <v>23</v>
      </c>
      <c r="D164" s="23">
        <v>1</v>
      </c>
      <c r="E164" s="23" t="s">
        <v>151</v>
      </c>
      <c r="F164" s="27">
        <f>IF($F$2="1年目",$U$7,$U$8)</f>
        <v>1.0198039000000001</v>
      </c>
      <c r="G164" s="18"/>
      <c r="H164" s="17"/>
      <c r="I164" s="18" t="s">
        <v>24</v>
      </c>
      <c r="J164" s="79">
        <f>B164*D164/F164</f>
        <v>0</v>
      </c>
      <c r="K164" s="92">
        <f>ROUND(SUM(J154:J164),0)</f>
        <v>0</v>
      </c>
      <c r="M164" s="16"/>
      <c r="N164" s="22">
        <f>+$T$26</f>
        <v>0</v>
      </c>
      <c r="O164" s="23" t="s">
        <v>23</v>
      </c>
      <c r="P164" s="23">
        <v>1</v>
      </c>
      <c r="Q164" s="23" t="s">
        <v>151</v>
      </c>
      <c r="R164" s="86">
        <f>IF('0'!$F$3="1年目",$U$7,$U$7)</f>
        <v>1.0198039000000001</v>
      </c>
      <c r="S164" s="18" t="s">
        <v>25</v>
      </c>
      <c r="T164" s="17">
        <f>IF('0'!$F$3="1年目",$T$24,0)</f>
        <v>0</v>
      </c>
      <c r="U164" s="18" t="s">
        <v>24</v>
      </c>
      <c r="V164" s="79">
        <f>N164*P164/R164</f>
        <v>0</v>
      </c>
      <c r="X164" s="92">
        <f>ROUND(SUM(V154:V164),0)</f>
        <v>0</v>
      </c>
    </row>
    <row r="165" spans="1:24" x14ac:dyDescent="0.15">
      <c r="A165" s="16"/>
      <c r="B165" s="17"/>
      <c r="C165" s="18"/>
      <c r="D165" s="18"/>
      <c r="E165" s="18"/>
      <c r="F165" s="26"/>
      <c r="G165" s="18"/>
      <c r="H165" s="17"/>
      <c r="I165" s="18"/>
      <c r="J165" s="20"/>
      <c r="M165" s="16"/>
      <c r="N165" s="17"/>
      <c r="O165" s="18"/>
      <c r="P165" s="18"/>
      <c r="Q165" s="18"/>
      <c r="R165" s="26"/>
      <c r="S165" s="18"/>
      <c r="T165" s="17"/>
      <c r="U165" s="18"/>
      <c r="V165" s="77"/>
    </row>
    <row r="166" spans="1:24" x14ac:dyDescent="0.15">
      <c r="A166" s="16"/>
      <c r="B166" s="17"/>
      <c r="C166" s="18"/>
      <c r="D166" s="18"/>
      <c r="E166" s="18"/>
      <c r="F166" s="26"/>
      <c r="G166" s="18"/>
      <c r="H166" s="17"/>
      <c r="I166" s="18"/>
      <c r="J166" s="20"/>
      <c r="M166" s="16"/>
      <c r="N166" s="17"/>
      <c r="O166" s="18"/>
      <c r="P166" s="18"/>
      <c r="Q166" s="18"/>
      <c r="R166" s="26"/>
      <c r="S166" s="18"/>
      <c r="T166" s="17"/>
      <c r="U166" s="18"/>
      <c r="V166" s="20"/>
    </row>
    <row r="167" spans="1:24" x14ac:dyDescent="0.15">
      <c r="A167" s="16"/>
      <c r="B167" s="17"/>
      <c r="C167" s="17"/>
      <c r="D167" s="17"/>
      <c r="E167" s="17"/>
      <c r="F167" s="17"/>
      <c r="G167" s="17"/>
      <c r="H167" s="17"/>
      <c r="I167" s="17"/>
      <c r="J167" s="20"/>
      <c r="M167" s="16"/>
      <c r="N167" s="17"/>
      <c r="O167" s="17"/>
      <c r="P167" s="17"/>
      <c r="Q167" s="17"/>
      <c r="R167" s="17"/>
      <c r="S167" s="17"/>
      <c r="T167" s="17"/>
      <c r="U167" s="17"/>
      <c r="V167" s="20"/>
    </row>
    <row r="168" spans="1:24" x14ac:dyDescent="0.15">
      <c r="A168" s="16"/>
      <c r="B168" s="80" t="s">
        <v>10</v>
      </c>
      <c r="C168" s="17"/>
      <c r="D168" s="17"/>
      <c r="E168" s="17"/>
      <c r="F168" s="80" t="str">
        <f>IF($F$2="1年目",$T$2,$T$3)</f>
        <v>割引1月</v>
      </c>
      <c r="G168" s="17"/>
      <c r="H168" s="17"/>
      <c r="I168" s="17"/>
      <c r="J168" s="81" t="s">
        <v>221</v>
      </c>
      <c r="M168" s="16"/>
      <c r="N168" s="80" t="s">
        <v>10</v>
      </c>
      <c r="O168" s="17"/>
      <c r="P168" s="17"/>
      <c r="Q168" s="17"/>
      <c r="R168" s="80" t="str">
        <f>IF('0'!$F$3="1年目",$T$2,$T$2)</f>
        <v>割引1月</v>
      </c>
      <c r="S168" s="17"/>
      <c r="T168" s="80" t="str">
        <f>IF('0'!$F$3="1年目","4月分","")</f>
        <v/>
      </c>
      <c r="U168" s="17"/>
      <c r="V168" s="81" t="s">
        <v>221</v>
      </c>
    </row>
    <row r="169" spans="1:24" x14ac:dyDescent="0.15">
      <c r="A169" s="16"/>
      <c r="B169" s="22">
        <f>+$H$29</f>
        <v>0</v>
      </c>
      <c r="C169" s="18" t="s">
        <v>23</v>
      </c>
      <c r="D169" s="18">
        <v>1</v>
      </c>
      <c r="E169" s="18" t="s">
        <v>151</v>
      </c>
      <c r="F169" s="26">
        <f>IF($F$2="1年目",$U$2,$U$3)</f>
        <v>1.0032737</v>
      </c>
      <c r="G169" s="18"/>
      <c r="H169" s="17"/>
      <c r="I169" s="18" t="s">
        <v>24</v>
      </c>
      <c r="J169" s="79">
        <f>B169*D169/F169</f>
        <v>0</v>
      </c>
      <c r="M169" s="16"/>
      <c r="N169" s="22">
        <f>+$T$29</f>
        <v>0</v>
      </c>
      <c r="O169" s="18" t="s">
        <v>23</v>
      </c>
      <c r="P169" s="18">
        <v>1</v>
      </c>
      <c r="Q169" s="18" t="s">
        <v>151</v>
      </c>
      <c r="R169" s="85">
        <f>IF('0'!$F$3="1年目",$U$2,$U$2)</f>
        <v>1.0032737</v>
      </c>
      <c r="S169" s="18" t="s">
        <v>25</v>
      </c>
      <c r="T169" s="17">
        <f>IF('0'!$F$3="1年目",$T$24,0)</f>
        <v>0</v>
      </c>
      <c r="U169" s="18" t="s">
        <v>24</v>
      </c>
      <c r="V169" s="79">
        <f>N169*P169/R169+T169</f>
        <v>0</v>
      </c>
    </row>
    <row r="170" spans="1:24" x14ac:dyDescent="0.15">
      <c r="A170" s="16"/>
      <c r="B170" s="80" t="s">
        <v>10</v>
      </c>
      <c r="C170" s="15"/>
      <c r="D170" s="15"/>
      <c r="E170" s="15"/>
      <c r="F170" s="84" t="str">
        <f>IF($F$2="1年目",$T$3,$T$4)</f>
        <v>割引2月</v>
      </c>
      <c r="G170" s="18"/>
      <c r="H170" s="17"/>
      <c r="I170" s="18"/>
      <c r="J170" s="81" t="s">
        <v>222</v>
      </c>
      <c r="L170" s="17"/>
      <c r="M170" s="16"/>
      <c r="N170" s="80" t="s">
        <v>10</v>
      </c>
      <c r="O170" s="15"/>
      <c r="P170" s="15"/>
      <c r="Q170" s="15"/>
      <c r="R170" s="84" t="str">
        <f>IF('0'!$F$3="1年目",$T$3,$T$3)</f>
        <v>割引2月</v>
      </c>
      <c r="S170" s="18"/>
      <c r="T170" s="17"/>
      <c r="U170" s="18"/>
      <c r="V170" s="81" t="s">
        <v>222</v>
      </c>
    </row>
    <row r="171" spans="1:24" x14ac:dyDescent="0.15">
      <c r="A171" s="16"/>
      <c r="B171" s="22">
        <f>+$H$29</f>
        <v>0</v>
      </c>
      <c r="C171" s="18" t="s">
        <v>23</v>
      </c>
      <c r="D171" s="18">
        <v>1</v>
      </c>
      <c r="E171" s="18" t="s">
        <v>151</v>
      </c>
      <c r="F171" s="26">
        <f>IF($F$2="1年目",$U$3,$U$4)</f>
        <v>1.0065582</v>
      </c>
      <c r="G171" s="18"/>
      <c r="H171" s="17"/>
      <c r="I171" s="18" t="s">
        <v>24</v>
      </c>
      <c r="J171" s="79">
        <f>B171*D171/F171</f>
        <v>0</v>
      </c>
      <c r="L171" s="17"/>
      <c r="M171" s="16"/>
      <c r="N171" s="22">
        <f>+$T$29</f>
        <v>0</v>
      </c>
      <c r="O171" s="18" t="s">
        <v>23</v>
      </c>
      <c r="P171" s="18">
        <v>1</v>
      </c>
      <c r="Q171" s="18" t="s">
        <v>151</v>
      </c>
      <c r="R171" s="85">
        <f>IF('0'!$F$3="1年目",$U$3,$U$3)</f>
        <v>1.0065582</v>
      </c>
      <c r="S171" s="18" t="s">
        <v>25</v>
      </c>
      <c r="T171" s="17">
        <f>IF('0'!$F$3="1年目",$T$24,0)</f>
        <v>0</v>
      </c>
      <c r="U171" s="18" t="s">
        <v>24</v>
      </c>
      <c r="V171" s="79">
        <f>N171*P171/R171+T171</f>
        <v>0</v>
      </c>
    </row>
    <row r="172" spans="1:24" x14ac:dyDescent="0.15">
      <c r="A172" s="16"/>
      <c r="B172" s="80" t="s">
        <v>10</v>
      </c>
      <c r="C172" s="15"/>
      <c r="D172" s="15"/>
      <c r="E172" s="15"/>
      <c r="F172" s="84" t="str">
        <f>IF($F$2="1年目",$T$4,$T$5)</f>
        <v>割引3月</v>
      </c>
      <c r="G172" s="18"/>
      <c r="H172" s="17"/>
      <c r="I172" s="18"/>
      <c r="J172" s="81" t="s">
        <v>223</v>
      </c>
      <c r="L172" s="17"/>
      <c r="M172" s="16"/>
      <c r="N172" s="80" t="s">
        <v>10</v>
      </c>
      <c r="O172" s="15"/>
      <c r="P172" s="15"/>
      <c r="Q172" s="15"/>
      <c r="R172" s="84" t="str">
        <f>IF('0'!$F$3="1年目",$T$4,$T$4)</f>
        <v>割引3月</v>
      </c>
      <c r="S172" s="18"/>
      <c r="T172" s="17"/>
      <c r="U172" s="18"/>
      <c r="V172" s="81" t="s">
        <v>223</v>
      </c>
    </row>
    <row r="173" spans="1:24" x14ac:dyDescent="0.15">
      <c r="A173" s="16"/>
      <c r="B173" s="22">
        <f>+$H$29</f>
        <v>0</v>
      </c>
      <c r="C173" s="18" t="s">
        <v>23</v>
      </c>
      <c r="D173" s="18">
        <v>1</v>
      </c>
      <c r="E173" s="18" t="s">
        <v>151</v>
      </c>
      <c r="F173" s="26">
        <f>IF($F$2="1年目",$U$4,$U$5)</f>
        <v>1.0098533999999999</v>
      </c>
      <c r="G173" s="18"/>
      <c r="H173" s="17"/>
      <c r="I173" s="18" t="s">
        <v>24</v>
      </c>
      <c r="J173" s="79">
        <f>B173*D173/F173</f>
        <v>0</v>
      </c>
      <c r="L173" s="17"/>
      <c r="M173" s="16"/>
      <c r="N173" s="22">
        <f>+$T$29</f>
        <v>0</v>
      </c>
      <c r="O173" s="18" t="s">
        <v>23</v>
      </c>
      <c r="P173" s="18">
        <v>1</v>
      </c>
      <c r="Q173" s="18" t="s">
        <v>151</v>
      </c>
      <c r="R173" s="85">
        <f>IF('0'!$F$3="1年目",$U$4,$U$4)</f>
        <v>1.0098533999999999</v>
      </c>
      <c r="S173" s="18" t="s">
        <v>25</v>
      </c>
      <c r="T173" s="17">
        <f>IF('0'!$F$3="1年目",$T$24,0)</f>
        <v>0</v>
      </c>
      <c r="U173" s="18" t="s">
        <v>24</v>
      </c>
      <c r="V173" s="79">
        <f>N173*P173/R173+T173</f>
        <v>0</v>
      </c>
    </row>
    <row r="174" spans="1:24" x14ac:dyDescent="0.15">
      <c r="A174" s="16"/>
      <c r="B174" s="80" t="s">
        <v>10</v>
      </c>
      <c r="C174" s="15"/>
      <c r="D174" s="15"/>
      <c r="E174" s="15"/>
      <c r="F174" s="84" t="str">
        <f>IF($F$2="1年目",$T$5,$T$6)</f>
        <v>割引4月</v>
      </c>
      <c r="G174" s="18"/>
      <c r="H174" s="17"/>
      <c r="I174" s="18"/>
      <c r="J174" s="81" t="s">
        <v>224</v>
      </c>
      <c r="L174" s="17"/>
      <c r="M174" s="16"/>
      <c r="N174" s="80" t="s">
        <v>10</v>
      </c>
      <c r="O174" s="15"/>
      <c r="P174" s="15"/>
      <c r="Q174" s="15"/>
      <c r="R174" s="84" t="str">
        <f>IF('0'!$F$3="1年目",$T$5,$T$5)</f>
        <v>割引4月</v>
      </c>
      <c r="S174" s="18"/>
      <c r="T174" s="17"/>
      <c r="U174" s="18"/>
      <c r="V174" s="81" t="s">
        <v>224</v>
      </c>
    </row>
    <row r="175" spans="1:24" x14ac:dyDescent="0.15">
      <c r="A175" s="16"/>
      <c r="B175" s="22">
        <f>+$H$29</f>
        <v>0</v>
      </c>
      <c r="C175" s="18" t="s">
        <v>23</v>
      </c>
      <c r="D175" s="18">
        <v>1</v>
      </c>
      <c r="E175" s="18" t="s">
        <v>151</v>
      </c>
      <c r="F175" s="26">
        <f>IF($F$2="1年目",$U$5,$U$6)</f>
        <v>1.0131593999999999</v>
      </c>
      <c r="G175" s="18"/>
      <c r="H175" s="17"/>
      <c r="I175" s="18" t="s">
        <v>24</v>
      </c>
      <c r="J175" s="79">
        <f>B175*D175/F175</f>
        <v>0</v>
      </c>
      <c r="L175" s="17"/>
      <c r="M175" s="16"/>
      <c r="N175" s="22">
        <f>+$T$29</f>
        <v>0</v>
      </c>
      <c r="O175" s="18" t="s">
        <v>23</v>
      </c>
      <c r="P175" s="18">
        <v>1</v>
      </c>
      <c r="Q175" s="18" t="s">
        <v>151</v>
      </c>
      <c r="R175" s="85">
        <f>IF('0'!$F$3="1年目",$U$5,$U$5)</f>
        <v>1.0131593999999999</v>
      </c>
      <c r="S175" s="18" t="s">
        <v>25</v>
      </c>
      <c r="T175" s="17">
        <f>IF('0'!$F$3="1年目",$T$24,0)</f>
        <v>0</v>
      </c>
      <c r="U175" s="18" t="s">
        <v>24</v>
      </c>
      <c r="V175" s="79">
        <f>N175*P175/R175+T175</f>
        <v>0</v>
      </c>
    </row>
    <row r="176" spans="1:24" x14ac:dyDescent="0.15">
      <c r="A176" s="16"/>
      <c r="B176" s="80" t="s">
        <v>10</v>
      </c>
      <c r="C176" s="15"/>
      <c r="D176" s="15"/>
      <c r="E176" s="15"/>
      <c r="F176" s="84" t="str">
        <f>IF($F$2="1年目",$T$6,$T$7)</f>
        <v>割引5月</v>
      </c>
      <c r="G176" s="18"/>
      <c r="H176" s="17"/>
      <c r="I176" s="18"/>
      <c r="J176" s="81" t="s">
        <v>225</v>
      </c>
      <c r="L176" s="17"/>
      <c r="M176" s="16"/>
      <c r="N176" s="80" t="s">
        <v>10</v>
      </c>
      <c r="O176" s="15"/>
      <c r="P176" s="15"/>
      <c r="Q176" s="15"/>
      <c r="R176" s="84" t="str">
        <f>IF('0'!$F$3="1年目",$T$6,$T$6)</f>
        <v>割引5月</v>
      </c>
      <c r="S176" s="18"/>
      <c r="T176" s="17"/>
      <c r="U176" s="18"/>
      <c r="V176" s="81" t="s">
        <v>225</v>
      </c>
    </row>
    <row r="177" spans="1:24" x14ac:dyDescent="0.15">
      <c r="A177" s="16"/>
      <c r="B177" s="22">
        <f>+$H$29</f>
        <v>0</v>
      </c>
      <c r="C177" s="18" t="s">
        <v>23</v>
      </c>
      <c r="D177" s="18">
        <v>1</v>
      </c>
      <c r="E177" s="18" t="s">
        <v>151</v>
      </c>
      <c r="F177" s="26">
        <f>IF($F$2="1年目",$U$6,$U$7)</f>
        <v>1.0164762000000001</v>
      </c>
      <c r="G177" s="18"/>
      <c r="H177" s="17"/>
      <c r="I177" s="18" t="s">
        <v>24</v>
      </c>
      <c r="J177" s="79">
        <f>B177*D177/F177</f>
        <v>0</v>
      </c>
      <c r="L177" s="17"/>
      <c r="M177" s="16"/>
      <c r="N177" s="22">
        <f>+$T$29</f>
        <v>0</v>
      </c>
      <c r="O177" s="18" t="s">
        <v>23</v>
      </c>
      <c r="P177" s="18">
        <v>1</v>
      </c>
      <c r="Q177" s="18" t="s">
        <v>151</v>
      </c>
      <c r="R177" s="85">
        <f>IF('0'!$F$3="1年目",$U$6,$U$6)</f>
        <v>1.0164762000000001</v>
      </c>
      <c r="S177" s="18" t="s">
        <v>25</v>
      </c>
      <c r="T177" s="17">
        <f>IF('0'!$F$3="1年目",$T$24,0)</f>
        <v>0</v>
      </c>
      <c r="U177" s="18" t="s">
        <v>24</v>
      </c>
      <c r="V177" s="79">
        <f>N177*P177/R177+T177</f>
        <v>0</v>
      </c>
    </row>
    <row r="178" spans="1:24" x14ac:dyDescent="0.15">
      <c r="A178" s="16"/>
      <c r="B178" s="80" t="s">
        <v>10</v>
      </c>
      <c r="C178" s="15"/>
      <c r="D178" s="15"/>
      <c r="E178" s="15"/>
      <c r="F178" s="84" t="str">
        <f>IF($F$2="1年目",$T$7,$T$8)</f>
        <v>割引6月</v>
      </c>
      <c r="G178" s="17"/>
      <c r="H178" s="17"/>
      <c r="I178" s="17"/>
      <c r="J178" s="81" t="s">
        <v>226</v>
      </c>
      <c r="K178" s="92"/>
      <c r="L178" s="17"/>
      <c r="M178" s="16"/>
      <c r="N178" s="80" t="s">
        <v>10</v>
      </c>
      <c r="O178" s="15"/>
      <c r="P178" s="15"/>
      <c r="Q178" s="15"/>
      <c r="R178" s="84" t="str">
        <f>IF('0'!$F$3="1年目",$T$7,$T$7)</f>
        <v>割引6月</v>
      </c>
      <c r="S178" s="18"/>
      <c r="T178" s="17"/>
      <c r="U178" s="18"/>
      <c r="V178" s="81" t="s">
        <v>226</v>
      </c>
      <c r="X178" s="92"/>
    </row>
    <row r="179" spans="1:24" x14ac:dyDescent="0.15">
      <c r="A179" s="16"/>
      <c r="B179" s="22">
        <f>+$H$29</f>
        <v>0</v>
      </c>
      <c r="C179" s="23" t="s">
        <v>23</v>
      </c>
      <c r="D179" s="23">
        <v>1</v>
      </c>
      <c r="E179" s="23" t="s">
        <v>151</v>
      </c>
      <c r="F179" s="27">
        <f>IF($F$2="1年目",$U$7,$U$8)</f>
        <v>1.0198039000000001</v>
      </c>
      <c r="G179" s="17"/>
      <c r="H179" s="17"/>
      <c r="I179" s="18" t="s">
        <v>24</v>
      </c>
      <c r="J179" s="79">
        <f>B179*D179/F179</f>
        <v>0</v>
      </c>
      <c r="K179" s="92">
        <f>ROUND(SUM(J169:J179),0)</f>
        <v>0</v>
      </c>
      <c r="L179" s="17"/>
      <c r="M179" s="16"/>
      <c r="N179" s="22">
        <f>+$T$29</f>
        <v>0</v>
      </c>
      <c r="O179" s="23" t="s">
        <v>23</v>
      </c>
      <c r="P179" s="23">
        <v>1</v>
      </c>
      <c r="Q179" s="23" t="s">
        <v>151</v>
      </c>
      <c r="R179" s="86">
        <f>IF('0'!$F$3="1年目",$U$7,$U$7)</f>
        <v>1.0198039000000001</v>
      </c>
      <c r="S179" s="18" t="s">
        <v>25</v>
      </c>
      <c r="T179" s="17">
        <f>IF('0'!$F$3="1年目",$T$24,0)</f>
        <v>0</v>
      </c>
      <c r="U179" s="18" t="s">
        <v>24</v>
      </c>
      <c r="V179" s="79">
        <f>N179*P179/R179+T179</f>
        <v>0</v>
      </c>
      <c r="X179" s="92">
        <f>ROUND(SUM(V169:V179),0)</f>
        <v>0</v>
      </c>
    </row>
    <row r="180" spans="1:24" x14ac:dyDescent="0.15">
      <c r="A180" s="16"/>
      <c r="B180" s="17"/>
      <c r="C180" s="17"/>
      <c r="D180" s="17"/>
      <c r="E180" s="17"/>
      <c r="F180" s="17"/>
      <c r="G180" s="17"/>
      <c r="H180" s="17"/>
      <c r="I180" s="17"/>
      <c r="J180" s="20"/>
      <c r="M180" s="16"/>
      <c r="N180" s="17"/>
      <c r="O180" s="17"/>
      <c r="P180" s="17"/>
      <c r="Q180" s="17"/>
      <c r="R180" s="17"/>
      <c r="S180" s="17"/>
      <c r="T180" s="17"/>
      <c r="U180" s="17"/>
      <c r="V180" s="20"/>
    </row>
    <row r="181" spans="1:24" x14ac:dyDescent="0.15">
      <c r="A181" s="16"/>
      <c r="B181" s="80" t="s">
        <v>268</v>
      </c>
      <c r="C181" s="17"/>
      <c r="D181" s="17"/>
      <c r="E181" s="17"/>
      <c r="F181" s="80" t="str">
        <f>IF($F$2="1年目",$T$2,$T$3)</f>
        <v>割引1月</v>
      </c>
      <c r="G181" s="17"/>
      <c r="H181" s="17"/>
      <c r="I181" s="17"/>
      <c r="J181" s="81" t="s">
        <v>221</v>
      </c>
      <c r="M181" s="16"/>
      <c r="N181" s="80" t="s">
        <v>274</v>
      </c>
      <c r="O181" s="17"/>
      <c r="P181" s="17"/>
      <c r="Q181" s="17"/>
      <c r="R181" s="80" t="str">
        <f>IF('0'!$F$3="1年目",$T$2,$T$2)</f>
        <v>割引1月</v>
      </c>
      <c r="S181" s="17"/>
      <c r="T181" s="80" t="str">
        <f>IF('0'!$F$3="1年目","4月分","")</f>
        <v/>
      </c>
      <c r="U181" s="17"/>
      <c r="V181" s="81" t="s">
        <v>282</v>
      </c>
    </row>
    <row r="182" spans="1:24" x14ac:dyDescent="0.15">
      <c r="A182" s="16"/>
      <c r="B182" s="22">
        <f>+$H$32</f>
        <v>0</v>
      </c>
      <c r="C182" s="18" t="s">
        <v>23</v>
      </c>
      <c r="D182" s="18">
        <v>1</v>
      </c>
      <c r="E182" s="18" t="s">
        <v>151</v>
      </c>
      <c r="F182" s="26">
        <f>IF($F$2="1年目",$U$2,$U$3)</f>
        <v>1.0032737</v>
      </c>
      <c r="G182" s="18"/>
      <c r="H182" s="17"/>
      <c r="I182" s="18" t="s">
        <v>24</v>
      </c>
      <c r="J182" s="79">
        <f>B182*D182/F182</f>
        <v>0</v>
      </c>
      <c r="M182" s="16"/>
      <c r="N182" s="22">
        <f>+$T$32</f>
        <v>0</v>
      </c>
      <c r="O182" s="18" t="s">
        <v>23</v>
      </c>
      <c r="P182" s="18">
        <v>1</v>
      </c>
      <c r="Q182" s="18" t="s">
        <v>151</v>
      </c>
      <c r="R182" s="85">
        <f>IF('0'!$F$3="1年目",$U$2,$U$2)</f>
        <v>1.0032737</v>
      </c>
      <c r="S182" s="18" t="s">
        <v>25</v>
      </c>
      <c r="T182" s="17">
        <f>IF('0'!$F$3="1年目",$T$24,0)</f>
        <v>0</v>
      </c>
      <c r="U182" s="18" t="s">
        <v>24</v>
      </c>
      <c r="V182" s="79">
        <f>N182*P182/R182+T182</f>
        <v>0</v>
      </c>
    </row>
    <row r="183" spans="1:24" x14ac:dyDescent="0.15">
      <c r="A183" s="16"/>
      <c r="B183" s="80" t="s">
        <v>268</v>
      </c>
      <c r="C183" s="15"/>
      <c r="D183" s="15"/>
      <c r="E183" s="15"/>
      <c r="F183" s="84" t="str">
        <f>IF($F$2="1年目",$T$3,$T$4)</f>
        <v>割引2月</v>
      </c>
      <c r="G183" s="18"/>
      <c r="H183" s="17"/>
      <c r="I183" s="18"/>
      <c r="J183" s="81" t="s">
        <v>222</v>
      </c>
      <c r="L183" s="17"/>
      <c r="M183" s="16"/>
      <c r="N183" s="80" t="s">
        <v>274</v>
      </c>
      <c r="O183" s="15"/>
      <c r="P183" s="15"/>
      <c r="Q183" s="15"/>
      <c r="R183" s="84" t="str">
        <f>IF('0'!$F$3="1年目",$T$3,$T$3)</f>
        <v>割引2月</v>
      </c>
      <c r="S183" s="18"/>
      <c r="T183" s="17"/>
      <c r="U183" s="18"/>
      <c r="V183" s="81" t="s">
        <v>283</v>
      </c>
    </row>
    <row r="184" spans="1:24" x14ac:dyDescent="0.15">
      <c r="A184" s="16"/>
      <c r="B184" s="22">
        <f>+$H$32</f>
        <v>0</v>
      </c>
      <c r="C184" s="18" t="s">
        <v>23</v>
      </c>
      <c r="D184" s="18">
        <v>1</v>
      </c>
      <c r="E184" s="18" t="s">
        <v>151</v>
      </c>
      <c r="F184" s="26">
        <f>IF($F$2="1年目",$U$3,$U$4)</f>
        <v>1.0065582</v>
      </c>
      <c r="G184" s="18"/>
      <c r="H184" s="17"/>
      <c r="I184" s="18" t="s">
        <v>24</v>
      </c>
      <c r="J184" s="79">
        <f>B184*D184/F184</f>
        <v>0</v>
      </c>
      <c r="L184" s="17"/>
      <c r="M184" s="16"/>
      <c r="N184" s="22">
        <f>+$T$32</f>
        <v>0</v>
      </c>
      <c r="O184" s="18" t="s">
        <v>23</v>
      </c>
      <c r="P184" s="18">
        <v>1</v>
      </c>
      <c r="Q184" s="18" t="s">
        <v>151</v>
      </c>
      <c r="R184" s="85">
        <f>IF('0'!$F$3="1年目",$U$3,$U$3)</f>
        <v>1.0065582</v>
      </c>
      <c r="S184" s="18" t="s">
        <v>25</v>
      </c>
      <c r="T184" s="17">
        <f>IF('0'!$F$3="1年目",$T$24,0)</f>
        <v>0</v>
      </c>
      <c r="U184" s="18" t="s">
        <v>24</v>
      </c>
      <c r="V184" s="79">
        <f>N184*P184/R184+T184</f>
        <v>0</v>
      </c>
    </row>
    <row r="185" spans="1:24" x14ac:dyDescent="0.15">
      <c r="A185" s="16"/>
      <c r="B185" s="80" t="s">
        <v>268</v>
      </c>
      <c r="C185" s="15"/>
      <c r="D185" s="15"/>
      <c r="E185" s="15"/>
      <c r="F185" s="84" t="str">
        <f>IF($F$2="1年目",$T$4,$T$5)</f>
        <v>割引3月</v>
      </c>
      <c r="G185" s="18"/>
      <c r="H185" s="17"/>
      <c r="I185" s="18"/>
      <c r="J185" s="81" t="s">
        <v>223</v>
      </c>
      <c r="L185" s="17"/>
      <c r="M185" s="16"/>
      <c r="N185" s="80" t="s">
        <v>274</v>
      </c>
      <c r="O185" s="15"/>
      <c r="P185" s="15"/>
      <c r="Q185" s="15"/>
      <c r="R185" s="84" t="str">
        <f>IF('0'!$F$3="1年目",$T$4,$T$4)</f>
        <v>割引3月</v>
      </c>
      <c r="S185" s="18"/>
      <c r="T185" s="17"/>
      <c r="U185" s="18"/>
      <c r="V185" s="81" t="s">
        <v>284</v>
      </c>
    </row>
    <row r="186" spans="1:24" x14ac:dyDescent="0.15">
      <c r="A186" s="16"/>
      <c r="B186" s="22">
        <f>+$H$32</f>
        <v>0</v>
      </c>
      <c r="C186" s="18" t="s">
        <v>23</v>
      </c>
      <c r="D186" s="18">
        <v>1</v>
      </c>
      <c r="E186" s="18" t="s">
        <v>151</v>
      </c>
      <c r="F186" s="26">
        <f>IF($F$2="1年目",$U$4,$U$5)</f>
        <v>1.0098533999999999</v>
      </c>
      <c r="G186" s="18"/>
      <c r="H186" s="17"/>
      <c r="I186" s="18" t="s">
        <v>24</v>
      </c>
      <c r="J186" s="79">
        <f>B186*D186/F186</f>
        <v>0</v>
      </c>
      <c r="L186" s="17"/>
      <c r="M186" s="16"/>
      <c r="N186" s="22">
        <f>+$T$32</f>
        <v>0</v>
      </c>
      <c r="O186" s="18" t="s">
        <v>23</v>
      </c>
      <c r="P186" s="18">
        <v>1</v>
      </c>
      <c r="Q186" s="18" t="s">
        <v>151</v>
      </c>
      <c r="R186" s="85">
        <f>IF('0'!$F$3="1年目",$U$4,$U$4)</f>
        <v>1.0098533999999999</v>
      </c>
      <c r="S186" s="18" t="s">
        <v>25</v>
      </c>
      <c r="T186" s="17">
        <f>IF('0'!$F$3="1年目",$T$24,0)</f>
        <v>0</v>
      </c>
      <c r="U186" s="18" t="s">
        <v>24</v>
      </c>
      <c r="V186" s="79">
        <f>N186*P186/R186+T186</f>
        <v>0</v>
      </c>
    </row>
    <row r="187" spans="1:24" x14ac:dyDescent="0.15">
      <c r="A187" s="16"/>
      <c r="B187" s="80" t="s">
        <v>268</v>
      </c>
      <c r="C187" s="15"/>
      <c r="D187" s="15"/>
      <c r="E187" s="15"/>
      <c r="F187" s="84" t="str">
        <f>IF($F$2="1年目",$T$5,$T$6)</f>
        <v>割引4月</v>
      </c>
      <c r="G187" s="18"/>
      <c r="H187" s="17"/>
      <c r="I187" s="18"/>
      <c r="J187" s="81" t="s">
        <v>224</v>
      </c>
      <c r="L187" s="17"/>
      <c r="M187" s="16"/>
      <c r="N187" s="80" t="s">
        <v>274</v>
      </c>
      <c r="O187" s="15"/>
      <c r="P187" s="15"/>
      <c r="Q187" s="15"/>
      <c r="R187" s="84" t="str">
        <f>IF('0'!$F$3="1年目",$T$5,$T$5)</f>
        <v>割引4月</v>
      </c>
      <c r="S187" s="18"/>
      <c r="T187" s="17"/>
      <c r="U187" s="18"/>
      <c r="V187" s="81" t="s">
        <v>285</v>
      </c>
    </row>
    <row r="188" spans="1:24" x14ac:dyDescent="0.15">
      <c r="A188" s="16"/>
      <c r="B188" s="22">
        <f>+$H$32</f>
        <v>0</v>
      </c>
      <c r="C188" s="18" t="s">
        <v>23</v>
      </c>
      <c r="D188" s="18">
        <v>1</v>
      </c>
      <c r="E188" s="18" t="s">
        <v>151</v>
      </c>
      <c r="F188" s="26">
        <f>IF($F$2="1年目",$U$5,$U$6)</f>
        <v>1.0131593999999999</v>
      </c>
      <c r="G188" s="18"/>
      <c r="H188" s="17"/>
      <c r="I188" s="18" t="s">
        <v>24</v>
      </c>
      <c r="J188" s="79">
        <f>B188*D188/F188</f>
        <v>0</v>
      </c>
      <c r="L188" s="17"/>
      <c r="M188" s="16"/>
      <c r="N188" s="22">
        <f>+$T$32</f>
        <v>0</v>
      </c>
      <c r="O188" s="18" t="s">
        <v>23</v>
      </c>
      <c r="P188" s="18">
        <v>1</v>
      </c>
      <c r="Q188" s="18" t="s">
        <v>151</v>
      </c>
      <c r="R188" s="85">
        <f>IF('0'!$F$3="1年目",$U$5,$U$5)</f>
        <v>1.0131593999999999</v>
      </c>
      <c r="S188" s="18" t="s">
        <v>25</v>
      </c>
      <c r="T188" s="17">
        <f>IF('0'!$F$3="1年目",$T$24,0)</f>
        <v>0</v>
      </c>
      <c r="U188" s="18" t="s">
        <v>24</v>
      </c>
      <c r="V188" s="79">
        <f>N188*P188/R188+T188</f>
        <v>0</v>
      </c>
    </row>
    <row r="189" spans="1:24" x14ac:dyDescent="0.15">
      <c r="A189" s="16"/>
      <c r="B189" s="80" t="s">
        <v>268</v>
      </c>
      <c r="C189" s="15"/>
      <c r="D189" s="15"/>
      <c r="E189" s="15"/>
      <c r="F189" s="84" t="str">
        <f>IF($F$2="1年目",$T$6,$T$7)</f>
        <v>割引5月</v>
      </c>
      <c r="G189" s="18"/>
      <c r="H189" s="17"/>
      <c r="I189" s="18"/>
      <c r="J189" s="81" t="s">
        <v>225</v>
      </c>
      <c r="L189" s="17"/>
      <c r="M189" s="16"/>
      <c r="N189" s="80" t="s">
        <v>274</v>
      </c>
      <c r="O189" s="15"/>
      <c r="P189" s="15"/>
      <c r="Q189" s="15"/>
      <c r="R189" s="84" t="str">
        <f>IF('0'!$F$3="1年目",$T$6,$T$6)</f>
        <v>割引5月</v>
      </c>
      <c r="S189" s="18"/>
      <c r="T189" s="17"/>
      <c r="U189" s="18"/>
      <c r="V189" s="81" t="s">
        <v>286</v>
      </c>
    </row>
    <row r="190" spans="1:24" x14ac:dyDescent="0.15">
      <c r="A190" s="16"/>
      <c r="B190" s="22">
        <f>+$H$32</f>
        <v>0</v>
      </c>
      <c r="C190" s="18" t="s">
        <v>23</v>
      </c>
      <c r="D190" s="18">
        <v>1</v>
      </c>
      <c r="E190" s="18" t="s">
        <v>151</v>
      </c>
      <c r="F190" s="26">
        <f>IF($F$2="1年目",$U$6,$U$7)</f>
        <v>1.0164762000000001</v>
      </c>
      <c r="G190" s="18"/>
      <c r="H190" s="17"/>
      <c r="I190" s="18" t="s">
        <v>24</v>
      </c>
      <c r="J190" s="79">
        <f>B190*D190/F190</f>
        <v>0</v>
      </c>
      <c r="L190" s="17"/>
      <c r="M190" s="16"/>
      <c r="N190" s="22">
        <f>+$T$32</f>
        <v>0</v>
      </c>
      <c r="O190" s="18" t="s">
        <v>23</v>
      </c>
      <c r="P190" s="18">
        <v>1</v>
      </c>
      <c r="Q190" s="18" t="s">
        <v>151</v>
      </c>
      <c r="R190" s="85">
        <f>IF('0'!$F$3="1年目",$U$6,$U$6)</f>
        <v>1.0164762000000001</v>
      </c>
      <c r="S190" s="18" t="s">
        <v>25</v>
      </c>
      <c r="T190" s="17">
        <f>IF('0'!$F$3="1年目",$T$24,0)</f>
        <v>0</v>
      </c>
      <c r="U190" s="18" t="s">
        <v>24</v>
      </c>
      <c r="V190" s="79">
        <f>N190*P190/R190+T190</f>
        <v>0</v>
      </c>
    </row>
    <row r="191" spans="1:24" x14ac:dyDescent="0.15">
      <c r="A191" s="16"/>
      <c r="B191" s="80" t="s">
        <v>268</v>
      </c>
      <c r="C191" s="15"/>
      <c r="D191" s="15"/>
      <c r="E191" s="15"/>
      <c r="F191" s="84" t="str">
        <f>IF($F$2="1年目",$T$7,$T$8)</f>
        <v>割引6月</v>
      </c>
      <c r="G191" s="17"/>
      <c r="H191" s="17"/>
      <c r="I191" s="17"/>
      <c r="J191" s="81" t="s">
        <v>226</v>
      </c>
      <c r="L191" s="17"/>
      <c r="M191" s="16"/>
      <c r="N191" s="80" t="s">
        <v>274</v>
      </c>
      <c r="O191" s="15"/>
      <c r="P191" s="15"/>
      <c r="Q191" s="15"/>
      <c r="R191" s="84" t="str">
        <f>IF('0'!$F$3="1年目",$T$7,$T$7)</f>
        <v>割引6月</v>
      </c>
      <c r="S191" s="18"/>
      <c r="T191" s="17"/>
      <c r="U191" s="18"/>
      <c r="V191" s="81" t="s">
        <v>287</v>
      </c>
    </row>
    <row r="192" spans="1:24" x14ac:dyDescent="0.15">
      <c r="A192" s="21"/>
      <c r="B192" s="22">
        <f>+$H$32</f>
        <v>0</v>
      </c>
      <c r="C192" s="23" t="s">
        <v>23</v>
      </c>
      <c r="D192" s="23">
        <v>1</v>
      </c>
      <c r="E192" s="23" t="s">
        <v>151</v>
      </c>
      <c r="F192" s="27">
        <f>IF($F$2="1年目",$U$7,$U$8)</f>
        <v>1.0198039000000001</v>
      </c>
      <c r="G192" s="22"/>
      <c r="H192" s="22"/>
      <c r="I192" s="23" t="s">
        <v>24</v>
      </c>
      <c r="J192" s="79">
        <f>B192*D192/F192</f>
        <v>0</v>
      </c>
      <c r="K192" s="92">
        <f>ROUND(SUM(J182:J192),0)</f>
        <v>0</v>
      </c>
      <c r="L192" s="17"/>
      <c r="M192" s="21"/>
      <c r="N192" s="22">
        <f>+$T$32</f>
        <v>0</v>
      </c>
      <c r="O192" s="23" t="s">
        <v>23</v>
      </c>
      <c r="P192" s="23">
        <v>1</v>
      </c>
      <c r="Q192" s="23" t="s">
        <v>151</v>
      </c>
      <c r="R192" s="86">
        <f>IF('0'!$F$3="1年目",$U$7,$U$7)</f>
        <v>1.0198039000000001</v>
      </c>
      <c r="S192" s="23" t="s">
        <v>25</v>
      </c>
      <c r="T192" s="22">
        <f>IF('0'!$F$3="1年目",$T$24,0)</f>
        <v>0</v>
      </c>
      <c r="U192" s="23" t="s">
        <v>24</v>
      </c>
      <c r="V192" s="79">
        <f>N192*P192/R192+T192</f>
        <v>0</v>
      </c>
      <c r="X192" s="92">
        <f>ROUND(SUM(V182:V192),0)</f>
        <v>0</v>
      </c>
    </row>
  </sheetData>
  <mergeCells count="4">
    <mergeCell ref="E12:F12"/>
    <mergeCell ref="E13:F13"/>
    <mergeCell ref="E14:F14"/>
    <mergeCell ref="E15:F15"/>
  </mergeCells>
  <phoneticPr fontId="2"/>
  <dataValidations disablePrompts="1" count="1">
    <dataValidation type="list" allowBlank="1" showInputMessage="1" showErrorMessage="1" sqref="B1" xr:uid="{00000000-0002-0000-0000-000000000000}">
      <formula1>$J$2:$J$22</formula1>
    </dataValidation>
  </dataValidations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>
      <selection activeCell="H32" sqref="H32"/>
    </sheetView>
  </sheetViews>
  <sheetFormatPr defaultRowHeight="13.5" x14ac:dyDescent="0.15"/>
  <cols>
    <col min="1" max="4" width="19.25" customWidth="1"/>
  </cols>
  <sheetData>
    <row r="1" spans="1:4" ht="18.75" x14ac:dyDescent="0.15">
      <c r="A1" s="106" t="s">
        <v>125</v>
      </c>
      <c r="B1" s="106"/>
      <c r="C1" s="106"/>
      <c r="D1" s="106"/>
    </row>
    <row r="2" spans="1:4" x14ac:dyDescent="0.15">
      <c r="A2" s="58"/>
      <c r="B2" s="69" t="s">
        <v>117</v>
      </c>
      <c r="C2" s="69" t="s">
        <v>118</v>
      </c>
      <c r="D2" s="59"/>
    </row>
    <row r="3" spans="1:4" x14ac:dyDescent="0.15">
      <c r="A3" s="60" t="s">
        <v>68</v>
      </c>
      <c r="B3" s="107" t="s">
        <v>116</v>
      </c>
      <c r="C3" s="108"/>
      <c r="D3" s="65" t="s">
        <v>69</v>
      </c>
    </row>
    <row r="4" spans="1:4" x14ac:dyDescent="0.15">
      <c r="A4" s="61" t="s">
        <v>70</v>
      </c>
      <c r="B4" s="62">
        <v>93000</v>
      </c>
      <c r="C4" s="62">
        <v>101000</v>
      </c>
      <c r="D4" s="67">
        <v>98000</v>
      </c>
    </row>
    <row r="5" spans="1:4" x14ac:dyDescent="0.15">
      <c r="A5" s="61" t="s">
        <v>71</v>
      </c>
      <c r="B5" s="62">
        <v>101000</v>
      </c>
      <c r="C5" s="62">
        <v>107000</v>
      </c>
      <c r="D5" s="67">
        <v>104000</v>
      </c>
    </row>
    <row r="6" spans="1:4" x14ac:dyDescent="0.15">
      <c r="A6" s="61" t="s">
        <v>72</v>
      </c>
      <c r="B6" s="62">
        <v>107000</v>
      </c>
      <c r="C6" s="62">
        <v>114000</v>
      </c>
      <c r="D6" s="67">
        <v>110000</v>
      </c>
    </row>
    <row r="7" spans="1:4" x14ac:dyDescent="0.15">
      <c r="A7" s="61" t="s">
        <v>73</v>
      </c>
      <c r="B7" s="62">
        <v>114000</v>
      </c>
      <c r="C7" s="62">
        <v>122000</v>
      </c>
      <c r="D7" s="67">
        <v>118000</v>
      </c>
    </row>
    <row r="8" spans="1:4" x14ac:dyDescent="0.15">
      <c r="A8" s="61" t="s">
        <v>74</v>
      </c>
      <c r="B8" s="62">
        <v>122000</v>
      </c>
      <c r="C8" s="62">
        <v>130000</v>
      </c>
      <c r="D8" s="67">
        <v>126000</v>
      </c>
    </row>
    <row r="9" spans="1:4" x14ac:dyDescent="0.15">
      <c r="A9" s="61" t="s">
        <v>75</v>
      </c>
      <c r="B9" s="62">
        <v>130000</v>
      </c>
      <c r="C9" s="62">
        <v>138000</v>
      </c>
      <c r="D9" s="68">
        <v>134000</v>
      </c>
    </row>
    <row r="10" spans="1:4" x14ac:dyDescent="0.15">
      <c r="A10" s="61" t="s">
        <v>76</v>
      </c>
      <c r="B10" s="62">
        <v>138000</v>
      </c>
      <c r="C10" s="62">
        <v>146000</v>
      </c>
      <c r="D10" s="67">
        <v>142000</v>
      </c>
    </row>
    <row r="11" spans="1:4" x14ac:dyDescent="0.15">
      <c r="A11" s="61" t="s">
        <v>77</v>
      </c>
      <c r="B11" s="62">
        <v>146000</v>
      </c>
      <c r="C11" s="62">
        <v>155000</v>
      </c>
      <c r="D11" s="67">
        <v>150000</v>
      </c>
    </row>
    <row r="12" spans="1:4" x14ac:dyDescent="0.15">
      <c r="A12" s="61" t="s">
        <v>78</v>
      </c>
      <c r="B12" s="62">
        <v>155000</v>
      </c>
      <c r="C12" s="62">
        <v>165000</v>
      </c>
      <c r="D12" s="67">
        <v>160000</v>
      </c>
    </row>
    <row r="13" spans="1:4" x14ac:dyDescent="0.15">
      <c r="A13" s="61" t="s">
        <v>79</v>
      </c>
      <c r="B13" s="62">
        <v>165000</v>
      </c>
      <c r="C13" s="62">
        <v>175000</v>
      </c>
      <c r="D13" s="67">
        <v>170000</v>
      </c>
    </row>
    <row r="14" spans="1:4" x14ac:dyDescent="0.15">
      <c r="A14" s="61" t="s">
        <v>80</v>
      </c>
      <c r="B14" s="62">
        <v>175000</v>
      </c>
      <c r="C14" s="62">
        <v>185000</v>
      </c>
      <c r="D14" s="67">
        <v>180000</v>
      </c>
    </row>
    <row r="15" spans="1:4" x14ac:dyDescent="0.15">
      <c r="A15" s="61" t="s">
        <v>81</v>
      </c>
      <c r="B15" s="62">
        <v>185000</v>
      </c>
      <c r="C15" s="62">
        <v>195000</v>
      </c>
      <c r="D15" s="67">
        <v>190000</v>
      </c>
    </row>
    <row r="16" spans="1:4" x14ac:dyDescent="0.15">
      <c r="A16" s="61" t="s">
        <v>82</v>
      </c>
      <c r="B16" s="62">
        <v>195000</v>
      </c>
      <c r="C16" s="62">
        <v>210000</v>
      </c>
      <c r="D16" s="67">
        <v>200000</v>
      </c>
    </row>
    <row r="17" spans="1:4" x14ac:dyDescent="0.15">
      <c r="A17" s="61" t="s">
        <v>83</v>
      </c>
      <c r="B17" s="62">
        <v>210000</v>
      </c>
      <c r="C17" s="62">
        <v>230000</v>
      </c>
      <c r="D17" s="67">
        <v>220000</v>
      </c>
    </row>
    <row r="18" spans="1:4" x14ac:dyDescent="0.15">
      <c r="A18" s="61" t="s">
        <v>84</v>
      </c>
      <c r="B18" s="62">
        <v>230000</v>
      </c>
      <c r="C18" s="62">
        <v>250000</v>
      </c>
      <c r="D18" s="67">
        <v>240000</v>
      </c>
    </row>
    <row r="19" spans="1:4" x14ac:dyDescent="0.15">
      <c r="A19" s="61" t="s">
        <v>85</v>
      </c>
      <c r="B19" s="62">
        <v>250000</v>
      </c>
      <c r="C19" s="62">
        <v>270000</v>
      </c>
      <c r="D19" s="67">
        <v>260000</v>
      </c>
    </row>
    <row r="20" spans="1:4" x14ac:dyDescent="0.15">
      <c r="A20" s="61" t="s">
        <v>86</v>
      </c>
      <c r="B20" s="62">
        <v>270000</v>
      </c>
      <c r="C20" s="62">
        <v>290000</v>
      </c>
      <c r="D20" s="67">
        <v>280000</v>
      </c>
    </row>
    <row r="21" spans="1:4" x14ac:dyDescent="0.15">
      <c r="A21" s="61" t="s">
        <v>87</v>
      </c>
      <c r="B21" s="62">
        <v>290000</v>
      </c>
      <c r="C21" s="62">
        <v>310000</v>
      </c>
      <c r="D21" s="67">
        <v>300000</v>
      </c>
    </row>
    <row r="22" spans="1:4" x14ac:dyDescent="0.15">
      <c r="A22" s="61" t="s">
        <v>88</v>
      </c>
      <c r="B22" s="62">
        <v>310000</v>
      </c>
      <c r="C22" s="62">
        <v>330000</v>
      </c>
      <c r="D22" s="67">
        <v>320000</v>
      </c>
    </row>
    <row r="23" spans="1:4" x14ac:dyDescent="0.15">
      <c r="A23" s="61" t="s">
        <v>89</v>
      </c>
      <c r="B23" s="62">
        <v>330000</v>
      </c>
      <c r="C23" s="62">
        <v>350000</v>
      </c>
      <c r="D23" s="67">
        <v>340000</v>
      </c>
    </row>
    <row r="24" spans="1:4" x14ac:dyDescent="0.15">
      <c r="A24" s="61" t="s">
        <v>90</v>
      </c>
      <c r="B24" s="62">
        <v>350000</v>
      </c>
      <c r="C24" s="62">
        <v>370000</v>
      </c>
      <c r="D24" s="67">
        <v>360000</v>
      </c>
    </row>
    <row r="25" spans="1:4" x14ac:dyDescent="0.15">
      <c r="A25" s="61" t="s">
        <v>91</v>
      </c>
      <c r="B25" s="62">
        <v>370000</v>
      </c>
      <c r="C25" s="62">
        <v>395000</v>
      </c>
      <c r="D25" s="67">
        <v>380000</v>
      </c>
    </row>
    <row r="26" spans="1:4" x14ac:dyDescent="0.15">
      <c r="A26" s="61" t="s">
        <v>92</v>
      </c>
      <c r="B26" s="62">
        <v>395000</v>
      </c>
      <c r="C26" s="62">
        <v>425000</v>
      </c>
      <c r="D26" s="67">
        <v>410000</v>
      </c>
    </row>
    <row r="27" spans="1:4" x14ac:dyDescent="0.15">
      <c r="A27" s="61" t="s">
        <v>93</v>
      </c>
      <c r="B27" s="62">
        <v>425000</v>
      </c>
      <c r="C27" s="62">
        <v>455000</v>
      </c>
      <c r="D27" s="67">
        <v>440000</v>
      </c>
    </row>
    <row r="28" spans="1:4" x14ac:dyDescent="0.15">
      <c r="A28" s="61" t="s">
        <v>94</v>
      </c>
      <c r="B28" s="62">
        <v>455000</v>
      </c>
      <c r="C28" s="62">
        <v>485000</v>
      </c>
      <c r="D28" s="67">
        <v>470000</v>
      </c>
    </row>
    <row r="29" spans="1:4" x14ac:dyDescent="0.15">
      <c r="A29" s="61" t="s">
        <v>95</v>
      </c>
      <c r="B29" s="62">
        <v>485000</v>
      </c>
      <c r="C29" s="62">
        <v>515000</v>
      </c>
      <c r="D29" s="67">
        <v>500000</v>
      </c>
    </row>
    <row r="30" spans="1:4" x14ac:dyDescent="0.15">
      <c r="A30" s="61" t="s">
        <v>96</v>
      </c>
      <c r="B30" s="62">
        <v>515000</v>
      </c>
      <c r="C30" s="62">
        <v>545000</v>
      </c>
      <c r="D30" s="67">
        <v>530000</v>
      </c>
    </row>
    <row r="31" spans="1:4" x14ac:dyDescent="0.15">
      <c r="A31" s="61" t="s">
        <v>97</v>
      </c>
      <c r="B31" s="62">
        <v>545000</v>
      </c>
      <c r="C31" s="62">
        <v>575000</v>
      </c>
      <c r="D31" s="67">
        <v>560000</v>
      </c>
    </row>
    <row r="32" spans="1:4" x14ac:dyDescent="0.15">
      <c r="A32" s="61" t="s">
        <v>98</v>
      </c>
      <c r="B32" s="62">
        <v>575000</v>
      </c>
      <c r="C32" s="62">
        <v>605000</v>
      </c>
      <c r="D32" s="67">
        <v>590000</v>
      </c>
    </row>
    <row r="33" spans="1:4" ht="13.5" customHeight="1" x14ac:dyDescent="0.15">
      <c r="A33" s="73" t="s">
        <v>99</v>
      </c>
      <c r="B33" s="64">
        <v>605000</v>
      </c>
      <c r="C33" s="66">
        <v>635000</v>
      </c>
      <c r="D33" s="74">
        <v>620000</v>
      </c>
    </row>
    <row r="34" spans="1:4" x14ac:dyDescent="0.15">
      <c r="A34" s="61" t="s">
        <v>100</v>
      </c>
      <c r="B34" s="62">
        <v>635000</v>
      </c>
      <c r="C34" s="62">
        <v>665000</v>
      </c>
      <c r="D34" s="67">
        <v>650000</v>
      </c>
    </row>
    <row r="35" spans="1:4" x14ac:dyDescent="0.15">
      <c r="A35" s="61" t="s">
        <v>101</v>
      </c>
      <c r="B35" s="62">
        <v>665000</v>
      </c>
      <c r="C35" s="62">
        <v>695000</v>
      </c>
      <c r="D35" s="67">
        <v>680000</v>
      </c>
    </row>
    <row r="36" spans="1:4" x14ac:dyDescent="0.15">
      <c r="A36" s="61" t="s">
        <v>102</v>
      </c>
      <c r="B36" s="62">
        <v>695000</v>
      </c>
      <c r="C36" s="62">
        <v>730000</v>
      </c>
      <c r="D36" s="67">
        <v>710000</v>
      </c>
    </row>
    <row r="37" spans="1:4" x14ac:dyDescent="0.15">
      <c r="A37" s="61" t="s">
        <v>103</v>
      </c>
      <c r="B37" s="62">
        <v>730000</v>
      </c>
      <c r="C37" s="62">
        <v>770000</v>
      </c>
      <c r="D37" s="67">
        <v>750000</v>
      </c>
    </row>
    <row r="38" spans="1:4" x14ac:dyDescent="0.15">
      <c r="A38" s="61" t="s">
        <v>104</v>
      </c>
      <c r="B38" s="62">
        <v>770000</v>
      </c>
      <c r="C38" s="62">
        <v>810000</v>
      </c>
      <c r="D38" s="67">
        <v>790000</v>
      </c>
    </row>
    <row r="39" spans="1:4" x14ac:dyDescent="0.15">
      <c r="A39" s="61" t="s">
        <v>105</v>
      </c>
      <c r="B39" s="62">
        <v>810000</v>
      </c>
      <c r="C39" s="62">
        <v>855000</v>
      </c>
      <c r="D39" s="67">
        <v>830000</v>
      </c>
    </row>
    <row r="40" spans="1:4" x14ac:dyDescent="0.15">
      <c r="A40" s="61" t="s">
        <v>106</v>
      </c>
      <c r="B40" s="62">
        <v>855000</v>
      </c>
      <c r="C40" s="62">
        <v>905000</v>
      </c>
      <c r="D40" s="67">
        <v>880000</v>
      </c>
    </row>
    <row r="41" spans="1:4" x14ac:dyDescent="0.15">
      <c r="A41" s="61" t="s">
        <v>107</v>
      </c>
      <c r="B41" s="62">
        <v>905000</v>
      </c>
      <c r="C41" s="62">
        <v>955000</v>
      </c>
      <c r="D41" s="67">
        <v>930000</v>
      </c>
    </row>
    <row r="42" spans="1:4" x14ac:dyDescent="0.15">
      <c r="A42" s="61" t="s">
        <v>108</v>
      </c>
      <c r="B42" s="62">
        <v>955000</v>
      </c>
      <c r="C42" s="62">
        <v>1005000</v>
      </c>
      <c r="D42" s="67">
        <v>980000</v>
      </c>
    </row>
    <row r="43" spans="1:4" x14ac:dyDescent="0.15">
      <c r="A43" s="61" t="s">
        <v>109</v>
      </c>
      <c r="B43" s="62">
        <v>1005000</v>
      </c>
      <c r="C43" s="62">
        <v>1055000</v>
      </c>
      <c r="D43" s="67">
        <v>1030000</v>
      </c>
    </row>
    <row r="44" spans="1:4" x14ac:dyDescent="0.15">
      <c r="A44" s="61" t="s">
        <v>110</v>
      </c>
      <c r="B44" s="62">
        <v>1055000</v>
      </c>
      <c r="C44" s="62">
        <v>1115000</v>
      </c>
      <c r="D44" s="67">
        <v>1090000</v>
      </c>
    </row>
    <row r="45" spans="1:4" x14ac:dyDescent="0.15">
      <c r="A45" s="61" t="s">
        <v>111</v>
      </c>
      <c r="B45" s="62">
        <v>1115000</v>
      </c>
      <c r="C45" s="62">
        <v>1175000</v>
      </c>
      <c r="D45" s="67">
        <v>1150000</v>
      </c>
    </row>
    <row r="46" spans="1:4" x14ac:dyDescent="0.15">
      <c r="A46" s="61" t="s">
        <v>112</v>
      </c>
      <c r="B46" s="62">
        <v>1175000</v>
      </c>
      <c r="C46" s="62">
        <v>1235000</v>
      </c>
      <c r="D46" s="67">
        <v>1210000</v>
      </c>
    </row>
    <row r="47" spans="1:4" x14ac:dyDescent="0.15">
      <c r="A47" s="61" t="s">
        <v>113</v>
      </c>
      <c r="B47" s="62">
        <v>1235000</v>
      </c>
      <c r="C47" s="62">
        <v>1295000</v>
      </c>
      <c r="D47" s="67">
        <v>1270000</v>
      </c>
    </row>
    <row r="48" spans="1:4" x14ac:dyDescent="0.15">
      <c r="A48" s="61" t="s">
        <v>114</v>
      </c>
      <c r="B48" s="62">
        <v>1295000</v>
      </c>
      <c r="C48" s="62">
        <v>1355000</v>
      </c>
      <c r="D48" s="67">
        <v>1330000</v>
      </c>
    </row>
    <row r="49" spans="1:4" ht="13.5" customHeight="1" x14ac:dyDescent="0.15">
      <c r="A49" s="61" t="s">
        <v>115</v>
      </c>
      <c r="B49" s="62">
        <v>1355000</v>
      </c>
      <c r="C49" s="62"/>
      <c r="D49" s="67">
        <v>1390000</v>
      </c>
    </row>
    <row r="50" spans="1:4" x14ac:dyDescent="0.15">
      <c r="A50" s="63"/>
      <c r="B50" s="63"/>
      <c r="C50" s="63"/>
      <c r="D50" s="63"/>
    </row>
  </sheetData>
  <mergeCells count="2">
    <mergeCell ref="A1:D1"/>
    <mergeCell ref="B3:C3"/>
  </mergeCells>
  <phoneticPr fontId="2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O25"/>
  <sheetViews>
    <sheetView tabSelected="1" zoomScaleNormal="100" workbookViewId="0">
      <selection activeCell="A8" sqref="A8"/>
    </sheetView>
  </sheetViews>
  <sheetFormatPr defaultRowHeight="29.25" customHeight="1" x14ac:dyDescent="0.15"/>
  <cols>
    <col min="1" max="1" width="11.625" style="28" customWidth="1"/>
    <col min="2" max="2" width="1.25" style="28" customWidth="1"/>
    <col min="3" max="3" width="3.875" style="28" customWidth="1"/>
    <col min="4" max="4" width="10" style="28" customWidth="1"/>
    <col min="5" max="5" width="17" style="28" customWidth="1"/>
    <col min="6" max="6" width="16" style="28" customWidth="1"/>
    <col min="7" max="7" width="5.5" style="28" customWidth="1"/>
    <col min="8" max="8" width="9.875" style="28" customWidth="1"/>
    <col min="9" max="16384" width="9" style="28"/>
  </cols>
  <sheetData>
    <row r="1" spans="1:14" ht="29.25" customHeight="1" x14ac:dyDescent="0.25">
      <c r="A1" s="53" t="s">
        <v>66</v>
      </c>
      <c r="B1" s="53"/>
      <c r="C1" s="53"/>
      <c r="D1" s="53"/>
      <c r="E1" s="53"/>
      <c r="F1" s="53"/>
      <c r="G1" s="53"/>
      <c r="H1" s="53"/>
      <c r="I1" s="53"/>
    </row>
    <row r="2" spans="1:14" ht="23.25" customHeight="1" x14ac:dyDescent="0.15">
      <c r="C2" s="135"/>
      <c r="D2" s="135"/>
      <c r="E2" s="135"/>
      <c r="F2" s="135"/>
      <c r="G2" s="135"/>
      <c r="H2" s="135"/>
      <c r="I2" s="30" t="str">
        <f>IF(F6="","",IF(F7="","",1))</f>
        <v/>
      </c>
    </row>
    <row r="3" spans="1:14" ht="43.5" customHeight="1" x14ac:dyDescent="0.15">
      <c r="C3" s="135"/>
      <c r="D3" s="135"/>
      <c r="E3" s="135"/>
      <c r="F3" s="135"/>
      <c r="G3" s="135"/>
      <c r="H3" s="135"/>
      <c r="I3" s="47"/>
    </row>
    <row r="4" spans="1:14" s="31" customFormat="1" ht="21" customHeight="1" x14ac:dyDescent="0.15">
      <c r="D4" s="32"/>
      <c r="E4" s="32"/>
      <c r="F4" s="136"/>
      <c r="G4" s="136"/>
      <c r="I4" s="47"/>
    </row>
    <row r="5" spans="1:14" ht="28.5" customHeight="1" thickBot="1" x14ac:dyDescent="0.2">
      <c r="F5" s="134" t="s">
        <v>21</v>
      </c>
      <c r="G5" s="134"/>
      <c r="I5" s="47"/>
    </row>
    <row r="6" spans="1:14" ht="29.25" customHeight="1" thickTop="1" x14ac:dyDescent="0.15">
      <c r="C6" s="137" t="s">
        <v>20</v>
      </c>
      <c r="D6" s="138"/>
      <c r="E6" s="139"/>
      <c r="F6" s="45"/>
      <c r="G6" s="33" t="s">
        <v>57</v>
      </c>
      <c r="I6" s="119" t="s">
        <v>62</v>
      </c>
      <c r="J6" s="119"/>
      <c r="K6" s="119"/>
      <c r="L6" s="119"/>
      <c r="M6" s="119"/>
      <c r="N6" s="119"/>
    </row>
    <row r="7" spans="1:14" ht="29.25" customHeight="1" thickBot="1" x14ac:dyDescent="0.2">
      <c r="C7" s="137" t="s">
        <v>67</v>
      </c>
      <c r="D7" s="138"/>
      <c r="E7" s="139"/>
      <c r="F7" s="70"/>
      <c r="G7" s="34" t="s">
        <v>58</v>
      </c>
      <c r="I7" s="28" t="s">
        <v>63</v>
      </c>
      <c r="J7" s="111" t="s">
        <v>64</v>
      </c>
      <c r="K7" s="111"/>
      <c r="L7" s="111"/>
      <c r="M7" s="111"/>
      <c r="N7" s="111"/>
    </row>
    <row r="8" spans="1:14" ht="29.25" customHeight="1" thickTop="1" x14ac:dyDescent="0.15">
      <c r="C8" s="116"/>
      <c r="D8" s="116"/>
      <c r="E8" s="116"/>
      <c r="F8" s="71"/>
      <c r="G8" s="72"/>
      <c r="J8" s="111" t="s">
        <v>265</v>
      </c>
      <c r="K8" s="111"/>
      <c r="L8" s="111"/>
      <c r="M8" s="111"/>
      <c r="N8" s="111"/>
    </row>
    <row r="9" spans="1:14" ht="29.25" customHeight="1" thickBot="1" x14ac:dyDescent="0.2">
      <c r="C9" s="31"/>
      <c r="F9" s="35"/>
      <c r="G9" s="35"/>
      <c r="J9" s="111" t="s">
        <v>266</v>
      </c>
      <c r="K9" s="111"/>
      <c r="L9" s="111"/>
      <c r="M9" s="111"/>
      <c r="N9" s="111"/>
    </row>
    <row r="10" spans="1:14" ht="29.25" customHeight="1" thickTop="1" x14ac:dyDescent="0.15">
      <c r="C10" s="123" t="s">
        <v>42</v>
      </c>
      <c r="D10" s="126" t="s">
        <v>119</v>
      </c>
      <c r="E10" s="127"/>
      <c r="F10" s="36" t="str">
        <f>IF(I2="","",'0'!H24)</f>
        <v/>
      </c>
      <c r="G10" s="37" t="s">
        <v>58</v>
      </c>
      <c r="J10" s="57"/>
      <c r="K10" s="57"/>
      <c r="L10" s="54" t="s">
        <v>65</v>
      </c>
      <c r="M10" s="57"/>
      <c r="N10" s="57"/>
    </row>
    <row r="11" spans="1:14" ht="29.25" customHeight="1" x14ac:dyDescent="0.15">
      <c r="C11" s="124"/>
      <c r="D11" s="128" t="str">
        <f>IF('0'!B2="NO","","介護掛金")</f>
        <v>介護掛金</v>
      </c>
      <c r="E11" s="129"/>
      <c r="F11" s="38" t="str">
        <f>IF(I2="","",IF(D11="","",'0'!H29))</f>
        <v/>
      </c>
      <c r="G11" s="39" t="s">
        <v>59</v>
      </c>
      <c r="I11" s="55"/>
      <c r="J11" s="55"/>
      <c r="K11" s="55"/>
      <c r="L11" s="55"/>
      <c r="M11" s="55"/>
      <c r="N11" s="55"/>
    </row>
    <row r="12" spans="1:14" ht="29.25" customHeight="1" thickBot="1" x14ac:dyDescent="0.2">
      <c r="C12" s="124"/>
      <c r="D12" s="117" t="s">
        <v>262</v>
      </c>
      <c r="E12" s="118"/>
      <c r="F12" s="38" t="str">
        <f>IF(I2="","",'0'!H32)</f>
        <v/>
      </c>
      <c r="G12" s="39" t="s">
        <v>59</v>
      </c>
      <c r="I12" s="55"/>
      <c r="J12" s="55"/>
      <c r="K12" s="55"/>
      <c r="L12" s="55"/>
      <c r="M12" s="55"/>
      <c r="N12" s="55"/>
    </row>
    <row r="13" spans="1:14" ht="29.25" customHeight="1" thickTop="1" thickBot="1" x14ac:dyDescent="0.2">
      <c r="C13" s="125"/>
      <c r="D13" s="130" t="s">
        <v>44</v>
      </c>
      <c r="E13" s="131"/>
      <c r="F13" s="48" t="str">
        <f>IF(I2="","",SUM(F10:F12))</f>
        <v/>
      </c>
      <c r="G13" s="49" t="s">
        <v>59</v>
      </c>
      <c r="I13" s="51" t="s">
        <v>258</v>
      </c>
      <c r="J13" s="110" t="s">
        <v>267</v>
      </c>
      <c r="K13" s="110"/>
      <c r="L13" s="110"/>
      <c r="M13" s="110"/>
      <c r="N13" s="110"/>
    </row>
    <row r="14" spans="1:14" ht="29.25" customHeight="1" thickTop="1" thickBot="1" x14ac:dyDescent="0.2">
      <c r="C14" s="40"/>
      <c r="D14" s="31"/>
      <c r="E14" s="31"/>
      <c r="F14" s="41"/>
      <c r="I14" s="47"/>
    </row>
    <row r="15" spans="1:14" ht="29.25" customHeight="1" x14ac:dyDescent="0.15">
      <c r="C15" s="120" t="s">
        <v>39</v>
      </c>
      <c r="D15" s="121"/>
      <c r="E15" s="122"/>
      <c r="F15" s="132" t="s">
        <v>43</v>
      </c>
      <c r="G15" s="133"/>
      <c r="I15" s="47"/>
    </row>
    <row r="16" spans="1:14" ht="29.25" customHeight="1" thickBot="1" x14ac:dyDescent="0.2">
      <c r="C16" s="97" t="s">
        <v>40</v>
      </c>
      <c r="D16" s="114" t="s">
        <v>56</v>
      </c>
      <c r="E16" s="115"/>
      <c r="F16" s="42" t="str">
        <f>IF(I2="","",'0'!H24*6+'0'!H26*6+'0'!H29*12+'0'!H32*12)</f>
        <v/>
      </c>
      <c r="G16" s="98" t="s">
        <v>58</v>
      </c>
      <c r="I16" s="47"/>
    </row>
    <row r="17" spans="2:15" ht="29.25" customHeight="1" thickBot="1" x14ac:dyDescent="0.2">
      <c r="C17" s="112" t="s">
        <v>41</v>
      </c>
      <c r="D17" s="95" t="s">
        <v>60</v>
      </c>
      <c r="E17" s="93" t="s">
        <v>259</v>
      </c>
      <c r="F17" s="94" t="str">
        <f>IF(I2="","",SUM('0'!X35:X108))</f>
        <v/>
      </c>
      <c r="G17" s="99" t="s">
        <v>58</v>
      </c>
      <c r="H17" s="43" t="str">
        <f>IF($I$2="","",$F$16-F17)</f>
        <v/>
      </c>
      <c r="I17" s="56" t="str">
        <f>IF($I$2="","","お得！")</f>
        <v/>
      </c>
      <c r="J17" s="52" t="str">
        <f>IF(I17="","","→　　令和8年3月6日までに事前申し込みが必要です。")</f>
        <v/>
      </c>
    </row>
    <row r="18" spans="2:15" ht="29.25" hidden="1" customHeight="1" thickBot="1" x14ac:dyDescent="0.2">
      <c r="C18" s="113"/>
      <c r="D18" s="96"/>
      <c r="E18" s="90" t="s">
        <v>264</v>
      </c>
      <c r="F18" s="44" t="str">
        <f>IF(I2="","",SUM('0'!J35:J106))</f>
        <v/>
      </c>
      <c r="G18" s="100" t="s">
        <v>58</v>
      </c>
      <c r="H18" s="43" t="str">
        <f>IF(I2="","",$F$16-F18)</f>
        <v/>
      </c>
      <c r="I18" s="56" t="str">
        <f>IF($I$2="","","お得！")</f>
        <v/>
      </c>
    </row>
    <row r="19" spans="2:15" ht="39.75" customHeight="1" x14ac:dyDescent="0.15">
      <c r="C19" s="112" t="s">
        <v>45</v>
      </c>
      <c r="D19" s="95" t="s">
        <v>61</v>
      </c>
      <c r="E19" s="89" t="s">
        <v>259</v>
      </c>
      <c r="F19" s="50" t="str">
        <f>IF(I2="","",SUM('0'!X112:X192))</f>
        <v/>
      </c>
      <c r="G19" s="102" t="s">
        <v>58</v>
      </c>
      <c r="H19" s="43" t="str">
        <f>IF(I2="","",$F$16-F19)</f>
        <v/>
      </c>
      <c r="I19" s="56" t="str">
        <f>IF($I$2="","","お得！")</f>
        <v/>
      </c>
      <c r="J19" s="52" t="str">
        <f>IF(I19="","","→　　令和8年3月6日までに事前申し込みが必要です。")</f>
        <v/>
      </c>
    </row>
    <row r="20" spans="2:15" ht="29.25" hidden="1" customHeight="1" thickBot="1" x14ac:dyDescent="0.2">
      <c r="C20" s="113"/>
      <c r="D20" s="96"/>
      <c r="E20" s="90" t="s">
        <v>264</v>
      </c>
      <c r="F20" s="44" t="str">
        <f>IF(I2="","",SUM('0'!K112:K192))</f>
        <v/>
      </c>
      <c r="G20" s="101" t="s">
        <v>58</v>
      </c>
      <c r="H20" s="43" t="str">
        <f>IF(I2="","",$F$16-F20)</f>
        <v/>
      </c>
      <c r="I20" s="56" t="str">
        <f>IF($I$2="","","お得！")</f>
        <v/>
      </c>
    </row>
    <row r="21" spans="2:15" ht="42" customHeight="1" x14ac:dyDescent="0.15">
      <c r="B21" s="46"/>
      <c r="C21" s="29" t="s">
        <v>120</v>
      </c>
      <c r="D21" s="46"/>
      <c r="E21" s="46"/>
      <c r="F21" s="46"/>
      <c r="G21" s="46"/>
      <c r="H21" s="46"/>
      <c r="I21" s="109" t="s">
        <v>263</v>
      </c>
      <c r="J21" s="109"/>
      <c r="K21" s="109"/>
      <c r="L21" s="109"/>
      <c r="M21" s="109"/>
      <c r="N21" s="109"/>
      <c r="O21" s="109"/>
    </row>
    <row r="22" spans="2:15" ht="29.25" customHeight="1" x14ac:dyDescent="0.15">
      <c r="I22" s="46"/>
      <c r="J22" s="46"/>
      <c r="K22" s="46"/>
    </row>
    <row r="23" spans="2:15" ht="21" customHeight="1" x14ac:dyDescent="0.15"/>
    <row r="24" spans="2:15" ht="21" customHeight="1" x14ac:dyDescent="0.15"/>
    <row r="25" spans="2:15" ht="21" customHeight="1" x14ac:dyDescent="0.15"/>
  </sheetData>
  <mergeCells count="22">
    <mergeCell ref="F5:G5"/>
    <mergeCell ref="C2:H3"/>
    <mergeCell ref="F4:G4"/>
    <mergeCell ref="C7:E7"/>
    <mergeCell ref="C6:E6"/>
    <mergeCell ref="I6:N6"/>
    <mergeCell ref="J9:N9"/>
    <mergeCell ref="C15:E15"/>
    <mergeCell ref="C10:C13"/>
    <mergeCell ref="D10:E10"/>
    <mergeCell ref="D11:E11"/>
    <mergeCell ref="D13:E13"/>
    <mergeCell ref="F15:G15"/>
    <mergeCell ref="I21:O21"/>
    <mergeCell ref="J13:N13"/>
    <mergeCell ref="J8:N8"/>
    <mergeCell ref="J7:N7"/>
    <mergeCell ref="C17:C18"/>
    <mergeCell ref="D16:E16"/>
    <mergeCell ref="C19:C20"/>
    <mergeCell ref="C8:E8"/>
    <mergeCell ref="D12:E12"/>
  </mergeCells>
  <phoneticPr fontId="2"/>
  <dataValidations count="2">
    <dataValidation type="whole" imeMode="off" allowBlank="1" showInputMessage="1" showErrorMessage="1" sqref="F6" xr:uid="{00000000-0002-0000-0200-000000000000}">
      <formula1>1</formula1>
      <formula2>100</formula2>
    </dataValidation>
    <dataValidation type="whole" imeMode="off" allowBlank="1" showInputMessage="1" showErrorMessage="1" sqref="F7:F8" xr:uid="{00000000-0002-0000-0200-000001000000}">
      <formula1>1</formula1>
      <formula2>10000000000</formula2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0</vt:lpstr>
      <vt:lpstr>00</vt:lpstr>
      <vt:lpstr>1</vt:lpstr>
      <vt:lpstr>ka</vt:lpstr>
      <vt:lpstr>'1'!Print_Area</vt:lpstr>
      <vt:lpstr>yn</vt:lpstr>
      <vt:lpstr>年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2026-02-09T05:57:27Z</dcterms:created>
  <dcterms:modified xsi:type="dcterms:W3CDTF">2026-02-09T05:57:45Z</dcterms:modified>
</cp:coreProperties>
</file>