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7.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fs01sec\s4004\04_給付G\300_育児休業支援手当金・育児時短勤務手当金\育児休業支援手当金\99_様式改定\施行\"/>
    </mc:Choice>
  </mc:AlternateContent>
  <workbookProtection workbookAlgorithmName="SHA-512" workbookHashValue="drZecr2QVpTq7jqGK6151mf+Eh1RhV2iRYWzxB69QPeWAp2MzDyPXyinHfQql/Wv2l/JhwPIwZExsTOvK0A6cQ==" workbookSaltValue="+l+jRlw0vgwPt8pPZZl9ig==" workbookSpinCount="100000" lockStructure="1"/>
  <bookViews>
    <workbookView xWindow="240" yWindow="60" windowWidth="14940" windowHeight="8556" tabRatio="893" firstSheet="1" activeTab="1"/>
  </bookViews>
  <sheets>
    <sheet name="本様式の概要" sheetId="32" state="hidden" r:id="rId1"/>
    <sheet name="請求書(Excel版)" sheetId="5" r:id="rId2"/>
    <sheet name="記入例(母)" sheetId="42" r:id="rId3"/>
    <sheet name="記入例(父)" sheetId="41" r:id="rId4"/>
    <sheet name="記入例(エラーメッセージ)" sheetId="40" r:id="rId5"/>
    <sheet name="請求書 (PDF版)" sheetId="37" state="hidden" r:id="rId6"/>
    <sheet name="記入例 (PDF版・母)" sheetId="39" state="hidden" r:id="rId7"/>
    <sheet name="記入例 (PDF版・父)" sheetId="38" state="hidden" r:id="rId8"/>
    <sheet name="添付書類確認" sheetId="16" state="hidden" r:id="rId9"/>
    <sheet name="請求期間の判定" sheetId="19" state="hidden" r:id="rId10"/>
    <sheet name="チェックボックスのステータス" sheetId="15" state="hidden" r:id="rId11"/>
    <sheet name="育休カウント" sheetId="14" state="hidden" r:id="rId12"/>
    <sheet name="対象期間内の育休" sheetId="35" state="hidden" r:id="rId13"/>
    <sheet name="育休期間の判定" sheetId="25" state="hidden" r:id="rId14"/>
    <sheet name="【別表１】テストパターン(依頼用・ラジオボタン入力等)" sheetId="21" state="hidden" r:id="rId15"/>
    <sheet name="【別表２】テストパターン（依頼用・期間確認）" sheetId="22" state="hidden" r:id="rId16"/>
    <sheet name="【別表３】テストパターン（依頼用・期間確認）v2" sheetId="23" state="hidden" r:id="rId17"/>
    <sheet name="【別表４】テストパターン（依頼用・期間確認）" sheetId="30" state="hidden" r:id="rId18"/>
    <sheet name="【別表５】テストパターン（依頼用・期間確認）" sheetId="31" state="hidden" r:id="rId19"/>
    <sheet name="テストパターン(ラジオボタン入力等)" sheetId="17" state="hidden" r:id="rId20"/>
    <sheet name="テストパターン(請求期間)" sheetId="20" state="hidden" r:id="rId21"/>
  </sheets>
  <externalReferences>
    <externalReference r:id="rId22"/>
    <externalReference r:id="rId23"/>
  </externalReferences>
  <definedNames>
    <definedName name="_xlnm._FilterDatabase" localSheetId="19" hidden="1">'テストパターン(ラジオボタン入力等)'!$A$1:$F$51</definedName>
    <definedName name="_xlnm._FilterDatabase" localSheetId="20" hidden="1">'テストパターン(請求期間)'!$A$1:$E$30</definedName>
    <definedName name="_xlnm.Print_Area" localSheetId="7">'記入例 (PDF版・父)'!$A$1:$AJ$48</definedName>
    <definedName name="_xlnm.Print_Area" localSheetId="6">'記入例 (PDF版・母)'!$A$1:$AJ$48</definedName>
    <definedName name="_xlnm.Print_Area" localSheetId="4">'記入例(エラーメッセージ)'!$A$1:$AJ$49</definedName>
    <definedName name="_xlnm.Print_Area" localSheetId="3">'記入例(父)'!$A$1:$AJ$49</definedName>
    <definedName name="_xlnm.Print_Area" localSheetId="2">'記入例(母)'!$A$1:$AJ$49</definedName>
    <definedName name="_xlnm.Print_Area" localSheetId="5">'請求書 (PDF版)'!$A$1:$AJ$116</definedName>
    <definedName name="_xlnm.Print_Area" localSheetId="1">'請求書(Excel版)'!$A$1:$AJ$108</definedName>
    <definedName name="_xlnm.Print_Titles" localSheetId="19">'テストパターン(ラジオボタン入力等)'!$1:$1</definedName>
    <definedName name="_xlnm.Print_Titles" localSheetId="20">'テストパターン(請求期間)'!$1:$1</definedName>
  </definedNames>
  <calcPr calcId="162913"/>
</workbook>
</file>

<file path=xl/calcChain.xml><?xml version="1.0" encoding="utf-8"?>
<calcChain xmlns="http://schemas.openxmlformats.org/spreadsheetml/2006/main">
  <c r="T19" i="5" l="1"/>
  <c r="J25" i="5" l="1"/>
  <c r="U18" i="5" l="1"/>
  <c r="P7" i="31" l="1"/>
  <c r="R12" i="31"/>
  <c r="R13" i="31"/>
  <c r="R14" i="31"/>
  <c r="R15" i="31"/>
  <c r="R16" i="31"/>
  <c r="R17" i="31"/>
  <c r="R18" i="31"/>
  <c r="R19" i="31"/>
  <c r="R20" i="31"/>
  <c r="R21" i="31"/>
  <c r="R22" i="31"/>
  <c r="R23" i="31"/>
  <c r="R24" i="31"/>
  <c r="R25" i="31"/>
  <c r="R26" i="31"/>
  <c r="R27" i="31"/>
  <c r="R28" i="31"/>
  <c r="R11" i="31"/>
  <c r="S6" i="31"/>
  <c r="Q11" i="31"/>
  <c r="N12" i="31"/>
  <c r="N13" i="31"/>
  <c r="N14" i="31"/>
  <c r="N15" i="31"/>
  <c r="N16" i="31"/>
  <c r="N17" i="31"/>
  <c r="N18" i="31"/>
  <c r="N19" i="31"/>
  <c r="N20" i="31"/>
  <c r="N21" i="31"/>
  <c r="N22" i="31"/>
  <c r="N23" i="31"/>
  <c r="N24" i="31"/>
  <c r="N25" i="31"/>
  <c r="N26" i="31"/>
  <c r="N27" i="31"/>
  <c r="N28" i="31"/>
  <c r="N11" i="31"/>
  <c r="M12" i="31"/>
  <c r="M13" i="31"/>
  <c r="M14" i="31"/>
  <c r="M15" i="31"/>
  <c r="M16" i="31"/>
  <c r="M17" i="31"/>
  <c r="M18" i="31"/>
  <c r="M19" i="31"/>
  <c r="M20" i="31"/>
  <c r="M21" i="31"/>
  <c r="M22" i="31"/>
  <c r="M23" i="31"/>
  <c r="M24" i="31"/>
  <c r="M25" i="31"/>
  <c r="M26" i="31"/>
  <c r="M27" i="31"/>
  <c r="M28" i="31"/>
  <c r="M11" i="31"/>
  <c r="J18" i="31"/>
  <c r="J19" i="31"/>
  <c r="J20" i="31"/>
  <c r="J21" i="31"/>
  <c r="J22" i="31"/>
  <c r="J23" i="31"/>
  <c r="J24" i="31"/>
  <c r="J25" i="31"/>
  <c r="J26" i="31"/>
  <c r="J27" i="31"/>
  <c r="J28" i="31"/>
  <c r="J17" i="31"/>
  <c r="J12" i="31"/>
  <c r="J13" i="31"/>
  <c r="J14" i="31"/>
  <c r="J15" i="31"/>
  <c r="J16" i="31"/>
  <c r="J11" i="31"/>
  <c r="J7" i="31"/>
  <c r="J8" i="31"/>
  <c r="J9" i="31"/>
  <c r="J10" i="31"/>
  <c r="J6" i="31"/>
  <c r="R12" i="30" l="1"/>
  <c r="R13" i="30"/>
  <c r="R14" i="30"/>
  <c r="R15" i="30"/>
  <c r="R16" i="30"/>
  <c r="R17" i="30"/>
  <c r="R18" i="30"/>
  <c r="R19" i="30"/>
  <c r="R20" i="30"/>
  <c r="R21" i="30"/>
  <c r="R22" i="30"/>
  <c r="R23" i="30"/>
  <c r="R24" i="30"/>
  <c r="R25" i="30"/>
  <c r="R26" i="30"/>
  <c r="R27" i="30"/>
  <c r="R28" i="30"/>
  <c r="R11" i="30"/>
  <c r="J24" i="30"/>
  <c r="J18" i="30"/>
  <c r="J12" i="30"/>
  <c r="J19" i="30"/>
  <c r="J20" i="30"/>
  <c r="J21" i="30"/>
  <c r="J22" i="30"/>
  <c r="J23" i="30"/>
  <c r="J25" i="30"/>
  <c r="J26" i="30"/>
  <c r="J27" i="30"/>
  <c r="J28" i="30"/>
  <c r="J17" i="30"/>
  <c r="J13" i="30"/>
  <c r="J14" i="30"/>
  <c r="J15" i="30"/>
  <c r="J16" i="30"/>
  <c r="J11" i="30"/>
  <c r="J7" i="30"/>
  <c r="J8" i="30"/>
  <c r="J9" i="30"/>
  <c r="J10" i="30"/>
  <c r="J6" i="30"/>
  <c r="J24" i="23"/>
  <c r="J18" i="23"/>
  <c r="J12" i="23"/>
  <c r="J7" i="23"/>
  <c r="N25" i="23"/>
  <c r="N13" i="23"/>
  <c r="L28" i="23"/>
  <c r="R28" i="23" s="1"/>
  <c r="L27" i="23"/>
  <c r="L26" i="23"/>
  <c r="L25" i="23"/>
  <c r="L24" i="23"/>
  <c r="L23" i="23"/>
  <c r="L22" i="23"/>
  <c r="L21" i="23"/>
  <c r="L20" i="23"/>
  <c r="L19" i="23"/>
  <c r="R19" i="23" s="1"/>
  <c r="L18" i="23"/>
  <c r="R18" i="23" s="1"/>
  <c r="L17" i="23"/>
  <c r="L16" i="23"/>
  <c r="L15" i="23"/>
  <c r="L14" i="23"/>
  <c r="L13" i="23"/>
  <c r="L12" i="23"/>
  <c r="L11" i="23"/>
  <c r="Q24" i="23"/>
  <c r="H28" i="22"/>
  <c r="J24" i="22"/>
  <c r="Q24" i="22" s="1"/>
  <c r="J18" i="22"/>
  <c r="J12" i="22"/>
  <c r="J7" i="22"/>
  <c r="Q7" i="22" s="1"/>
  <c r="H20" i="25"/>
  <c r="H19" i="25"/>
  <c r="H18" i="25"/>
  <c r="H17" i="25"/>
  <c r="H16" i="25"/>
  <c r="H15" i="25"/>
  <c r="H14" i="25"/>
  <c r="H13" i="25"/>
  <c r="H12" i="25"/>
  <c r="H11" i="25"/>
  <c r="H10" i="25"/>
  <c r="H9" i="25"/>
  <c r="H8" i="25"/>
  <c r="H7" i="25"/>
  <c r="H6" i="25"/>
  <c r="H5" i="25"/>
  <c r="L28" i="31"/>
  <c r="L27" i="31"/>
  <c r="L26" i="31"/>
  <c r="L25" i="31"/>
  <c r="L24" i="31"/>
  <c r="L23" i="31"/>
  <c r="L22" i="31"/>
  <c r="L21" i="31"/>
  <c r="L20" i="31"/>
  <c r="L19" i="31"/>
  <c r="L18" i="31"/>
  <c r="L17" i="31"/>
  <c r="L16" i="31"/>
  <c r="L15" i="31"/>
  <c r="L14" i="31"/>
  <c r="L13" i="31"/>
  <c r="L12" i="31"/>
  <c r="L11" i="31"/>
  <c r="N28" i="23"/>
  <c r="N27" i="23"/>
  <c r="R27" i="23" s="1"/>
  <c r="N26" i="23"/>
  <c r="R25" i="23"/>
  <c r="N24" i="23"/>
  <c r="R24" i="23" s="1"/>
  <c r="N23" i="23"/>
  <c r="R23" i="23" s="1"/>
  <c r="N22" i="23"/>
  <c r="N21" i="23"/>
  <c r="N20" i="23"/>
  <c r="R20" i="23" s="1"/>
  <c r="N19" i="23"/>
  <c r="N18" i="23"/>
  <c r="N17" i="23"/>
  <c r="N16" i="23"/>
  <c r="R16" i="23" s="1"/>
  <c r="N15" i="23"/>
  <c r="N14" i="23"/>
  <c r="R14" i="23" s="1"/>
  <c r="N12" i="23"/>
  <c r="N11" i="23"/>
  <c r="R11" i="23" s="1"/>
  <c r="H28" i="23"/>
  <c r="Q28" i="23" s="1"/>
  <c r="H27" i="23"/>
  <c r="H26" i="23"/>
  <c r="Q26" i="23" s="1"/>
  <c r="H25" i="23"/>
  <c r="H24" i="23"/>
  <c r="H23" i="23"/>
  <c r="H22" i="23"/>
  <c r="H21" i="23"/>
  <c r="Q21" i="23" s="1"/>
  <c r="H20" i="23"/>
  <c r="Q20" i="23" s="1"/>
  <c r="H19" i="23"/>
  <c r="H18" i="23"/>
  <c r="H17" i="23"/>
  <c r="H16" i="23"/>
  <c r="H15" i="23"/>
  <c r="Q15" i="23" s="1"/>
  <c r="H14" i="23"/>
  <c r="H13" i="23"/>
  <c r="Q13" i="23" s="1"/>
  <c r="H12" i="23"/>
  <c r="H11" i="23"/>
  <c r="H10" i="23"/>
  <c r="H9" i="23"/>
  <c r="H8" i="23"/>
  <c r="H7" i="23"/>
  <c r="H6" i="23"/>
  <c r="Q6" i="23" s="1"/>
  <c r="N12" i="30"/>
  <c r="N13" i="30"/>
  <c r="N14" i="30"/>
  <c r="N15" i="30"/>
  <c r="N16" i="30"/>
  <c r="N17" i="30"/>
  <c r="N18" i="30"/>
  <c r="N19" i="30"/>
  <c r="N20" i="30"/>
  <c r="N21" i="30"/>
  <c r="N22" i="30"/>
  <c r="N23" i="30"/>
  <c r="N24" i="30"/>
  <c r="N25" i="30"/>
  <c r="N26" i="30"/>
  <c r="N27" i="30"/>
  <c r="N28" i="30"/>
  <c r="N11" i="30"/>
  <c r="L28" i="30"/>
  <c r="L27" i="30"/>
  <c r="L26" i="30"/>
  <c r="L25" i="30"/>
  <c r="L24" i="30"/>
  <c r="L23" i="30"/>
  <c r="L22" i="30"/>
  <c r="L21" i="30"/>
  <c r="L20" i="30"/>
  <c r="L19" i="30"/>
  <c r="L18" i="30"/>
  <c r="L17" i="30"/>
  <c r="L16" i="30"/>
  <c r="L15" i="30"/>
  <c r="L14" i="30"/>
  <c r="L13" i="30"/>
  <c r="L12" i="30"/>
  <c r="L11" i="30"/>
  <c r="L28" i="22"/>
  <c r="R28" i="22" s="1"/>
  <c r="L27" i="22"/>
  <c r="R27" i="22" s="1"/>
  <c r="L26" i="22"/>
  <c r="L25" i="22"/>
  <c r="L24" i="22"/>
  <c r="R24" i="22" s="1"/>
  <c r="L23" i="22"/>
  <c r="L22" i="22"/>
  <c r="L21" i="22"/>
  <c r="R21" i="22" s="1"/>
  <c r="L20" i="22"/>
  <c r="L19" i="22"/>
  <c r="L18" i="22"/>
  <c r="L17" i="22"/>
  <c r="L16" i="22"/>
  <c r="L15" i="22"/>
  <c r="R15" i="22" s="1"/>
  <c r="L14" i="22"/>
  <c r="R14" i="22" s="1"/>
  <c r="L13" i="22"/>
  <c r="L12" i="22"/>
  <c r="R12" i="22" s="1"/>
  <c r="L11" i="22"/>
  <c r="R13" i="22"/>
  <c r="R16" i="22"/>
  <c r="R17" i="22"/>
  <c r="R18" i="22"/>
  <c r="R19" i="22"/>
  <c r="R20" i="22"/>
  <c r="R22" i="22"/>
  <c r="R23" i="22"/>
  <c r="R25" i="22"/>
  <c r="R26" i="22"/>
  <c r="R11" i="22"/>
  <c r="Q8" i="22"/>
  <c r="Q9" i="22"/>
  <c r="Q10" i="22"/>
  <c r="Q11" i="22"/>
  <c r="Q12" i="22"/>
  <c r="Q13" i="22"/>
  <c r="Q14" i="22"/>
  <c r="Q15" i="22"/>
  <c r="Q16" i="22"/>
  <c r="Q17" i="22"/>
  <c r="Q18" i="22"/>
  <c r="Q19" i="22"/>
  <c r="Q20" i="22"/>
  <c r="Q21" i="22"/>
  <c r="Q22" i="22"/>
  <c r="Q23" i="22"/>
  <c r="Q25" i="22"/>
  <c r="Q26" i="22"/>
  <c r="Q27" i="22"/>
  <c r="Q28" i="22"/>
  <c r="Q6" i="22"/>
  <c r="H27" i="22"/>
  <c r="H26" i="22"/>
  <c r="H25" i="22"/>
  <c r="H24" i="22"/>
  <c r="H23" i="22"/>
  <c r="H22" i="22"/>
  <c r="H21" i="22"/>
  <c r="H20" i="22"/>
  <c r="H19" i="22"/>
  <c r="H18" i="22"/>
  <c r="H17" i="22"/>
  <c r="H16" i="22"/>
  <c r="H15" i="22"/>
  <c r="H14" i="22"/>
  <c r="H13" i="22"/>
  <c r="H12" i="22"/>
  <c r="H11" i="22"/>
  <c r="H10" i="22"/>
  <c r="H9" i="22"/>
  <c r="H8" i="22"/>
  <c r="H7" i="22"/>
  <c r="H6" i="22"/>
  <c r="N12" i="22"/>
  <c r="N13" i="22"/>
  <c r="N14" i="22"/>
  <c r="N15" i="22"/>
  <c r="N16" i="22"/>
  <c r="N17" i="22"/>
  <c r="N18" i="22"/>
  <c r="N19" i="22"/>
  <c r="N20" i="22"/>
  <c r="N21" i="22"/>
  <c r="N22" i="22"/>
  <c r="N23" i="22"/>
  <c r="N24" i="22"/>
  <c r="N25" i="22"/>
  <c r="N26" i="22"/>
  <c r="N27" i="22"/>
  <c r="N28" i="22"/>
  <c r="N11" i="22"/>
  <c r="M12" i="22"/>
  <c r="M13" i="22"/>
  <c r="M14" i="22"/>
  <c r="M15" i="22"/>
  <c r="M16" i="22"/>
  <c r="M17" i="22"/>
  <c r="M18" i="22"/>
  <c r="M19" i="22"/>
  <c r="M20" i="22"/>
  <c r="M21" i="22"/>
  <c r="M22" i="22"/>
  <c r="M23" i="22"/>
  <c r="M24" i="22"/>
  <c r="M25" i="22"/>
  <c r="M26" i="22"/>
  <c r="M27" i="22"/>
  <c r="M28" i="22"/>
  <c r="M11" i="22"/>
  <c r="J19" i="22"/>
  <c r="J20" i="22"/>
  <c r="J21" i="22"/>
  <c r="J22" i="22"/>
  <c r="J23" i="22"/>
  <c r="J25" i="22"/>
  <c r="J26" i="22"/>
  <c r="J27" i="22"/>
  <c r="J28" i="22"/>
  <c r="J17" i="22"/>
  <c r="J13" i="22"/>
  <c r="J14" i="22"/>
  <c r="J15" i="22"/>
  <c r="J16" i="22"/>
  <c r="J11" i="22"/>
  <c r="J8" i="22"/>
  <c r="J9" i="22"/>
  <c r="J10" i="22"/>
  <c r="J6" i="22"/>
  <c r="I7" i="22"/>
  <c r="I8" i="22"/>
  <c r="I9" i="22"/>
  <c r="I10" i="22"/>
  <c r="I11" i="22"/>
  <c r="I12" i="22"/>
  <c r="I13" i="22"/>
  <c r="I14" i="22"/>
  <c r="I15" i="22"/>
  <c r="I16" i="22"/>
  <c r="I17" i="22"/>
  <c r="I18" i="22"/>
  <c r="I19" i="22"/>
  <c r="I20" i="22"/>
  <c r="I21" i="22"/>
  <c r="I22" i="22"/>
  <c r="I23" i="22"/>
  <c r="I24" i="22"/>
  <c r="I25" i="22"/>
  <c r="I26" i="22"/>
  <c r="I27" i="22"/>
  <c r="I28" i="22"/>
  <c r="I6" i="22"/>
  <c r="Q6" i="30"/>
  <c r="H11" i="30"/>
  <c r="H28" i="30"/>
  <c r="H27" i="30"/>
  <c r="H26" i="30"/>
  <c r="H25" i="30"/>
  <c r="H24" i="30"/>
  <c r="H23" i="30"/>
  <c r="H22" i="30"/>
  <c r="H21" i="30"/>
  <c r="H20" i="30"/>
  <c r="H19" i="30"/>
  <c r="H18" i="30"/>
  <c r="H17" i="30"/>
  <c r="H16" i="30"/>
  <c r="H15" i="30"/>
  <c r="H14" i="30"/>
  <c r="H13" i="30"/>
  <c r="H12" i="30"/>
  <c r="H10" i="30"/>
  <c r="H9" i="30"/>
  <c r="H8" i="30"/>
  <c r="H6" i="30"/>
  <c r="H7" i="30"/>
  <c r="J28" i="23"/>
  <c r="J27" i="23"/>
  <c r="J26" i="23"/>
  <c r="J25" i="23"/>
  <c r="J23" i="23"/>
  <c r="J22" i="23"/>
  <c r="J21" i="23"/>
  <c r="J20" i="23"/>
  <c r="J19" i="23"/>
  <c r="J17" i="23"/>
  <c r="J16" i="23"/>
  <c r="J15" i="23"/>
  <c r="J14" i="23"/>
  <c r="J13" i="23"/>
  <c r="J11" i="23"/>
  <c r="J10" i="23"/>
  <c r="J9" i="23"/>
  <c r="J8" i="23"/>
  <c r="J6" i="23"/>
  <c r="M12" i="30"/>
  <c r="M13" i="30"/>
  <c r="M14" i="30"/>
  <c r="M15" i="30"/>
  <c r="M16" i="30"/>
  <c r="M17" i="30"/>
  <c r="M18" i="30"/>
  <c r="M19" i="30"/>
  <c r="M20" i="30"/>
  <c r="M21" i="30"/>
  <c r="M22" i="30"/>
  <c r="M23" i="30"/>
  <c r="M24" i="30"/>
  <c r="M25" i="30"/>
  <c r="M26" i="30"/>
  <c r="M27" i="30"/>
  <c r="M28" i="30"/>
  <c r="M11" i="30"/>
  <c r="R17" i="23"/>
  <c r="R26" i="23"/>
  <c r="Q14" i="23"/>
  <c r="Q16" i="23"/>
  <c r="Q19" i="23"/>
  <c r="Q25" i="23"/>
  <c r="Q27" i="23"/>
  <c r="Q7" i="23"/>
  <c r="Q8" i="23"/>
  <c r="Q9" i="23"/>
  <c r="Q10" i="23"/>
  <c r="M12" i="23"/>
  <c r="M13" i="23"/>
  <c r="M14" i="23"/>
  <c r="M15" i="23"/>
  <c r="M16" i="23"/>
  <c r="M17" i="23"/>
  <c r="M18" i="23"/>
  <c r="M19" i="23"/>
  <c r="M20" i="23"/>
  <c r="M21" i="23"/>
  <c r="M22" i="23"/>
  <c r="M23" i="23"/>
  <c r="M24" i="23"/>
  <c r="M25" i="23"/>
  <c r="M26" i="23"/>
  <c r="M27" i="23"/>
  <c r="M28" i="23"/>
  <c r="M11" i="23"/>
  <c r="I12" i="23"/>
  <c r="I13" i="23"/>
  <c r="I14" i="23"/>
  <c r="I15" i="23"/>
  <c r="I16" i="23"/>
  <c r="I17" i="23"/>
  <c r="I18" i="23"/>
  <c r="I19" i="23"/>
  <c r="I20" i="23"/>
  <c r="I21" i="23"/>
  <c r="I22" i="23"/>
  <c r="I23" i="23"/>
  <c r="I24" i="23"/>
  <c r="I25" i="23"/>
  <c r="I26" i="23"/>
  <c r="I27" i="23"/>
  <c r="I28" i="23"/>
  <c r="I11" i="23"/>
  <c r="I7" i="23"/>
  <c r="I8" i="23"/>
  <c r="I9" i="23"/>
  <c r="I10" i="23"/>
  <c r="I6" i="23"/>
  <c r="E7" i="19"/>
  <c r="E8" i="19"/>
  <c r="E11" i="19"/>
  <c r="E12" i="19"/>
  <c r="E13" i="19"/>
  <c r="E15" i="19"/>
  <c r="E16" i="19"/>
  <c r="E17" i="19"/>
  <c r="E19" i="19"/>
  <c r="E20" i="19"/>
  <c r="R22" i="23" l="1"/>
  <c r="R21" i="23"/>
  <c r="R15" i="23"/>
  <c r="R13" i="23"/>
  <c r="R12" i="23"/>
  <c r="Q23" i="23"/>
  <c r="Q22" i="23"/>
  <c r="Q18" i="23"/>
  <c r="Q17" i="23"/>
  <c r="Q12" i="23"/>
  <c r="Q11" i="23"/>
  <c r="C22" i="35" l="1"/>
  <c r="J22" i="5"/>
  <c r="T22" i="5" s="1"/>
  <c r="H21" i="35" l="1"/>
  <c r="G21" i="35"/>
  <c r="F21" i="35"/>
  <c r="H2" i="35"/>
  <c r="G2" i="35"/>
  <c r="D30" i="35" l="1"/>
  <c r="D33" i="35"/>
  <c r="D32" i="35"/>
  <c r="D31" i="35"/>
  <c r="D29" i="35"/>
  <c r="D28" i="35"/>
  <c r="D11" i="35"/>
  <c r="D9" i="35"/>
  <c r="D8" i="35"/>
  <c r="D12" i="35"/>
  <c r="C36" i="35"/>
  <c r="C35" i="35"/>
  <c r="C34" i="35"/>
  <c r="E21" i="35"/>
  <c r="D37" i="35" l="1"/>
  <c r="D26" i="35"/>
  <c r="C26" i="35"/>
  <c r="C30" i="35"/>
  <c r="D25" i="35"/>
  <c r="C29" i="35"/>
  <c r="C25" i="35"/>
  <c r="C24" i="35"/>
  <c r="C23" i="35"/>
  <c r="C33" i="35"/>
  <c r="C32" i="35"/>
  <c r="C31" i="35"/>
  <c r="C37" i="35"/>
  <c r="C27" i="35"/>
  <c r="C28" i="35"/>
  <c r="T27" i="5"/>
  <c r="G19" i="25"/>
  <c r="G17" i="25"/>
  <c r="G7" i="25"/>
  <c r="G9" i="25"/>
  <c r="G11" i="25"/>
  <c r="G13" i="25"/>
  <c r="G15" i="25"/>
  <c r="G5" i="25"/>
  <c r="AF23" i="5" l="1"/>
  <c r="AB22" i="5" s="1"/>
  <c r="F7" i="25"/>
  <c r="F6" i="25"/>
  <c r="C5" i="15" l="1"/>
  <c r="F6" i="14" l="1"/>
  <c r="C40" i="5" l="1"/>
  <c r="C41" i="14" l="1"/>
  <c r="C8" i="16"/>
  <c r="S9" i="31" l="1"/>
  <c r="F33" i="25"/>
  <c r="F32" i="25"/>
  <c r="F31" i="25"/>
  <c r="F30" i="25"/>
  <c r="F13" i="14" l="1"/>
  <c r="P27" i="31"/>
  <c r="P25" i="31"/>
  <c r="P24" i="31"/>
  <c r="P23" i="31"/>
  <c r="O24" i="31"/>
  <c r="O25" i="31"/>
  <c r="O26" i="31"/>
  <c r="O23" i="31"/>
  <c r="P21" i="31"/>
  <c r="P19" i="31"/>
  <c r="P18" i="31"/>
  <c r="P17" i="31"/>
  <c r="O18" i="31"/>
  <c r="O19" i="31"/>
  <c r="O20" i="31"/>
  <c r="O17" i="31"/>
  <c r="O12" i="31"/>
  <c r="O13" i="31"/>
  <c r="O14" i="31"/>
  <c r="O11" i="31"/>
  <c r="T9" i="31" l="1"/>
  <c r="T7" i="31"/>
  <c r="P6" i="31"/>
  <c r="T6" i="31" s="1"/>
  <c r="Q18" i="31"/>
  <c r="Q19" i="31"/>
  <c r="Q20" i="31"/>
  <c r="Q21" i="31"/>
  <c r="Q22" i="31"/>
  <c r="Q23" i="31"/>
  <c r="Q24" i="31"/>
  <c r="Q25" i="31"/>
  <c r="Q26" i="31"/>
  <c r="Q27" i="31"/>
  <c r="Q28" i="31"/>
  <c r="Q17" i="31"/>
  <c r="Q12" i="31"/>
  <c r="Q13" i="31"/>
  <c r="Q14" i="31"/>
  <c r="Q15" i="31"/>
  <c r="Q16" i="31"/>
  <c r="O22" i="31"/>
  <c r="O28" i="31"/>
  <c r="A7" i="31"/>
  <c r="A8" i="31"/>
  <c r="A9" i="31"/>
  <c r="A10" i="31"/>
  <c r="A11" i="31"/>
  <c r="A12" i="31"/>
  <c r="A13" i="31"/>
  <c r="A14" i="31"/>
  <c r="A15" i="31"/>
  <c r="A16" i="31"/>
  <c r="A17" i="31"/>
  <c r="A18" i="31"/>
  <c r="A19" i="31"/>
  <c r="A20" i="31"/>
  <c r="A21" i="31"/>
  <c r="A22" i="31"/>
  <c r="A23" i="31"/>
  <c r="A24" i="31"/>
  <c r="A25" i="31"/>
  <c r="A26" i="31"/>
  <c r="A27" i="31"/>
  <c r="A28" i="31"/>
  <c r="A6" i="31"/>
  <c r="P28" i="31"/>
  <c r="T28" i="31" s="1"/>
  <c r="K28" i="31"/>
  <c r="H28" i="31"/>
  <c r="G28" i="31"/>
  <c r="F28" i="31"/>
  <c r="T27" i="31"/>
  <c r="S27" i="31"/>
  <c r="K27" i="31"/>
  <c r="H27" i="31"/>
  <c r="G27" i="31"/>
  <c r="F27" i="31"/>
  <c r="P26" i="31"/>
  <c r="T26" i="31" s="1"/>
  <c r="K26" i="31"/>
  <c r="H26" i="31"/>
  <c r="G26" i="31"/>
  <c r="F26" i="31"/>
  <c r="T25" i="31"/>
  <c r="S25" i="31"/>
  <c r="K25" i="31"/>
  <c r="H25" i="31"/>
  <c r="G25" i="31"/>
  <c r="F25" i="31"/>
  <c r="T24" i="31"/>
  <c r="S24" i="31"/>
  <c r="K24" i="31"/>
  <c r="H24" i="31"/>
  <c r="G24" i="31"/>
  <c r="F24" i="31"/>
  <c r="T23" i="31"/>
  <c r="S23" i="31"/>
  <c r="K23" i="31"/>
  <c r="H23" i="31"/>
  <c r="G23" i="31"/>
  <c r="F23" i="31"/>
  <c r="K22" i="31"/>
  <c r="G22" i="31"/>
  <c r="F22" i="31"/>
  <c r="H22" i="31" s="1"/>
  <c r="T21" i="31"/>
  <c r="S21" i="31"/>
  <c r="K21" i="31"/>
  <c r="H21" i="31"/>
  <c r="G21" i="31"/>
  <c r="F21" i="31"/>
  <c r="P20" i="31"/>
  <c r="T20" i="31" s="1"/>
  <c r="K20" i="31"/>
  <c r="G20" i="31"/>
  <c r="F20" i="31"/>
  <c r="H20" i="31" s="1"/>
  <c r="T19" i="31"/>
  <c r="S19" i="31"/>
  <c r="K19" i="31"/>
  <c r="H19" i="31"/>
  <c r="G19" i="31"/>
  <c r="F19" i="31"/>
  <c r="T18" i="31"/>
  <c r="S18" i="31"/>
  <c r="K18" i="31"/>
  <c r="H18" i="31"/>
  <c r="G18" i="31"/>
  <c r="F18" i="31"/>
  <c r="T17" i="31"/>
  <c r="S17" i="31"/>
  <c r="K17" i="31"/>
  <c r="H17" i="31"/>
  <c r="G17" i="31"/>
  <c r="F17" i="31"/>
  <c r="K16" i="31"/>
  <c r="H16" i="31"/>
  <c r="G16" i="31"/>
  <c r="F16" i="31"/>
  <c r="P15" i="31"/>
  <c r="T15" i="31" s="1"/>
  <c r="K15" i="31"/>
  <c r="G15" i="31"/>
  <c r="F15" i="31"/>
  <c r="H15" i="31" s="1"/>
  <c r="P14" i="31"/>
  <c r="T14" i="31" s="1"/>
  <c r="K14" i="31"/>
  <c r="H14" i="31"/>
  <c r="G14" i="31"/>
  <c r="F14" i="31"/>
  <c r="P13" i="31"/>
  <c r="T13" i="31" s="1"/>
  <c r="K13" i="31"/>
  <c r="G13" i="31"/>
  <c r="F13" i="31"/>
  <c r="H13" i="31" s="1"/>
  <c r="P12" i="31"/>
  <c r="S12" i="31" s="1"/>
  <c r="K12" i="31"/>
  <c r="G12" i="31"/>
  <c r="F12" i="31"/>
  <c r="H12" i="31" s="1"/>
  <c r="P11" i="31"/>
  <c r="T11" i="31" s="1"/>
  <c r="K11" i="31"/>
  <c r="H11" i="31"/>
  <c r="G11" i="31"/>
  <c r="F11" i="31"/>
  <c r="T10" i="31"/>
  <c r="S10" i="31"/>
  <c r="H10" i="31"/>
  <c r="Q10" i="31" s="1"/>
  <c r="G10" i="31"/>
  <c r="G9" i="31"/>
  <c r="H9" i="31" s="1"/>
  <c r="Q9" i="31" s="1"/>
  <c r="P8" i="31"/>
  <c r="T8" i="31" s="1"/>
  <c r="G8" i="31"/>
  <c r="H8" i="31" s="1"/>
  <c r="Q8" i="31" s="1"/>
  <c r="G7" i="31"/>
  <c r="H7" i="31" s="1"/>
  <c r="G6" i="31"/>
  <c r="H6" i="31" s="1"/>
  <c r="Q6" i="31" s="1"/>
  <c r="F19" i="14"/>
  <c r="F15" i="14"/>
  <c r="F11" i="14"/>
  <c r="F7" i="14"/>
  <c r="F17" i="14"/>
  <c r="F9" i="14"/>
  <c r="F5" i="14"/>
  <c r="F8" i="14"/>
  <c r="P11" i="30"/>
  <c r="P7" i="30"/>
  <c r="Q17" i="30"/>
  <c r="Q8" i="30"/>
  <c r="Q9" i="30"/>
  <c r="Q10" i="30"/>
  <c r="Q11" i="30"/>
  <c r="Q13" i="30"/>
  <c r="Q14" i="30"/>
  <c r="Q15" i="30"/>
  <c r="Q16" i="30"/>
  <c r="Q19" i="30"/>
  <c r="Q20" i="30"/>
  <c r="Q21" i="30"/>
  <c r="Q22" i="30"/>
  <c r="Q23" i="30"/>
  <c r="Q25" i="30"/>
  <c r="Q26" i="30"/>
  <c r="Q27" i="30"/>
  <c r="Q28" i="30"/>
  <c r="P6" i="30"/>
  <c r="S15" i="31" l="1"/>
  <c r="T12" i="31"/>
  <c r="S11" i="31"/>
  <c r="S7" i="31"/>
  <c r="P22" i="31"/>
  <c r="S13" i="31"/>
  <c r="P16" i="31"/>
  <c r="S28" i="31"/>
  <c r="F4" i="14"/>
  <c r="G7" i="14"/>
  <c r="G6" i="14"/>
  <c r="G5" i="14"/>
  <c r="G4" i="14"/>
  <c r="F24" i="30"/>
  <c r="F25" i="30"/>
  <c r="F26" i="30"/>
  <c r="F27" i="30"/>
  <c r="F28" i="30"/>
  <c r="F23" i="30"/>
  <c r="F18" i="30"/>
  <c r="F19" i="30"/>
  <c r="F20" i="30"/>
  <c r="F21" i="30"/>
  <c r="F22" i="30"/>
  <c r="F17" i="30"/>
  <c r="F12" i="30"/>
  <c r="F13" i="30"/>
  <c r="F14" i="30"/>
  <c r="F15" i="30"/>
  <c r="F16" i="30"/>
  <c r="F11" i="30"/>
  <c r="A7" i="30"/>
  <c r="A8" i="30"/>
  <c r="A9" i="30"/>
  <c r="A10" i="30"/>
  <c r="A11" i="30"/>
  <c r="A12" i="30"/>
  <c r="A13" i="30"/>
  <c r="A14" i="30"/>
  <c r="A15" i="30"/>
  <c r="A16" i="30"/>
  <c r="A17" i="30"/>
  <c r="A18" i="30"/>
  <c r="A19" i="30"/>
  <c r="A20" i="30"/>
  <c r="A21" i="30"/>
  <c r="A22" i="30"/>
  <c r="A23" i="30"/>
  <c r="A24" i="30"/>
  <c r="A25" i="30"/>
  <c r="A26" i="30"/>
  <c r="A27" i="30"/>
  <c r="A28" i="30"/>
  <c r="A6" i="30"/>
  <c r="K28" i="30"/>
  <c r="G28" i="30"/>
  <c r="K27" i="30"/>
  <c r="G27" i="30"/>
  <c r="S27" i="30" s="1"/>
  <c r="T26" i="30"/>
  <c r="K26" i="30"/>
  <c r="G26" i="30"/>
  <c r="P26" i="30" s="1"/>
  <c r="K25" i="30"/>
  <c r="G25" i="30"/>
  <c r="S25" i="30" s="1"/>
  <c r="K24" i="30"/>
  <c r="G24" i="30"/>
  <c r="K23" i="30"/>
  <c r="G23" i="30"/>
  <c r="K22" i="30"/>
  <c r="P22" i="30"/>
  <c r="T22" i="30" s="1"/>
  <c r="G22" i="30"/>
  <c r="K21" i="30"/>
  <c r="G21" i="30"/>
  <c r="K20" i="30"/>
  <c r="G20" i="30"/>
  <c r="K19" i="30"/>
  <c r="G19" i="30"/>
  <c r="K18" i="30"/>
  <c r="G18" i="30"/>
  <c r="K17" i="30"/>
  <c r="G17" i="30"/>
  <c r="K16" i="30"/>
  <c r="G16" i="30"/>
  <c r="K15" i="30"/>
  <c r="G15" i="30"/>
  <c r="P15" i="30" s="1"/>
  <c r="S15" i="30" s="1"/>
  <c r="P14" i="30"/>
  <c r="T14" i="30" s="1"/>
  <c r="K14" i="30"/>
  <c r="G14" i="30"/>
  <c r="K13" i="30"/>
  <c r="G13" i="30"/>
  <c r="P12" i="30"/>
  <c r="S12" i="30" s="1"/>
  <c r="K12" i="30"/>
  <c r="G12" i="30"/>
  <c r="K11" i="30"/>
  <c r="G11" i="30"/>
  <c r="S11" i="30" s="1"/>
  <c r="G10" i="30"/>
  <c r="G9" i="30"/>
  <c r="G8" i="30"/>
  <c r="G7" i="30"/>
  <c r="G6" i="30"/>
  <c r="F14" i="14"/>
  <c r="E37" i="14"/>
  <c r="G19" i="14"/>
  <c r="G18" i="14"/>
  <c r="G17" i="14"/>
  <c r="G16" i="14"/>
  <c r="G15" i="14"/>
  <c r="G14" i="14"/>
  <c r="G13" i="14"/>
  <c r="G12" i="14"/>
  <c r="G9" i="14"/>
  <c r="C43" i="14"/>
  <c r="C26" i="14"/>
  <c r="T22" i="31" l="1"/>
  <c r="S22" i="31"/>
  <c r="O16" i="31"/>
  <c r="T16" i="31" s="1"/>
  <c r="S16" i="31"/>
  <c r="F8" i="25"/>
  <c r="S23" i="30"/>
  <c r="T15" i="30"/>
  <c r="P13" i="30"/>
  <c r="S13" i="30" s="1"/>
  <c r="S6" i="30"/>
  <c r="S24" i="30"/>
  <c r="T24" i="30"/>
  <c r="S7" i="30"/>
  <c r="T7" i="30"/>
  <c r="S18" i="30"/>
  <c r="P20" i="30"/>
  <c r="T20" i="30" s="1"/>
  <c r="T6" i="30"/>
  <c r="S21" i="30"/>
  <c r="T25" i="30"/>
  <c r="S22" i="30"/>
  <c r="S19" i="30"/>
  <c r="S9" i="30"/>
  <c r="T12" i="30"/>
  <c r="T17" i="30"/>
  <c r="T27" i="30"/>
  <c r="T11" i="30"/>
  <c r="P28" i="30"/>
  <c r="T23" i="30"/>
  <c r="P16" i="30"/>
  <c r="E9" i="19"/>
  <c r="E10" i="19"/>
  <c r="F9" i="25"/>
  <c r="F16" i="14"/>
  <c r="F10" i="25"/>
  <c r="E14" i="19"/>
  <c r="F12" i="25"/>
  <c r="F13" i="25"/>
  <c r="F14" i="25"/>
  <c r="E18" i="19"/>
  <c r="F15" i="25"/>
  <c r="F16" i="25"/>
  <c r="E6" i="19"/>
  <c r="F19" i="25"/>
  <c r="E38" i="14"/>
  <c r="E39" i="14"/>
  <c r="E36" i="14"/>
  <c r="F17" i="25"/>
  <c r="F18" i="25"/>
  <c r="G10" i="14"/>
  <c r="G11" i="14"/>
  <c r="G8" i="14"/>
  <c r="F20" i="25" l="1"/>
  <c r="F11" i="25"/>
  <c r="T21" i="30"/>
  <c r="T28" i="30"/>
  <c r="T19" i="30"/>
  <c r="P8" i="30"/>
  <c r="T8" i="30"/>
  <c r="T10" i="30"/>
  <c r="S17" i="30"/>
  <c r="T13" i="30"/>
  <c r="T18" i="30"/>
  <c r="O16" i="30"/>
  <c r="T16" i="30" s="1"/>
  <c r="T9" i="30"/>
  <c r="S16" i="30" l="1"/>
  <c r="S10" i="30"/>
  <c r="S28" i="30"/>
  <c r="C2" i="16"/>
  <c r="C3" i="16"/>
  <c r="F10" i="14" l="1"/>
  <c r="F18" i="14"/>
  <c r="F5" i="25" l="1"/>
  <c r="C10" i="16"/>
  <c r="C9" i="16"/>
  <c r="C7" i="16"/>
  <c r="C6" i="16"/>
  <c r="C5" i="16"/>
  <c r="C4" i="16"/>
  <c r="A7" i="23" l="1"/>
  <c r="A8" i="23"/>
  <c r="A9" i="23"/>
  <c r="A10" i="23"/>
  <c r="A11" i="23"/>
  <c r="A12" i="23"/>
  <c r="A13" i="23"/>
  <c r="A14" i="23"/>
  <c r="A15" i="23"/>
  <c r="A16" i="23"/>
  <c r="A17" i="23"/>
  <c r="A18" i="23"/>
  <c r="A19" i="23"/>
  <c r="A20" i="23"/>
  <c r="A21" i="23"/>
  <c r="A22" i="23"/>
  <c r="A23" i="23"/>
  <c r="A24" i="23"/>
  <c r="A25" i="23"/>
  <c r="A26" i="23"/>
  <c r="A27" i="23"/>
  <c r="A28" i="23"/>
  <c r="A6" i="23"/>
  <c r="F24" i="23"/>
  <c r="F25" i="23"/>
  <c r="F26" i="23"/>
  <c r="F27" i="23"/>
  <c r="F28" i="23"/>
  <c r="F23" i="23"/>
  <c r="F18" i="23"/>
  <c r="F19" i="23"/>
  <c r="F20" i="23"/>
  <c r="F21" i="23"/>
  <c r="F22" i="23"/>
  <c r="F17" i="23"/>
  <c r="F12" i="23"/>
  <c r="F13" i="23"/>
  <c r="F14" i="23"/>
  <c r="F15" i="23"/>
  <c r="F16" i="23"/>
  <c r="F11" i="23"/>
  <c r="K28" i="23"/>
  <c r="G28" i="23"/>
  <c r="O27" i="23"/>
  <c r="K27" i="23"/>
  <c r="G27" i="23"/>
  <c r="K26" i="23"/>
  <c r="G26" i="23"/>
  <c r="O26" i="23" s="1"/>
  <c r="K25" i="23"/>
  <c r="G25" i="23"/>
  <c r="O25" i="23" s="1"/>
  <c r="K24" i="23"/>
  <c r="G24" i="23"/>
  <c r="O24" i="23" s="1"/>
  <c r="K23" i="23"/>
  <c r="G23" i="23"/>
  <c r="P22" i="23"/>
  <c r="K22" i="23"/>
  <c r="G22" i="23"/>
  <c r="K21" i="23"/>
  <c r="G21" i="23"/>
  <c r="O21" i="23" s="1"/>
  <c r="P21" i="23" s="1"/>
  <c r="K20" i="23"/>
  <c r="G20" i="23"/>
  <c r="O20" i="23" s="1"/>
  <c r="K19" i="23"/>
  <c r="G19" i="23"/>
  <c r="O19" i="23" s="1"/>
  <c r="K18" i="23"/>
  <c r="G18" i="23"/>
  <c r="O18" i="23" s="1"/>
  <c r="K17" i="23"/>
  <c r="G17" i="23"/>
  <c r="P17" i="23" s="1"/>
  <c r="K16" i="23"/>
  <c r="G16" i="23"/>
  <c r="K15" i="23"/>
  <c r="G15" i="23"/>
  <c r="K14" i="23"/>
  <c r="G14" i="23"/>
  <c r="O14" i="23" s="1"/>
  <c r="K13" i="23"/>
  <c r="G13" i="23"/>
  <c r="O13" i="23" s="1"/>
  <c r="K12" i="23"/>
  <c r="G12" i="23"/>
  <c r="K11" i="23"/>
  <c r="G11" i="23"/>
  <c r="O11" i="23" s="1"/>
  <c r="P11" i="23" s="1"/>
  <c r="G10" i="23"/>
  <c r="G9" i="23"/>
  <c r="O9" i="23" s="1"/>
  <c r="G8" i="23"/>
  <c r="O8" i="23" s="1"/>
  <c r="G7" i="23"/>
  <c r="G6" i="23"/>
  <c r="O6" i="23" s="1"/>
  <c r="P16" i="23" l="1"/>
  <c r="O15" i="23"/>
  <c r="O17" i="23"/>
  <c r="T17" i="23" s="1"/>
  <c r="P28" i="23"/>
  <c r="O28" i="23" s="1"/>
  <c r="T28" i="23" s="1"/>
  <c r="P19" i="23"/>
  <c r="S19" i="23" s="1"/>
  <c r="P6" i="23"/>
  <c r="S6" i="23" s="1"/>
  <c r="P13" i="23"/>
  <c r="S13" i="23" s="1"/>
  <c r="P10" i="23"/>
  <c r="S21" i="23"/>
  <c r="T21" i="23"/>
  <c r="P24" i="23"/>
  <c r="S24" i="23" s="1"/>
  <c r="P9" i="23"/>
  <c r="S9" i="23" s="1"/>
  <c r="P14" i="23"/>
  <c r="T14" i="23" s="1"/>
  <c r="S11" i="23"/>
  <c r="T11" i="23"/>
  <c r="P18" i="23"/>
  <c r="S18" i="23" s="1"/>
  <c r="P20" i="23"/>
  <c r="T20" i="23" s="1"/>
  <c r="P8" i="23"/>
  <c r="T8" i="23" s="1"/>
  <c r="P15" i="23"/>
  <c r="S15" i="23" s="1"/>
  <c r="P26" i="23"/>
  <c r="T26" i="23" s="1"/>
  <c r="P25" i="23"/>
  <c r="S25" i="23" s="1"/>
  <c r="P27" i="23"/>
  <c r="S27" i="23" s="1"/>
  <c r="O23" i="23"/>
  <c r="O12" i="23"/>
  <c r="O22" i="23"/>
  <c r="T22" i="23" s="1"/>
  <c r="P23" i="23"/>
  <c r="O7" i="23"/>
  <c r="O23" i="22"/>
  <c r="P21" i="22"/>
  <c r="S21" i="22" s="1"/>
  <c r="P20" i="22"/>
  <c r="O21" i="22"/>
  <c r="O20" i="22"/>
  <c r="O18" i="22"/>
  <c r="P18" i="22" s="1"/>
  <c r="S18" i="22" s="1"/>
  <c r="O19" i="22"/>
  <c r="P19" i="22" s="1"/>
  <c r="S19" i="22" s="1"/>
  <c r="O17" i="22"/>
  <c r="O11" i="22"/>
  <c r="P11" i="22" s="1"/>
  <c r="S11" i="22" s="1"/>
  <c r="P10" i="22"/>
  <c r="O10" i="22" s="1"/>
  <c r="K12" i="22"/>
  <c r="K13" i="22"/>
  <c r="K14" i="22"/>
  <c r="K15" i="22"/>
  <c r="K16" i="22"/>
  <c r="K17" i="22"/>
  <c r="K18" i="22"/>
  <c r="K19" i="22"/>
  <c r="K20" i="22"/>
  <c r="K21" i="22"/>
  <c r="K22" i="22"/>
  <c r="K23" i="22"/>
  <c r="K24" i="22"/>
  <c r="K25" i="22"/>
  <c r="K26" i="22"/>
  <c r="K27" i="22"/>
  <c r="K28" i="22"/>
  <c r="K11" i="22"/>
  <c r="G12" i="22"/>
  <c r="O12" i="22" s="1"/>
  <c r="P12" i="22" s="1"/>
  <c r="S12" i="22" s="1"/>
  <c r="G13" i="22"/>
  <c r="O13" i="22" s="1"/>
  <c r="P13" i="22" s="1"/>
  <c r="S13" i="22" s="1"/>
  <c r="G14" i="22"/>
  <c r="O14" i="22" s="1"/>
  <c r="P14" i="22" s="1"/>
  <c r="G15" i="22"/>
  <c r="O15" i="22" s="1"/>
  <c r="P15" i="22" s="1"/>
  <c r="S15" i="22" s="1"/>
  <c r="G16" i="22"/>
  <c r="G17" i="22"/>
  <c r="P17" i="22" s="1"/>
  <c r="S17" i="22" s="1"/>
  <c r="G18" i="22"/>
  <c r="G19" i="22"/>
  <c r="G20" i="22"/>
  <c r="G21" i="22"/>
  <c r="G22" i="22"/>
  <c r="G23" i="22"/>
  <c r="P23" i="22" s="1"/>
  <c r="S23" i="22" s="1"/>
  <c r="G24" i="22"/>
  <c r="O24" i="22" s="1"/>
  <c r="P24" i="22" s="1"/>
  <c r="S24" i="22" s="1"/>
  <c r="G25" i="22"/>
  <c r="O25" i="22" s="1"/>
  <c r="P25" i="22" s="1"/>
  <c r="S25" i="22" s="1"/>
  <c r="G26" i="22"/>
  <c r="O26" i="22" s="1"/>
  <c r="P26" i="22" s="1"/>
  <c r="G27" i="22"/>
  <c r="O27" i="22" s="1"/>
  <c r="P27" i="22" s="1"/>
  <c r="S27" i="22" s="1"/>
  <c r="G28" i="22"/>
  <c r="G11" i="22"/>
  <c r="G7" i="22"/>
  <c r="G8" i="22"/>
  <c r="G9" i="22"/>
  <c r="O9" i="22" s="1"/>
  <c r="P9" i="22" s="1"/>
  <c r="S9" i="22" s="1"/>
  <c r="G10" i="22"/>
  <c r="G6" i="22"/>
  <c r="S28" i="23" l="1"/>
  <c r="O6" i="22"/>
  <c r="P6" i="22" s="1"/>
  <c r="S6" i="22" s="1"/>
  <c r="O8" i="22"/>
  <c r="P8" i="22" s="1"/>
  <c r="O7" i="22"/>
  <c r="P7" i="22" s="1"/>
  <c r="S7" i="22" s="1"/>
  <c r="S10" i="22"/>
  <c r="T19" i="23"/>
  <c r="T23" i="23"/>
  <c r="O16" i="23"/>
  <c r="T16" i="23" s="1"/>
  <c r="T9" i="23"/>
  <c r="T25" i="23"/>
  <c r="S17" i="23"/>
  <c r="T27" i="23"/>
  <c r="P7" i="23"/>
  <c r="S7" i="23" s="1"/>
  <c r="T15" i="23"/>
  <c r="T13" i="23"/>
  <c r="S23" i="23"/>
  <c r="S22" i="23"/>
  <c r="T6" i="23"/>
  <c r="P12" i="23"/>
  <c r="S12" i="23" s="1"/>
  <c r="O10" i="23"/>
  <c r="T10" i="23" s="1"/>
  <c r="T18" i="23"/>
  <c r="T24" i="23"/>
  <c r="F12" i="14"/>
  <c r="T26" i="22"/>
  <c r="P22" i="22"/>
  <c r="P16" i="22"/>
  <c r="T15" i="22"/>
  <c r="P28" i="22"/>
  <c r="T25" i="22"/>
  <c r="T23" i="22"/>
  <c r="T14" i="22"/>
  <c r="T13" i="22"/>
  <c r="T12" i="22"/>
  <c r="T24" i="22"/>
  <c r="T21" i="22"/>
  <c r="T20" i="22"/>
  <c r="T19" i="22"/>
  <c r="T18" i="22"/>
  <c r="T17" i="22"/>
  <c r="T11" i="22"/>
  <c r="T9" i="22"/>
  <c r="O16" i="22" l="1"/>
  <c r="S16" i="22" s="1"/>
  <c r="O22" i="22"/>
  <c r="T22" i="22" s="1"/>
  <c r="O28" i="22"/>
  <c r="S28" i="22" s="1"/>
  <c r="S16" i="23"/>
  <c r="T12" i="23"/>
  <c r="S10" i="23"/>
  <c r="T7" i="23"/>
  <c r="A7" i="22"/>
  <c r="A8" i="22"/>
  <c r="A9" i="22"/>
  <c r="A10" i="22"/>
  <c r="A11" i="22"/>
  <c r="A12" i="22"/>
  <c r="A13" i="22"/>
  <c r="A14" i="22"/>
  <c r="A15" i="22"/>
  <c r="A16" i="22"/>
  <c r="A17" i="22"/>
  <c r="A18" i="22"/>
  <c r="A19" i="22"/>
  <c r="A20" i="22"/>
  <c r="A21" i="22"/>
  <c r="A22" i="22"/>
  <c r="A23" i="22"/>
  <c r="A24" i="22"/>
  <c r="A25" i="22"/>
  <c r="A26" i="22"/>
  <c r="A27" i="22"/>
  <c r="A28" i="22"/>
  <c r="A6" i="22"/>
  <c r="A7" i="21"/>
  <c r="A8" i="21"/>
  <c r="A9" i="21"/>
  <c r="A10" i="21"/>
  <c r="A11" i="21"/>
  <c r="A12" i="21"/>
  <c r="A13" i="21"/>
  <c r="A14" i="21"/>
  <c r="A15" i="21"/>
  <c r="A16" i="21"/>
  <c r="A17" i="21"/>
  <c r="A6" i="21"/>
  <c r="S22" i="22" l="1"/>
  <c r="T27" i="22"/>
  <c r="T28" i="22"/>
  <c r="T7" i="22" l="1"/>
  <c r="T10" i="22" l="1"/>
  <c r="T8" i="22"/>
  <c r="T6" i="22" l="1"/>
  <c r="AB25" i="5"/>
  <c r="B2" i="19" l="1"/>
  <c r="A9" i="20"/>
  <c r="A32" i="20"/>
  <c r="A28" i="20"/>
  <c r="A24" i="20"/>
  <c r="A20" i="20"/>
  <c r="A16" i="20"/>
  <c r="A12" i="20"/>
  <c r="A4" i="20"/>
  <c r="A33" i="20"/>
  <c r="A31" i="20"/>
  <c r="A29" i="20"/>
  <c r="A27" i="20"/>
  <c r="A25" i="20"/>
  <c r="A23" i="20"/>
  <c r="A21" i="20"/>
  <c r="A19" i="20"/>
  <c r="A17" i="20"/>
  <c r="A15" i="20"/>
  <c r="A13" i="20"/>
  <c r="A11" i="20"/>
  <c r="A8" i="20"/>
  <c r="A7" i="20"/>
  <c r="A5" i="20"/>
  <c r="A3" i="20"/>
  <c r="A30" i="20"/>
  <c r="A26" i="20"/>
  <c r="A22" i="20"/>
  <c r="A18" i="20"/>
  <c r="A14" i="20"/>
  <c r="A10" i="20"/>
  <c r="A6" i="20"/>
  <c r="A2" i="20"/>
  <c r="E5" i="19" l="1"/>
  <c r="A2" i="17" l="1"/>
  <c r="A3" i="17"/>
  <c r="A25" i="17"/>
  <c r="A24" i="17"/>
  <c r="A23" i="17"/>
  <c r="A22" i="17"/>
  <c r="A21" i="17"/>
  <c r="A20" i="17"/>
  <c r="A11" i="17"/>
  <c r="C42" i="14" l="1"/>
  <c r="C45" i="14" s="1"/>
  <c r="A40" i="17"/>
  <c r="A41" i="17"/>
  <c r="A42" i="17"/>
  <c r="A43" i="17"/>
  <c r="A44" i="17"/>
  <c r="A45" i="17"/>
  <c r="A46" i="17"/>
  <c r="A47" i="17"/>
  <c r="A48" i="17"/>
  <c r="A49" i="17"/>
  <c r="A26" i="25" l="1"/>
  <c r="B35" i="25" s="1"/>
  <c r="A5" i="17"/>
  <c r="A6" i="17"/>
  <c r="A7" i="17"/>
  <c r="A8" i="17"/>
  <c r="A9" i="17"/>
  <c r="A10" i="17"/>
  <c r="A12" i="17"/>
  <c r="A13" i="17"/>
  <c r="A14" i="17"/>
  <c r="A15" i="17"/>
  <c r="A16" i="17"/>
  <c r="A17" i="17"/>
  <c r="A18" i="17"/>
  <c r="A19" i="17"/>
  <c r="A26" i="17"/>
  <c r="A27" i="17"/>
  <c r="A28" i="17"/>
  <c r="A29" i="17"/>
  <c r="A30" i="17"/>
  <c r="A31" i="17"/>
  <c r="A32" i="17"/>
  <c r="A33" i="17"/>
  <c r="A34" i="17"/>
  <c r="A35" i="17"/>
  <c r="A36" i="17"/>
  <c r="A37" i="17"/>
  <c r="A38" i="17"/>
  <c r="A39" i="17"/>
  <c r="A4" i="17"/>
  <c r="C21" i="14" l="1"/>
  <c r="C22" i="14" l="1"/>
  <c r="C23" i="14"/>
  <c r="P33" i="5"/>
  <c r="C24" i="14" l="1"/>
  <c r="C25" i="14"/>
  <c r="C33" i="5"/>
  <c r="C28" i="14" l="1"/>
  <c r="A2" i="25" l="1"/>
  <c r="A2" i="19"/>
  <c r="J20" i="5" l="1"/>
  <c r="E2" i="35" s="1"/>
  <c r="B22" i="25"/>
  <c r="T20" i="5"/>
  <c r="F2" i="35" s="1"/>
  <c r="A23" i="19"/>
  <c r="A26" i="19" s="1"/>
  <c r="T16" i="22"/>
  <c r="D6" i="35" l="1"/>
  <c r="D5" i="35"/>
  <c r="C3" i="35"/>
  <c r="C7" i="35"/>
  <c r="C4" i="35"/>
  <c r="C10" i="35"/>
  <c r="C6" i="35"/>
  <c r="C5" i="35"/>
  <c r="D13" i="35"/>
  <c r="D10" i="35"/>
  <c r="C13" i="35"/>
  <c r="D17" i="35"/>
  <c r="C8" i="35"/>
  <c r="C9" i="35"/>
  <c r="C17" i="35"/>
  <c r="C11" i="35"/>
  <c r="C12" i="35"/>
  <c r="C16" i="35"/>
  <c r="C15" i="35"/>
  <c r="C14" i="35"/>
  <c r="AB24" i="5"/>
  <c r="AF21" i="5" l="1"/>
  <c r="AB20" i="5" s="1"/>
  <c r="W39" i="5" l="1"/>
  <c r="W28" i="5"/>
  <c r="AE33" i="5"/>
</calcChain>
</file>

<file path=xl/comments1.xml><?xml version="1.0" encoding="utf-8"?>
<comments xmlns="http://schemas.openxmlformats.org/spreadsheetml/2006/main">
  <authors>
    <author>鈴木剛</author>
    <author>user</author>
  </authors>
  <commentList>
    <comment ref="Z11" authorId="0" shapeId="0">
      <text>
        <r>
          <rPr>
            <sz val="9"/>
            <color indexed="81"/>
            <rFont val="MS P ゴシック"/>
            <family val="3"/>
            <charset val="128"/>
          </rPr>
          <t>以降、年月日は
西暦（YYYY/MM/DD）で記入してください。
※入力された年月日は和暦で表示されます。</t>
        </r>
      </text>
    </comment>
    <comment ref="J21" authorId="1" shapeId="0">
      <text>
        <r>
          <rPr>
            <sz val="9"/>
            <color indexed="81"/>
            <rFont val="MS P ゴシック"/>
            <family val="3"/>
            <charset val="128"/>
          </rPr>
          <t>請求者の育児休業期間（産後休業は含めない）を入力してください。
※「請求者の対象期間」と一致しなくても問題ありません。</t>
        </r>
      </text>
    </comment>
    <comment ref="J23" authorId="1" shapeId="0">
      <text>
        <r>
          <rPr>
            <sz val="9"/>
            <color indexed="81"/>
            <rFont val="MS P ゴシック"/>
            <family val="3"/>
            <charset val="128"/>
          </rPr>
          <t>セルが黒に塗り潰されていない場合、配偶者の育児休業期間（産後休業は含めない）を入力してください。
※「配偶者の対象期間」と一致しなくても問題ありません。</t>
        </r>
      </text>
    </comment>
  </commentList>
</comments>
</file>

<file path=xl/comments2.xml><?xml version="1.0" encoding="utf-8"?>
<comments xmlns="http://schemas.openxmlformats.org/spreadsheetml/2006/main">
  <authors>
    <author>user</author>
  </authors>
  <commentList>
    <comment ref="J23" authorId="0" shapeId="0">
      <text>
        <r>
          <rPr>
            <sz val="9"/>
            <color indexed="81"/>
            <rFont val="MS P ゴシック"/>
            <family val="3"/>
            <charset val="128"/>
          </rPr>
          <t>セルが黒に塗り潰されていない場合、配偶者の育児休業期間（産後休業は含めない）を入力してください。
※「配偶者の対象期間」と一致しなくても問題ありません。</t>
        </r>
      </text>
    </comment>
  </commentList>
</comments>
</file>

<file path=xl/comments3.xml><?xml version="1.0" encoding="utf-8"?>
<comments xmlns="http://schemas.openxmlformats.org/spreadsheetml/2006/main">
  <authors>
    <author>user</author>
  </authors>
  <commentList>
    <comment ref="J23" authorId="0" shapeId="0">
      <text>
        <r>
          <rPr>
            <sz val="9"/>
            <color indexed="81"/>
            <rFont val="MS P ゴシック"/>
            <family val="3"/>
            <charset val="128"/>
          </rPr>
          <t>セルが黒に塗り潰されていない場合、配偶者の育児休業期間（産後休業は含めない）を入力してください。
※「配偶者の対象期間」と一致しなくても問題ありません。</t>
        </r>
      </text>
    </comment>
  </commentList>
</comments>
</file>

<file path=xl/comments4.xml><?xml version="1.0" encoding="utf-8"?>
<comments xmlns="http://schemas.openxmlformats.org/spreadsheetml/2006/main">
  <authors>
    <author>user</author>
  </authors>
  <commentList>
    <comment ref="J21" authorId="0" shapeId="0">
      <text>
        <r>
          <rPr>
            <sz val="9"/>
            <color indexed="81"/>
            <rFont val="MS P ゴシック"/>
            <family val="3"/>
            <charset val="128"/>
          </rPr>
          <t>請求者の育児休業期間（産後休業は含めない）を入力してください。
※「請求者の対象期間」と一致しなくても問題ありません。</t>
        </r>
      </text>
    </comment>
  </commentList>
</comments>
</file>

<file path=xl/sharedStrings.xml><?xml version="1.0" encoding="utf-8"?>
<sst xmlns="http://schemas.openxmlformats.org/spreadsheetml/2006/main" count="2331" uniqueCount="573">
  <si>
    <t>（所属コード）</t>
    <rPh sb="1" eb="3">
      <t>ショゾク</t>
    </rPh>
    <phoneticPr fontId="3"/>
  </si>
  <si>
    <t>所属所名</t>
    <rPh sb="0" eb="2">
      <t>ショゾク</t>
    </rPh>
    <rPh sb="2" eb="3">
      <t>ショ</t>
    </rPh>
    <rPh sb="3" eb="4">
      <t>メイ</t>
    </rPh>
    <phoneticPr fontId="3"/>
  </si>
  <si>
    <t>育児休業に係る
子の生年月日</t>
    <rPh sb="0" eb="2">
      <t>イクジ</t>
    </rPh>
    <rPh sb="2" eb="4">
      <t>キュウギョウ</t>
    </rPh>
    <rPh sb="5" eb="6">
      <t>カカ</t>
    </rPh>
    <rPh sb="8" eb="9">
      <t>コ</t>
    </rPh>
    <rPh sb="10" eb="12">
      <t>セイネン</t>
    </rPh>
    <rPh sb="12" eb="14">
      <t>ガッピ</t>
    </rPh>
    <phoneticPr fontId="3"/>
  </si>
  <si>
    <t>育児休業に係る
子の氏名</t>
    <rPh sb="0" eb="2">
      <t>イクジ</t>
    </rPh>
    <rPh sb="2" eb="4">
      <t>キュウギョウ</t>
    </rPh>
    <rPh sb="5" eb="6">
      <t>カカ</t>
    </rPh>
    <rPh sb="8" eb="9">
      <t>コ</t>
    </rPh>
    <rPh sb="10" eb="12">
      <t>シメイ</t>
    </rPh>
    <phoneticPr fontId="3"/>
  </si>
  <si>
    <t>電話番号</t>
    <rPh sb="0" eb="2">
      <t>デンワ</t>
    </rPh>
    <rPh sb="2" eb="4">
      <t>バンゴウ</t>
    </rPh>
    <phoneticPr fontId="3"/>
  </si>
  <si>
    <t>公立学校共済組合神奈川支部長　殿</t>
    <rPh sb="0" eb="2">
      <t>コウリツ</t>
    </rPh>
    <rPh sb="2" eb="4">
      <t>ガッコウ</t>
    </rPh>
    <rPh sb="4" eb="6">
      <t>キョウサイ</t>
    </rPh>
    <rPh sb="6" eb="8">
      <t>クミアイ</t>
    </rPh>
    <rPh sb="8" eb="11">
      <t>カナガワ</t>
    </rPh>
    <rPh sb="11" eb="13">
      <t>シブ</t>
    </rPh>
    <rPh sb="13" eb="14">
      <t>チョウ</t>
    </rPh>
    <rPh sb="15" eb="16">
      <t>ドノ</t>
    </rPh>
    <phoneticPr fontId="3"/>
  </si>
  <si>
    <t>年</t>
    <rPh sb="0" eb="1">
      <t>ネン</t>
    </rPh>
    <phoneticPr fontId="3"/>
  </si>
  <si>
    <t>月</t>
    <rPh sb="0" eb="1">
      <t>ガツ</t>
    </rPh>
    <phoneticPr fontId="3"/>
  </si>
  <si>
    <t>日</t>
    <rPh sb="0" eb="1">
      <t>ニチ</t>
    </rPh>
    <phoneticPr fontId="3"/>
  </si>
  <si>
    <t>から</t>
    <phoneticPr fontId="3"/>
  </si>
  <si>
    <t>まで</t>
    <phoneticPr fontId="3"/>
  </si>
  <si>
    <t>標準報酬月額</t>
    <rPh sb="0" eb="2">
      <t>ヒョウジュン</t>
    </rPh>
    <rPh sb="2" eb="4">
      <t>ホウシュウ</t>
    </rPh>
    <rPh sb="4" eb="6">
      <t>ゲツガク</t>
    </rPh>
    <phoneticPr fontId="3"/>
  </si>
  <si>
    <t>所属所</t>
    <rPh sb="0" eb="2">
      <t>ショゾク</t>
    </rPh>
    <rPh sb="2" eb="3">
      <t>ショ</t>
    </rPh>
    <phoneticPr fontId="3"/>
  </si>
  <si>
    <t>公立神奈川</t>
    <phoneticPr fontId="3"/>
  </si>
  <si>
    <t>所属所証明欄</t>
    <rPh sb="0" eb="2">
      <t>ショゾク</t>
    </rPh>
    <rPh sb="2" eb="3">
      <t>ショ</t>
    </rPh>
    <rPh sb="3" eb="5">
      <t>ショウメイ</t>
    </rPh>
    <rPh sb="5" eb="6">
      <t>ラン</t>
    </rPh>
    <phoneticPr fontId="3"/>
  </si>
  <si>
    <t>※ 所属所長の証明印は、県教育局内の場合、課長の私印も可。</t>
    <rPh sb="2" eb="4">
      <t>ショゾク</t>
    </rPh>
    <rPh sb="4" eb="6">
      <t>ショチョウ</t>
    </rPh>
    <rPh sb="7" eb="9">
      <t>ショウメイ</t>
    </rPh>
    <rPh sb="9" eb="10">
      <t>イン</t>
    </rPh>
    <rPh sb="12" eb="13">
      <t>ケン</t>
    </rPh>
    <rPh sb="13" eb="16">
      <t>キョウイクキョク</t>
    </rPh>
    <rPh sb="16" eb="17">
      <t>ナイ</t>
    </rPh>
    <rPh sb="18" eb="20">
      <t>バアイ</t>
    </rPh>
    <rPh sb="21" eb="22">
      <t>カ</t>
    </rPh>
    <rPh sb="22" eb="23">
      <t>チョウ</t>
    </rPh>
    <rPh sb="24" eb="26">
      <t>シイン</t>
    </rPh>
    <rPh sb="27" eb="28">
      <t>カ</t>
    </rPh>
    <phoneticPr fontId="3"/>
  </si>
  <si>
    <t>年</t>
    <rPh sb="0" eb="1">
      <t>ネン</t>
    </rPh>
    <phoneticPr fontId="3"/>
  </si>
  <si>
    <t>日</t>
    <rPh sb="0" eb="1">
      <t>ニチ</t>
    </rPh>
    <phoneticPr fontId="3"/>
  </si>
  <si>
    <t>月</t>
    <rPh sb="0" eb="1">
      <t>ガツ</t>
    </rPh>
    <phoneticPr fontId="3"/>
  </si>
  <si>
    <t>所属所長</t>
    <rPh sb="0" eb="2">
      <t>ショゾク</t>
    </rPh>
    <rPh sb="2" eb="3">
      <t>ショ</t>
    </rPh>
    <rPh sb="3" eb="4">
      <t>チョウ</t>
    </rPh>
    <phoneticPr fontId="3"/>
  </si>
  <si>
    <t>職名</t>
    <rPh sb="0" eb="2">
      <t>ショクメイ</t>
    </rPh>
    <phoneticPr fontId="3"/>
  </si>
  <si>
    <t>氏名</t>
    <rPh sb="0" eb="2">
      <t>シメイ</t>
    </rPh>
    <phoneticPr fontId="3"/>
  </si>
  <si>
    <t>令和</t>
    <rPh sb="0" eb="2">
      <t>レイワ</t>
    </rPh>
    <phoneticPr fontId="3"/>
  </si>
  <si>
    <t>・当該子に係る組合員の育児休業期間</t>
    <rPh sb="1" eb="3">
      <t>トウガイ</t>
    </rPh>
    <rPh sb="3" eb="4">
      <t>コ</t>
    </rPh>
    <rPh sb="5" eb="6">
      <t>カカワ</t>
    </rPh>
    <rPh sb="7" eb="10">
      <t>クミアイイン</t>
    </rPh>
    <rPh sb="11" eb="13">
      <t>イクジ</t>
    </rPh>
    <rPh sb="13" eb="15">
      <t>キュウギョウ</t>
    </rPh>
    <rPh sb="15" eb="17">
      <t>キカン</t>
    </rPh>
    <phoneticPr fontId="3"/>
  </si>
  <si>
    <t>組合員氏名</t>
    <phoneticPr fontId="3"/>
  </si>
  <si>
    <t>請求の時効は事由発生から２年です。</t>
    <phoneticPr fontId="3"/>
  </si>
  <si>
    <t>上記のとおり育児休業支援手当金を請求します。</t>
    <rPh sb="0" eb="2">
      <t>ジョウキ</t>
    </rPh>
    <rPh sb="6" eb="8">
      <t>イクジ</t>
    </rPh>
    <rPh sb="8" eb="10">
      <t>キュウギョウ</t>
    </rPh>
    <rPh sb="10" eb="12">
      <t>シエン</t>
    </rPh>
    <rPh sb="12" eb="14">
      <t>テアテ</t>
    </rPh>
    <rPh sb="14" eb="15">
      <t>キン</t>
    </rPh>
    <rPh sb="16" eb="18">
      <t>セイキュウ</t>
    </rPh>
    <phoneticPr fontId="3"/>
  </si>
  <si>
    <t>・雇用保険加入状況</t>
    <phoneticPr fontId="3"/>
  </si>
  <si>
    <t>から</t>
    <phoneticPr fontId="3"/>
  </si>
  <si>
    <t xml:space="preserve"> ①未加入</t>
    <phoneticPr fontId="3"/>
  </si>
  <si>
    <t>から</t>
    <phoneticPr fontId="3"/>
  </si>
  <si>
    <t>請求期間</t>
    <rPh sb="0" eb="2">
      <t>セイキュウ</t>
    </rPh>
    <rPh sb="2" eb="4">
      <t>キカン</t>
    </rPh>
    <phoneticPr fontId="3"/>
  </si>
  <si>
    <t>加入中</t>
    <phoneticPr fontId="3"/>
  </si>
  <si>
    <t>未加入</t>
    <phoneticPr fontId="3"/>
  </si>
  <si>
    <r>
      <rPr>
        <sz val="11"/>
        <rFont val="ＭＳ 明朝"/>
        <family val="1"/>
        <charset val="128"/>
      </rPr>
      <t>雇用保険加入状況</t>
    </r>
    <r>
      <rPr>
        <sz val="12"/>
        <rFont val="ＭＳ 明朝"/>
        <family val="1"/>
        <charset val="128"/>
      </rPr>
      <t xml:space="preserve">
</t>
    </r>
    <r>
      <rPr>
        <sz val="8"/>
        <rFont val="ＭＳ 明朝"/>
        <family val="1"/>
        <charset val="128"/>
      </rPr>
      <t>※どちらかを選択してください</t>
    </r>
    <rPh sb="0" eb="2">
      <t>コヨウ</t>
    </rPh>
    <rPh sb="2" eb="4">
      <t>ホケン</t>
    </rPh>
    <rPh sb="4" eb="6">
      <t>カニュウ</t>
    </rPh>
    <rPh sb="6" eb="8">
      <t>ジョウキョウ</t>
    </rPh>
    <rPh sb="15" eb="17">
      <t>センタク</t>
    </rPh>
    <phoneticPr fontId="3"/>
  </si>
  <si>
    <t>■申請者の育休カウント（土日を含み、祝日は含まない）</t>
    <rPh sb="1" eb="4">
      <t>シンセイシャ</t>
    </rPh>
    <rPh sb="5" eb="7">
      <t>イクキュウ</t>
    </rPh>
    <rPh sb="12" eb="14">
      <t>ドニチ</t>
    </rPh>
    <rPh sb="15" eb="16">
      <t>フク</t>
    </rPh>
    <rPh sb="18" eb="20">
      <t>シュクジツ</t>
    </rPh>
    <rPh sb="21" eb="22">
      <t>フク</t>
    </rPh>
    <phoneticPr fontId="3"/>
  </si>
  <si>
    <t>■配偶者の育休カウント</t>
    <rPh sb="1" eb="4">
      <t>ハイグウシャ</t>
    </rPh>
    <rPh sb="5" eb="7">
      <t>イクキュウ</t>
    </rPh>
    <phoneticPr fontId="3"/>
  </si>
  <si>
    <t xml:space="preserve"> ②加入中</t>
    <phoneticPr fontId="3"/>
  </si>
  <si>
    <t>【請求者記入欄】①未加入＝１／②加入中＝２</t>
    <rPh sb="1" eb="3">
      <t>セイキュウ</t>
    </rPh>
    <rPh sb="3" eb="4">
      <t>モノ</t>
    </rPh>
    <rPh sb="4" eb="6">
      <t>キニュウ</t>
    </rPh>
    <rPh sb="6" eb="7">
      <t>ラン</t>
    </rPh>
    <phoneticPr fontId="3"/>
  </si>
  <si>
    <t>【所属記入欄】①未加入＝１／②加入中＝２</t>
    <rPh sb="1" eb="3">
      <t>ショゾク</t>
    </rPh>
    <rPh sb="3" eb="5">
      <t>キニュウ</t>
    </rPh>
    <rPh sb="5" eb="6">
      <t>ラン</t>
    </rPh>
    <phoneticPr fontId="3"/>
  </si>
  <si>
    <t>申請者</t>
    <rPh sb="0" eb="3">
      <t>シンセイシャ</t>
    </rPh>
    <phoneticPr fontId="3"/>
  </si>
  <si>
    <t>育休取得日数</t>
    <rPh sb="0" eb="2">
      <t>イクキュウ</t>
    </rPh>
    <rPh sb="2" eb="4">
      <t>シュトク</t>
    </rPh>
    <rPh sb="4" eb="6">
      <t>ニッスウ</t>
    </rPh>
    <phoneticPr fontId="3"/>
  </si>
  <si>
    <t>父親</t>
    <rPh sb="0" eb="2">
      <t>チチオヤ</t>
    </rPh>
    <phoneticPr fontId="3"/>
  </si>
  <si>
    <t>（出生日＋56日）－育休開始日</t>
    <phoneticPr fontId="3"/>
  </si>
  <si>
    <t>No</t>
    <phoneticPr fontId="3"/>
  </si>
  <si>
    <t>育休終了日－育休開始日</t>
    <rPh sb="0" eb="2">
      <t>イクキュウ</t>
    </rPh>
    <rPh sb="2" eb="5">
      <t>シュウリョウビ</t>
    </rPh>
    <rPh sb="6" eb="8">
      <t>イクキュウ</t>
    </rPh>
    <rPh sb="8" eb="11">
      <t>カイシビ</t>
    </rPh>
    <phoneticPr fontId="3"/>
  </si>
  <si>
    <t>母親</t>
    <rPh sb="0" eb="2">
      <t>ハハオヤ</t>
    </rPh>
    <phoneticPr fontId="3"/>
  </si>
  <si>
    <t>育休終了日</t>
    <rPh sb="0" eb="2">
      <t>イクキュウ</t>
    </rPh>
    <rPh sb="2" eb="5">
      <t>シュウリョウビ</t>
    </rPh>
    <phoneticPr fontId="3"/>
  </si>
  <si>
    <t>－</t>
    <phoneticPr fontId="3"/>
  </si>
  <si>
    <t>予定日より早い</t>
    <rPh sb="0" eb="2">
      <t>ヨテイ</t>
    </rPh>
    <rPh sb="2" eb="3">
      <t>ビ</t>
    </rPh>
    <rPh sb="5" eb="6">
      <t>ハヤ</t>
    </rPh>
    <phoneticPr fontId="3"/>
  </si>
  <si>
    <t>予定日と同日</t>
    <rPh sb="0" eb="2">
      <t>ヨテイ</t>
    </rPh>
    <rPh sb="2" eb="3">
      <t>ビ</t>
    </rPh>
    <rPh sb="4" eb="6">
      <t>ドウジツ</t>
    </rPh>
    <phoneticPr fontId="3"/>
  </si>
  <si>
    <t>予定日より遅い</t>
    <rPh sb="0" eb="2">
      <t>ヨテイ</t>
    </rPh>
    <rPh sb="2" eb="3">
      <t>ビ</t>
    </rPh>
    <rPh sb="5" eb="6">
      <t>オソ</t>
    </rPh>
    <phoneticPr fontId="3"/>
  </si>
  <si>
    <t>（予定日＋112日）－育休開始日</t>
    <rPh sb="1" eb="3">
      <t>ヨテイ</t>
    </rPh>
    <rPh sb="3" eb="4">
      <t>ビ</t>
    </rPh>
    <rPh sb="8" eb="9">
      <t>ニチ</t>
    </rPh>
    <rPh sb="11" eb="13">
      <t>イクキュウ</t>
    </rPh>
    <rPh sb="13" eb="16">
      <t>カイシビ</t>
    </rPh>
    <phoneticPr fontId="3"/>
  </si>
  <si>
    <t>（出生日+112日）－育休開始日</t>
    <rPh sb="1" eb="3">
      <t>シュッセイ</t>
    </rPh>
    <rPh sb="3" eb="4">
      <t>ビ</t>
    </rPh>
    <rPh sb="8" eb="9">
      <t>ニチ</t>
    </rPh>
    <rPh sb="11" eb="13">
      <t>イクキュウ</t>
    </rPh>
    <rPh sb="13" eb="15">
      <t>カイシ</t>
    </rPh>
    <rPh sb="15" eb="16">
      <t>ビ</t>
    </rPh>
    <phoneticPr fontId="3"/>
  </si>
  <si>
    <t>（出生日＋56日目）より前</t>
    <rPh sb="1" eb="3">
      <t>シュッセイ</t>
    </rPh>
    <rPh sb="3" eb="4">
      <t>ビ</t>
    </rPh>
    <rPh sb="7" eb="8">
      <t>ニチ</t>
    </rPh>
    <rPh sb="8" eb="9">
      <t>メ</t>
    </rPh>
    <rPh sb="12" eb="13">
      <t>マエ</t>
    </rPh>
    <phoneticPr fontId="3"/>
  </si>
  <si>
    <t>（出生日＋56日目）と同日かそれより後</t>
    <rPh sb="11" eb="13">
      <t>ドウジツ</t>
    </rPh>
    <phoneticPr fontId="3"/>
  </si>
  <si>
    <t>（予定日＋112日目）より前</t>
    <rPh sb="1" eb="3">
      <t>ヨテイ</t>
    </rPh>
    <rPh sb="3" eb="4">
      <t>ビ</t>
    </rPh>
    <rPh sb="8" eb="9">
      <t>ニチ</t>
    </rPh>
    <rPh sb="9" eb="10">
      <t>メ</t>
    </rPh>
    <rPh sb="13" eb="14">
      <t>マエ</t>
    </rPh>
    <phoneticPr fontId="3"/>
  </si>
  <si>
    <t>（予定日＋112日目）と同日かそれより後</t>
    <rPh sb="1" eb="3">
      <t>ヨテイ</t>
    </rPh>
    <rPh sb="3" eb="4">
      <t>ビ</t>
    </rPh>
    <rPh sb="8" eb="9">
      <t>ニチ</t>
    </rPh>
    <rPh sb="9" eb="10">
      <t>メ</t>
    </rPh>
    <rPh sb="12" eb="14">
      <t>ドウジツ</t>
    </rPh>
    <rPh sb="19" eb="20">
      <t>アト</t>
    </rPh>
    <phoneticPr fontId="3"/>
  </si>
  <si>
    <t>（出生日＋112日目）より前</t>
    <rPh sb="1" eb="3">
      <t>シュッセイ</t>
    </rPh>
    <rPh sb="3" eb="4">
      <t>ビ</t>
    </rPh>
    <rPh sb="8" eb="9">
      <t>ニチ</t>
    </rPh>
    <rPh sb="9" eb="10">
      <t>メ</t>
    </rPh>
    <rPh sb="13" eb="14">
      <t>マエ</t>
    </rPh>
    <phoneticPr fontId="3"/>
  </si>
  <si>
    <t>（出生日＋112日目）と同日かそれより後</t>
    <rPh sb="1" eb="3">
      <t>シュッセイ</t>
    </rPh>
    <rPh sb="3" eb="4">
      <t>ビ</t>
    </rPh>
    <rPh sb="8" eb="9">
      <t>ニチ</t>
    </rPh>
    <rPh sb="9" eb="10">
      <t>メ</t>
    </rPh>
    <rPh sb="12" eb="14">
      <t>ドウジツ</t>
    </rPh>
    <rPh sb="19" eb="20">
      <t>アト</t>
    </rPh>
    <phoneticPr fontId="3"/>
  </si>
  <si>
    <t>育休終了日(父)</t>
    <rPh sb="0" eb="2">
      <t>イクキュウ</t>
    </rPh>
    <rPh sb="2" eb="5">
      <t>シュウリョウビ</t>
    </rPh>
    <rPh sb="6" eb="7">
      <t>チチ</t>
    </rPh>
    <phoneticPr fontId="3"/>
  </si>
  <si>
    <t>出生日の判定</t>
    <rPh sb="0" eb="2">
      <t>シュッセイ</t>
    </rPh>
    <rPh sb="2" eb="3">
      <t>ビ</t>
    </rPh>
    <rPh sb="4" eb="6">
      <t>ハンテイ</t>
    </rPh>
    <phoneticPr fontId="3"/>
  </si>
  <si>
    <t>1：母　2：父</t>
    <phoneticPr fontId="3"/>
  </si>
  <si>
    <t>パターン</t>
    <phoneticPr fontId="3"/>
  </si>
  <si>
    <t>0:父親のため出力なし　1：予定日より早い　2：予定日と同日　3：予定日より遅い</t>
    <rPh sb="2" eb="4">
      <t>チチオヤ</t>
    </rPh>
    <rPh sb="7" eb="9">
      <t>シュツリョク</t>
    </rPh>
    <phoneticPr fontId="3"/>
  </si>
  <si>
    <t>育児休業終了日</t>
    <rPh sb="0" eb="2">
      <t>イクジ</t>
    </rPh>
    <rPh sb="2" eb="4">
      <t>キュウギョウ</t>
    </rPh>
    <rPh sb="4" eb="7">
      <t>シュウリョウビ</t>
    </rPh>
    <phoneticPr fontId="3"/>
  </si>
  <si>
    <t>（出生日＋56日目）－育休開始日</t>
    <rPh sb="1" eb="3">
      <t>シュッセイ</t>
    </rPh>
    <rPh sb="3" eb="4">
      <t>ビ</t>
    </rPh>
    <rPh sb="7" eb="8">
      <t>ニチ</t>
    </rPh>
    <rPh sb="8" eb="9">
      <t>メ</t>
    </rPh>
    <rPh sb="11" eb="13">
      <t>イクキュウ</t>
    </rPh>
    <rPh sb="13" eb="16">
      <t>カイシビ</t>
    </rPh>
    <phoneticPr fontId="3"/>
  </si>
  <si>
    <t xml:space="preserve"> ①母親</t>
    <rPh sb="2" eb="4">
      <t>ハハオヤ</t>
    </rPh>
    <phoneticPr fontId="3"/>
  </si>
  <si>
    <t xml:space="preserve"> ②父親</t>
    <phoneticPr fontId="3"/>
  </si>
  <si>
    <t>①母親＝１／②父親＝２</t>
    <rPh sb="1" eb="3">
      <t>ハハオヤ</t>
    </rPh>
    <phoneticPr fontId="3"/>
  </si>
  <si>
    <t>雇用保険未加入＝１／加入＝２</t>
    <rPh sb="0" eb="2">
      <t>コヨウ</t>
    </rPh>
    <rPh sb="2" eb="4">
      <t>ホケン</t>
    </rPh>
    <rPh sb="4" eb="7">
      <t>ミカニュウ</t>
    </rPh>
    <rPh sb="10" eb="12">
      <t>カニュウ</t>
    </rPh>
    <phoneticPr fontId="3"/>
  </si>
  <si>
    <t>添付書類(☑のついた書類を添付してください)</t>
    <rPh sb="0" eb="2">
      <t>テンプ</t>
    </rPh>
    <rPh sb="2" eb="4">
      <t>ショルイ</t>
    </rPh>
    <rPh sb="10" eb="12">
      <t>ショルイ</t>
    </rPh>
    <rPh sb="13" eb="15">
      <t>テンプ</t>
    </rPh>
    <phoneticPr fontId="3"/>
  </si>
  <si>
    <t>出産予定日を確認できる書類の写し（分娩予定証明書または妊娠証明書等）</t>
    <rPh sb="0" eb="2">
      <t>シュッサン</t>
    </rPh>
    <rPh sb="2" eb="5">
      <t>ヨテイビ</t>
    </rPh>
    <rPh sb="6" eb="8">
      <t>カクニン</t>
    </rPh>
    <rPh sb="11" eb="13">
      <t>ショルイ</t>
    </rPh>
    <rPh sb="14" eb="15">
      <t>ウツ</t>
    </rPh>
    <rPh sb="17" eb="19">
      <t>ブンベン</t>
    </rPh>
    <rPh sb="19" eb="21">
      <t>ヨテイ</t>
    </rPh>
    <rPh sb="21" eb="24">
      <t>ショウメイショ</t>
    </rPh>
    <rPh sb="27" eb="29">
      <t>ニンシン</t>
    </rPh>
    <rPh sb="29" eb="32">
      <t>ショウメイショ</t>
    </rPh>
    <rPh sb="32" eb="33">
      <t>ナド</t>
    </rPh>
    <phoneticPr fontId="3"/>
  </si>
  <si>
    <t>（給与）収入がないことを確認できる書類（配偶者の直近の課税証明書等）</t>
    <rPh sb="1" eb="3">
      <t>キュウヨ</t>
    </rPh>
    <rPh sb="4" eb="6">
      <t>シュウニュウ</t>
    </rPh>
    <rPh sb="12" eb="14">
      <t>カクニン</t>
    </rPh>
    <rPh sb="17" eb="19">
      <t>ショルイ</t>
    </rPh>
    <rPh sb="20" eb="23">
      <t>ハイグウシャ</t>
    </rPh>
    <rPh sb="24" eb="26">
      <t>チョッキン</t>
    </rPh>
    <rPh sb="27" eb="29">
      <t>カゼイ</t>
    </rPh>
    <rPh sb="29" eb="32">
      <t>ショウメイショ</t>
    </rPh>
    <rPh sb="32" eb="33">
      <t>トウ</t>
    </rPh>
    <phoneticPr fontId="3"/>
  </si>
  <si>
    <t xml:space="preserve"> </t>
    <phoneticPr fontId="3"/>
  </si>
  <si>
    <t>・配偶者がいない場合</t>
    <rPh sb="1" eb="4">
      <t>ハイグウシャ</t>
    </rPh>
    <rPh sb="8" eb="10">
      <t>バアイ</t>
    </rPh>
    <phoneticPr fontId="3"/>
  </si>
  <si>
    <t>　</t>
    <phoneticPr fontId="3"/>
  </si>
  <si>
    <t>・配偶者から暴力を受けて別居している場合</t>
    <rPh sb="1" eb="4">
      <t>ハイグウシャ</t>
    </rPh>
    <rPh sb="6" eb="8">
      <t>ボウリョク</t>
    </rPh>
    <rPh sb="9" eb="10">
      <t>ウ</t>
    </rPh>
    <rPh sb="12" eb="14">
      <t>ベッキョ</t>
    </rPh>
    <rPh sb="18" eb="20">
      <t>バアイ</t>
    </rPh>
    <phoneticPr fontId="3"/>
  </si>
  <si>
    <t>・配偶者が行方不明となっている場合</t>
    <rPh sb="1" eb="4">
      <t>ハイグウシャ</t>
    </rPh>
    <rPh sb="5" eb="9">
      <t>ユクエフメイ</t>
    </rPh>
    <rPh sb="15" eb="17">
      <t>バアイ</t>
    </rPh>
    <phoneticPr fontId="3"/>
  </si>
  <si>
    <t>当該請求期間が含まれる「育児休業給付受給資格確認通知」等(原本証明のある写し可)</t>
    <phoneticPr fontId="3"/>
  </si>
  <si>
    <t>配偶者が配偶者育児休業等をすることができないことの申告書及び申告書記載の添付書類</t>
    <rPh sb="0" eb="3">
      <t>ハイグウシャ</t>
    </rPh>
    <rPh sb="4" eb="7">
      <t>ハイグウシャ</t>
    </rPh>
    <rPh sb="7" eb="9">
      <t>イクジ</t>
    </rPh>
    <rPh sb="9" eb="11">
      <t>キュウギョウ</t>
    </rPh>
    <rPh sb="11" eb="12">
      <t>トウ</t>
    </rPh>
    <rPh sb="25" eb="28">
      <t>シンコクショ</t>
    </rPh>
    <rPh sb="28" eb="29">
      <t>オヨ</t>
    </rPh>
    <rPh sb="30" eb="33">
      <t>シンコクショ</t>
    </rPh>
    <rPh sb="33" eb="35">
      <t>キサイ</t>
    </rPh>
    <rPh sb="36" eb="38">
      <t>テンプ</t>
    </rPh>
    <rPh sb="38" eb="40">
      <t>ショルイ</t>
    </rPh>
    <phoneticPr fontId="3"/>
  </si>
  <si>
    <t>書類</t>
    <rPh sb="0" eb="2">
      <t>ショルイ</t>
    </rPh>
    <phoneticPr fontId="3"/>
  </si>
  <si>
    <t>条件</t>
    <rPh sb="0" eb="2">
      <t>ジョウケン</t>
    </rPh>
    <phoneticPr fontId="3"/>
  </si>
  <si>
    <t>0:母親なし　1:母親あり</t>
    <rPh sb="2" eb="4">
      <t>ハハオヤ</t>
    </rPh>
    <rPh sb="9" eb="11">
      <t>ハハオヤ</t>
    </rPh>
    <phoneticPr fontId="3"/>
  </si>
  <si>
    <t>0:取得していない　1:取得している</t>
    <rPh sb="2" eb="4">
      <t>シュトク</t>
    </rPh>
    <rPh sb="12" eb="14">
      <t>シュトク</t>
    </rPh>
    <phoneticPr fontId="3"/>
  </si>
  <si>
    <t>配偶者は適用事業に雇用されていない</t>
    <rPh sb="0" eb="3">
      <t>ハイグウシャ</t>
    </rPh>
    <rPh sb="4" eb="6">
      <t>テキヨウ</t>
    </rPh>
    <rPh sb="6" eb="8">
      <t>ジギョウ</t>
    </rPh>
    <rPh sb="9" eb="11">
      <t>コヨウ</t>
    </rPh>
    <phoneticPr fontId="3"/>
  </si>
  <si>
    <t>0:雇用されている　1:雇用されていない</t>
    <rPh sb="2" eb="4">
      <t>コヨウ</t>
    </rPh>
    <rPh sb="12" eb="14">
      <t>コヨウ</t>
    </rPh>
    <phoneticPr fontId="3"/>
  </si>
  <si>
    <t>配偶者は育休を取得できない</t>
    <rPh sb="0" eb="3">
      <t>ハイグウシャ</t>
    </rPh>
    <rPh sb="4" eb="6">
      <t>イクキュウ</t>
    </rPh>
    <rPh sb="7" eb="9">
      <t>シュトク</t>
    </rPh>
    <phoneticPr fontId="3"/>
  </si>
  <si>
    <t>0:取得可　1:取得不可</t>
    <rPh sb="2" eb="4">
      <t>シュトク</t>
    </rPh>
    <rPh sb="4" eb="5">
      <t>カ</t>
    </rPh>
    <rPh sb="8" eb="10">
      <t>シュトク</t>
    </rPh>
    <rPh sb="10" eb="12">
      <t>フカ</t>
    </rPh>
    <phoneticPr fontId="3"/>
  </si>
  <si>
    <t>雇用保険を受給</t>
    <rPh sb="0" eb="2">
      <t>コヨウ</t>
    </rPh>
    <rPh sb="2" eb="4">
      <t>ホケン</t>
    </rPh>
    <rPh sb="5" eb="7">
      <t>ジュキュウ</t>
    </rPh>
    <phoneticPr fontId="3"/>
  </si>
  <si>
    <t>0:受給していない　1:受給している</t>
    <rPh sb="2" eb="4">
      <t>ジュキュウ</t>
    </rPh>
    <rPh sb="12" eb="14">
      <t>ジュキュウ</t>
    </rPh>
    <phoneticPr fontId="3"/>
  </si>
  <si>
    <t>配偶者がいない／別居中である／行方不明又は無断欠勤が３カ月以上継続　に該当</t>
    <rPh sb="35" eb="37">
      <t>ガイトウ</t>
    </rPh>
    <phoneticPr fontId="3"/>
  </si>
  <si>
    <t>0:該当していない　1:該当している</t>
    <rPh sb="2" eb="4">
      <t>ガイトウ</t>
    </rPh>
    <rPh sb="12" eb="14">
      <t>ガイトウ</t>
    </rPh>
    <phoneticPr fontId="3"/>
  </si>
  <si>
    <t>及び申告書記載の添付書類</t>
    <phoneticPr fontId="3"/>
  </si>
  <si>
    <t>請求期間の最終日以降に請求してください。</t>
    <rPh sb="0" eb="2">
      <t>セイキュウ</t>
    </rPh>
    <rPh sb="2" eb="4">
      <t>キカン</t>
    </rPh>
    <rPh sb="5" eb="8">
      <t>サイシュウビ</t>
    </rPh>
    <rPh sb="8" eb="10">
      <t>イコウ</t>
    </rPh>
    <phoneticPr fontId="3"/>
  </si>
  <si>
    <t>本紙記載事項について事実と相違ないことを証明します。</t>
    <rPh sb="0" eb="2">
      <t>ホンシ</t>
    </rPh>
    <rPh sb="2" eb="4">
      <t>キサイ</t>
    </rPh>
    <rPh sb="4" eb="6">
      <t>ジコウ</t>
    </rPh>
    <rPh sb="10" eb="12">
      <t>ジジツ</t>
    </rPh>
    <rPh sb="13" eb="15">
      <t>ソウイ</t>
    </rPh>
    <rPh sb="20" eb="22">
      <t>ショウメイ</t>
    </rPh>
    <phoneticPr fontId="3"/>
  </si>
  <si>
    <t>標準報酬月額</t>
    <rPh sb="0" eb="2">
      <t>ヒョウジュン</t>
    </rPh>
    <rPh sb="2" eb="4">
      <t>ホウシュウ</t>
    </rPh>
    <rPh sb="4" eb="6">
      <t>ゲツガク</t>
    </rPh>
    <phoneticPr fontId="3"/>
  </si>
  <si>
    <t>育児休業支援手当金
請求金額</t>
    <rPh sb="0" eb="2">
      <t>イクジ</t>
    </rPh>
    <rPh sb="2" eb="9">
      <t>キュウギョウシエンテアテキン</t>
    </rPh>
    <rPh sb="10" eb="12">
      <t>セイキュウ</t>
    </rPh>
    <rPh sb="12" eb="14">
      <t>キンガク</t>
    </rPh>
    <phoneticPr fontId="3"/>
  </si>
  <si>
    <t>算出方法</t>
    <rPh sb="0" eb="2">
      <t>サンシュツ</t>
    </rPh>
    <rPh sb="2" eb="4">
      <t>ホウホウ</t>
    </rPh>
    <phoneticPr fontId="3"/>
  </si>
  <si>
    <t>配偶者</t>
    <rPh sb="0" eb="3">
      <t>ハイグウシャ</t>
    </rPh>
    <phoneticPr fontId="3"/>
  </si>
  <si>
    <t>配偶者等の確認</t>
    <rPh sb="0" eb="3">
      <t>ハイグウシャ</t>
    </rPh>
    <rPh sb="3" eb="4">
      <t>トウ</t>
    </rPh>
    <rPh sb="5" eb="7">
      <t>カクニン</t>
    </rPh>
    <phoneticPr fontId="3"/>
  </si>
  <si>
    <t>①</t>
    <phoneticPr fontId="3"/>
  </si>
  <si>
    <t>0:母親のため出力なし　1:出生日+56日目より前　2:出生日+56日目と同日かそれより後</t>
    <phoneticPr fontId="3"/>
  </si>
  <si>
    <t>②</t>
    <phoneticPr fontId="3"/>
  </si>
  <si>
    <t>③</t>
    <phoneticPr fontId="3"/>
  </si>
  <si>
    <t>④</t>
    <phoneticPr fontId="3"/>
  </si>
  <si>
    <t>⑤</t>
    <phoneticPr fontId="3"/>
  </si>
  <si>
    <t>母親</t>
    <rPh sb="0" eb="2">
      <t>ハハオヤ</t>
    </rPh>
    <phoneticPr fontId="3"/>
  </si>
  <si>
    <t>父親</t>
    <rPh sb="0" eb="2">
      <t>チチオヤ</t>
    </rPh>
    <phoneticPr fontId="3"/>
  </si>
  <si>
    <t>予定日より早い</t>
    <rPh sb="0" eb="2">
      <t>ヨテイ</t>
    </rPh>
    <rPh sb="2" eb="3">
      <t>ビ</t>
    </rPh>
    <rPh sb="5" eb="6">
      <t>ハヤ</t>
    </rPh>
    <phoneticPr fontId="3"/>
  </si>
  <si>
    <t>予定日と同日</t>
    <rPh sb="0" eb="2">
      <t>ヨテイ</t>
    </rPh>
    <rPh sb="2" eb="3">
      <t>ビ</t>
    </rPh>
    <rPh sb="4" eb="6">
      <t>ドウジツ</t>
    </rPh>
    <phoneticPr fontId="3"/>
  </si>
  <si>
    <t>予定日より遅い</t>
    <rPh sb="0" eb="2">
      <t>ヨテイ</t>
    </rPh>
    <rPh sb="2" eb="3">
      <t>ビ</t>
    </rPh>
    <rPh sb="5" eb="6">
      <t>オソ</t>
    </rPh>
    <phoneticPr fontId="3"/>
  </si>
  <si>
    <t>（出生日＋112日目）と同日かそれより後</t>
    <rPh sb="1" eb="3">
      <t>シュッセイ</t>
    </rPh>
    <rPh sb="3" eb="4">
      <t>ビ</t>
    </rPh>
    <rPh sb="8" eb="9">
      <t>ニチ</t>
    </rPh>
    <rPh sb="9" eb="10">
      <t>メ</t>
    </rPh>
    <rPh sb="12" eb="14">
      <t>ドウジツ</t>
    </rPh>
    <rPh sb="19" eb="20">
      <t>アト</t>
    </rPh>
    <phoneticPr fontId="3"/>
  </si>
  <si>
    <t>（出生日＋112日目）より前</t>
    <rPh sb="1" eb="3">
      <t>シュッセイ</t>
    </rPh>
    <rPh sb="3" eb="4">
      <t>ビ</t>
    </rPh>
    <rPh sb="8" eb="9">
      <t>ニチ</t>
    </rPh>
    <rPh sb="9" eb="10">
      <t>メ</t>
    </rPh>
    <rPh sb="13" eb="14">
      <t>マエ</t>
    </rPh>
    <phoneticPr fontId="3"/>
  </si>
  <si>
    <t>選択なし</t>
    <rPh sb="0" eb="2">
      <t>センタク</t>
    </rPh>
    <phoneticPr fontId="3"/>
  </si>
  <si>
    <t>配偶者産後休業等の取得の事実を証明する書類</t>
    <rPh sb="0" eb="3">
      <t>ハイグウシャ</t>
    </rPh>
    <rPh sb="3" eb="5">
      <t>サンゴ</t>
    </rPh>
    <rPh sb="5" eb="7">
      <t>キュウギョウ</t>
    </rPh>
    <rPh sb="7" eb="8">
      <t>トウ</t>
    </rPh>
    <rPh sb="9" eb="11">
      <t>シュトク</t>
    </rPh>
    <rPh sb="12" eb="14">
      <t>ジジツ</t>
    </rPh>
    <rPh sb="15" eb="17">
      <t>ショウメイ</t>
    </rPh>
    <rPh sb="19" eb="21">
      <t>ショルイ</t>
    </rPh>
    <phoneticPr fontId="3"/>
  </si>
  <si>
    <t>配偶者が産後休業等を取得</t>
    <rPh sb="0" eb="3">
      <t>ハイグウシャ</t>
    </rPh>
    <rPh sb="4" eb="8">
      <t>サンゴキュウギョウ</t>
    </rPh>
    <rPh sb="8" eb="9">
      <t>トウ</t>
    </rPh>
    <rPh sb="10" eb="12">
      <t>シュトク</t>
    </rPh>
    <phoneticPr fontId="3"/>
  </si>
  <si>
    <t>配偶者育児休業等の取得の事実を証明する書類</t>
    <rPh sb="0" eb="3">
      <t>ハイグウシャ</t>
    </rPh>
    <rPh sb="3" eb="5">
      <t>イクジ</t>
    </rPh>
    <rPh sb="5" eb="7">
      <t>キュウギョウ</t>
    </rPh>
    <rPh sb="7" eb="8">
      <t>トウ</t>
    </rPh>
    <rPh sb="9" eb="11">
      <t>シュトク</t>
    </rPh>
    <rPh sb="12" eb="14">
      <t>ジジツ</t>
    </rPh>
    <rPh sb="15" eb="17">
      <t>ショウメイ</t>
    </rPh>
    <rPh sb="19" eb="21">
      <t>ショルイ</t>
    </rPh>
    <phoneticPr fontId="3"/>
  </si>
  <si>
    <t>法第70条の３第１項第２項に該当</t>
    <rPh sb="0" eb="1">
      <t>ホウ</t>
    </rPh>
    <rPh sb="1" eb="2">
      <t>ダイ</t>
    </rPh>
    <rPh sb="4" eb="5">
      <t>ジョウ</t>
    </rPh>
    <rPh sb="7" eb="8">
      <t>ダイ</t>
    </rPh>
    <rPh sb="9" eb="10">
      <t>コウ</t>
    </rPh>
    <rPh sb="10" eb="11">
      <t>ダイ</t>
    </rPh>
    <rPh sb="12" eb="13">
      <t>コウ</t>
    </rPh>
    <rPh sb="14" eb="16">
      <t>ガイトウ</t>
    </rPh>
    <phoneticPr fontId="3"/>
  </si>
  <si>
    <t>0:該当しない　1:該当する</t>
    <rPh sb="2" eb="4">
      <t>ガイトウ</t>
    </rPh>
    <rPh sb="10" eb="12">
      <t>ガイトウ</t>
    </rPh>
    <phoneticPr fontId="3"/>
  </si>
  <si>
    <t>戸籍謄（抄）本</t>
    <rPh sb="0" eb="2">
      <t>コセキ</t>
    </rPh>
    <rPh sb="2" eb="3">
      <t>トウ</t>
    </rPh>
    <rPh sb="4" eb="5">
      <t>ショウ</t>
    </rPh>
    <rPh sb="6" eb="7">
      <t>ホン</t>
    </rPh>
    <phoneticPr fontId="3"/>
  </si>
  <si>
    <t>配偶者の子に該当しない</t>
    <rPh sb="0" eb="3">
      <t>ハイグウシャ</t>
    </rPh>
    <rPh sb="4" eb="5">
      <t>コ</t>
    </rPh>
    <rPh sb="6" eb="8">
      <t>ガイトウ</t>
    </rPh>
    <phoneticPr fontId="3"/>
  </si>
  <si>
    <t>配偶者の考慮不要</t>
    <rPh sb="0" eb="3">
      <t>ハイグウシャ</t>
    </rPh>
    <rPh sb="4" eb="6">
      <t>コウリョ</t>
    </rPh>
    <rPh sb="6" eb="8">
      <t>フヨウ</t>
    </rPh>
    <phoneticPr fontId="3"/>
  </si>
  <si>
    <t>不要</t>
    <rPh sb="0" eb="2">
      <t>フヨウ</t>
    </rPh>
    <phoneticPr fontId="3"/>
  </si>
  <si>
    <t>必要</t>
    <rPh sb="0" eb="2">
      <t>ヒツヨウ</t>
    </rPh>
    <phoneticPr fontId="3"/>
  </si>
  <si>
    <t>（出生日＋56日目）と同日以降</t>
    <rPh sb="11" eb="13">
      <t>ドウジツ</t>
    </rPh>
    <rPh sb="13" eb="15">
      <t>イコウ</t>
    </rPh>
    <phoneticPr fontId="3"/>
  </si>
  <si>
    <t>0:出生日＋56日目より前　
1:出生日＋56日目と同日かそれより後</t>
    <rPh sb="12" eb="13">
      <t>マエ</t>
    </rPh>
    <rPh sb="26" eb="28">
      <t>ドウジツ</t>
    </rPh>
    <phoneticPr fontId="3"/>
  </si>
  <si>
    <t>まで</t>
    <phoneticPr fontId="3"/>
  </si>
  <si>
    <t>①ない</t>
    <phoneticPr fontId="3"/>
  </si>
  <si>
    <t>②ある</t>
    <phoneticPr fontId="3"/>
  </si>
  <si>
    <t>給与報酬支給額証明書</t>
    <rPh sb="0" eb="2">
      <t>キュウヨ</t>
    </rPh>
    <rPh sb="2" eb="4">
      <t>ホウシュウ</t>
    </rPh>
    <rPh sb="4" eb="7">
      <t>シキュウガク</t>
    </rPh>
    <rPh sb="7" eb="10">
      <t>ショウメイショ</t>
    </rPh>
    <phoneticPr fontId="3"/>
  </si>
  <si>
    <t>休業中に報酬がある場合</t>
    <rPh sb="0" eb="3">
      <t>キュウギョウチュウ</t>
    </rPh>
    <rPh sb="4" eb="6">
      <t>ホウシュウ</t>
    </rPh>
    <rPh sb="9" eb="11">
      <t>バアイ</t>
    </rPh>
    <phoneticPr fontId="3"/>
  </si>
  <si>
    <t>0:ない　1:ある</t>
    <phoneticPr fontId="3"/>
  </si>
  <si>
    <t>〒231-8309</t>
    <phoneticPr fontId="3"/>
  </si>
  <si>
    <t>公立学校共済組合 神奈川支部給付グループ</t>
    <phoneticPr fontId="3"/>
  </si>
  <si>
    <t>電話　(045)210-8179</t>
    <phoneticPr fontId="3"/>
  </si>
  <si>
    <t>【提出先】</t>
    <rPh sb="1" eb="3">
      <t>テイシュツ</t>
    </rPh>
    <rPh sb="3" eb="4">
      <t>サキ</t>
    </rPh>
    <phoneticPr fontId="3"/>
  </si>
  <si>
    <t>(注意)雇用保険加入者は原則ハローワークへの手続きとなります。</t>
    <rPh sb="1" eb="3">
      <t>チュウイ</t>
    </rPh>
    <phoneticPr fontId="3"/>
  </si>
  <si>
    <t xml:space="preserve"> ⑤上記①～④以外の理由で配偶者が育児休業をすることができない</t>
    <rPh sb="2" eb="4">
      <t>ジョウキ</t>
    </rPh>
    <rPh sb="7" eb="9">
      <t>イガイ</t>
    </rPh>
    <rPh sb="10" eb="12">
      <t>リユウ</t>
    </rPh>
    <rPh sb="13" eb="16">
      <t>ハイグウシャ</t>
    </rPh>
    <rPh sb="17" eb="19">
      <t>イクジ</t>
    </rPh>
    <rPh sb="19" eb="21">
      <t>キュウギョウ</t>
    </rPh>
    <phoneticPr fontId="3"/>
  </si>
  <si>
    <t xml:space="preserve"> ④配偶者は無業者である又は自営業やフリーランスなど雇用される労働者でない</t>
    <rPh sb="2" eb="5">
      <t>ハイグウシャ</t>
    </rPh>
    <rPh sb="6" eb="7">
      <t>ム</t>
    </rPh>
    <rPh sb="7" eb="9">
      <t>ギョウシャ</t>
    </rPh>
    <rPh sb="12" eb="13">
      <t>マタ</t>
    </rPh>
    <rPh sb="14" eb="17">
      <t>ジエイギョウ</t>
    </rPh>
    <rPh sb="26" eb="28">
      <t>コヨウ</t>
    </rPh>
    <rPh sb="31" eb="34">
      <t>ロウドウシャ</t>
    </rPh>
    <phoneticPr fontId="3"/>
  </si>
  <si>
    <t>出生日</t>
    <rPh sb="0" eb="2">
      <t>シュッセイ</t>
    </rPh>
    <rPh sb="2" eb="3">
      <t>ビ</t>
    </rPh>
    <phoneticPr fontId="3"/>
  </si>
  <si>
    <t>出生日と予定日の関係</t>
    <rPh sb="0" eb="2">
      <t>シュッセイ</t>
    </rPh>
    <rPh sb="2" eb="3">
      <t>ビ</t>
    </rPh>
    <rPh sb="4" eb="6">
      <t>ヨテイ</t>
    </rPh>
    <rPh sb="6" eb="7">
      <t>ビ</t>
    </rPh>
    <rPh sb="8" eb="10">
      <t>カンケイ</t>
    </rPh>
    <phoneticPr fontId="3"/>
  </si>
  <si>
    <t>配偶者の状況</t>
    <rPh sb="0" eb="3">
      <t>ハイグウシャ</t>
    </rPh>
    <rPh sb="4" eb="6">
      <t>ジョウキョウ</t>
    </rPh>
    <phoneticPr fontId="3"/>
  </si>
  <si>
    <t>0:勘定しない　1:勘定する</t>
    <rPh sb="2" eb="4">
      <t>カンジョウ</t>
    </rPh>
    <rPh sb="10" eb="12">
      <t>カンジョウ</t>
    </rPh>
    <phoneticPr fontId="3"/>
  </si>
  <si>
    <t>簡略化するため別に確認する。</t>
    <rPh sb="0" eb="3">
      <t>カンリャクカ</t>
    </rPh>
    <rPh sb="7" eb="8">
      <t>ベツ</t>
    </rPh>
    <rPh sb="9" eb="11">
      <t>カクニン</t>
    </rPh>
    <phoneticPr fontId="3"/>
  </si>
  <si>
    <t>育休終了日(母・出生日&gt;=予定日)</t>
    <rPh sb="0" eb="2">
      <t>イクキュウ</t>
    </rPh>
    <rPh sb="2" eb="5">
      <t>シュウリョウビ</t>
    </rPh>
    <rPh sb="6" eb="7">
      <t>ハハ</t>
    </rPh>
    <rPh sb="8" eb="10">
      <t>シュッセイ</t>
    </rPh>
    <rPh sb="10" eb="11">
      <t>ビ</t>
    </rPh>
    <rPh sb="13" eb="15">
      <t>ヨテイ</t>
    </rPh>
    <rPh sb="15" eb="16">
      <t>ビ</t>
    </rPh>
    <phoneticPr fontId="3"/>
  </si>
  <si>
    <t>育休終了日(母・出生日&lt;予定日）</t>
    <rPh sb="0" eb="2">
      <t>イクキュウ</t>
    </rPh>
    <rPh sb="2" eb="5">
      <t>シュウリョウビ</t>
    </rPh>
    <rPh sb="6" eb="7">
      <t>ハハ</t>
    </rPh>
    <rPh sb="8" eb="10">
      <t>シュッセイ</t>
    </rPh>
    <rPh sb="10" eb="11">
      <t>ビ</t>
    </rPh>
    <rPh sb="12" eb="14">
      <t>ヨテイ</t>
    </rPh>
    <rPh sb="14" eb="15">
      <t>ビ</t>
    </rPh>
    <phoneticPr fontId="3"/>
  </si>
  <si>
    <t>0:出生日&gt;=予定日のため出力なし　1:予定日+112日目より前　2:予定日+112日目と同日かそれより後</t>
    <rPh sb="2" eb="4">
      <t>シュッセイ</t>
    </rPh>
    <rPh sb="4" eb="5">
      <t>ビ</t>
    </rPh>
    <rPh sb="7" eb="9">
      <t>ヨテイ</t>
    </rPh>
    <rPh sb="9" eb="10">
      <t>ビ</t>
    </rPh>
    <rPh sb="20" eb="22">
      <t>ヨテイ</t>
    </rPh>
    <rPh sb="22" eb="23">
      <t>ビ</t>
    </rPh>
    <rPh sb="35" eb="37">
      <t>ヨテイ</t>
    </rPh>
    <rPh sb="37" eb="38">
      <t>ビ</t>
    </rPh>
    <phoneticPr fontId="3"/>
  </si>
  <si>
    <t>0:出生日&lt;予定日のため出力なし　1:出生日+112日目より前　2:出生日+112日目と同日かそれより後</t>
    <rPh sb="2" eb="4">
      <t>シュッセイ</t>
    </rPh>
    <rPh sb="4" eb="5">
      <t>ビ</t>
    </rPh>
    <rPh sb="6" eb="8">
      <t>ヨテイ</t>
    </rPh>
    <rPh sb="8" eb="9">
      <t>ビ</t>
    </rPh>
    <rPh sb="12" eb="14">
      <t>シュツリョク</t>
    </rPh>
    <phoneticPr fontId="3"/>
  </si>
  <si>
    <t>請求期間(終)</t>
    <rPh sb="0" eb="2">
      <t>セイキュウ</t>
    </rPh>
    <rPh sb="2" eb="4">
      <t>キカン</t>
    </rPh>
    <rPh sb="5" eb="6">
      <t>オワ</t>
    </rPh>
    <phoneticPr fontId="3"/>
  </si>
  <si>
    <t>パターン</t>
  </si>
  <si>
    <t>－</t>
  </si>
  <si>
    <t>請求期間（終）</t>
    <rPh sb="0" eb="2">
      <t>セイキュウ</t>
    </rPh>
    <rPh sb="2" eb="4">
      <t>キカン</t>
    </rPh>
    <rPh sb="5" eb="6">
      <t>オワリ</t>
    </rPh>
    <phoneticPr fontId="3"/>
  </si>
  <si>
    <t>エラーメッセージ</t>
    <phoneticPr fontId="3"/>
  </si>
  <si>
    <t>＜注意文表示＞</t>
    <rPh sb="1" eb="3">
      <t>チュウイ</t>
    </rPh>
    <rPh sb="3" eb="4">
      <t>ブン</t>
    </rPh>
    <rPh sb="4" eb="6">
      <t>ヒョウジ</t>
    </rPh>
    <phoneticPr fontId="3"/>
  </si>
  <si>
    <t>出生日＋56日</t>
    <phoneticPr fontId="3"/>
  </si>
  <si>
    <t>予定日＋112日</t>
    <rPh sb="0" eb="2">
      <t>ヨテイ</t>
    </rPh>
    <rPh sb="2" eb="3">
      <t>ビ</t>
    </rPh>
    <rPh sb="7" eb="8">
      <t>ニチ</t>
    </rPh>
    <phoneticPr fontId="3"/>
  </si>
  <si>
    <t>出生日+112日</t>
    <rPh sb="0" eb="2">
      <t>シュッセイ</t>
    </rPh>
    <rPh sb="2" eb="3">
      <t>ビ</t>
    </rPh>
    <rPh sb="7" eb="8">
      <t>ニチ</t>
    </rPh>
    <phoneticPr fontId="3"/>
  </si>
  <si>
    <t>規定通り</t>
    <rPh sb="0" eb="2">
      <t>キテイ</t>
    </rPh>
    <rPh sb="2" eb="3">
      <t>ドオ</t>
    </rPh>
    <phoneticPr fontId="3"/>
  </si>
  <si>
    <t>請求期間が28日以上</t>
    <rPh sb="0" eb="2">
      <t>セイキュウ</t>
    </rPh>
    <rPh sb="2" eb="4">
      <t>キカン</t>
    </rPh>
    <rPh sb="7" eb="8">
      <t>ニチ</t>
    </rPh>
    <rPh sb="8" eb="10">
      <t>イジョウ</t>
    </rPh>
    <phoneticPr fontId="3"/>
  </si>
  <si>
    <t>請求期間(終)が対象期間外</t>
    <rPh sb="0" eb="2">
      <t>セイキュウ</t>
    </rPh>
    <rPh sb="2" eb="4">
      <t>キカン</t>
    </rPh>
    <rPh sb="5" eb="6">
      <t>オ</t>
    </rPh>
    <rPh sb="8" eb="10">
      <t>タイショウ</t>
    </rPh>
    <rPh sb="10" eb="12">
      <t>キカン</t>
    </rPh>
    <rPh sb="12" eb="13">
      <t>ガイ</t>
    </rPh>
    <phoneticPr fontId="3"/>
  </si>
  <si>
    <t>請求期間(始)が対象期間外</t>
    <rPh sb="0" eb="2">
      <t>セイキュウ</t>
    </rPh>
    <rPh sb="2" eb="4">
      <t>キカン</t>
    </rPh>
    <rPh sb="5" eb="6">
      <t>ハジメ</t>
    </rPh>
    <rPh sb="8" eb="10">
      <t>タイショウ</t>
    </rPh>
    <rPh sb="10" eb="12">
      <t>キカン</t>
    </rPh>
    <rPh sb="12" eb="13">
      <t>ガイ</t>
    </rPh>
    <phoneticPr fontId="3"/>
  </si>
  <si>
    <t xml:space="preserve"> ②配偶者は当該子と法律上の親子関係がない</t>
    <rPh sb="2" eb="5">
      <t>ハイグウシャ</t>
    </rPh>
    <rPh sb="6" eb="8">
      <t>トウガイ</t>
    </rPh>
    <rPh sb="8" eb="9">
      <t>コ</t>
    </rPh>
    <rPh sb="10" eb="12">
      <t>ホウリツ</t>
    </rPh>
    <rPh sb="12" eb="13">
      <t>ジョウ</t>
    </rPh>
    <rPh sb="14" eb="16">
      <t>オヤコ</t>
    </rPh>
    <rPh sb="16" eb="18">
      <t>カンケイ</t>
    </rPh>
    <phoneticPr fontId="3"/>
  </si>
  <si>
    <t xml:space="preserve"> ③配偶者はいない／組合員は配偶者から暴力を受け別居中／配偶者は行方不明</t>
    <rPh sb="10" eb="13">
      <t>クミアイイン</t>
    </rPh>
    <rPh sb="14" eb="17">
      <t>ハイグウシャ</t>
    </rPh>
    <rPh sb="19" eb="21">
      <t>ボウリョク</t>
    </rPh>
    <rPh sb="22" eb="23">
      <t>ウケ</t>
    </rPh>
    <rPh sb="24" eb="27">
      <t>ベッキョチュウ</t>
    </rPh>
    <rPh sb="28" eb="31">
      <t>ハイグウシャ</t>
    </rPh>
    <rPh sb="32" eb="34">
      <t>ユクエ</t>
    </rPh>
    <rPh sb="34" eb="36">
      <t>フメイ</t>
    </rPh>
    <phoneticPr fontId="3"/>
  </si>
  <si>
    <t>まで</t>
    <phoneticPr fontId="3"/>
  </si>
  <si>
    <t>対象期間内における
育児休業日数</t>
    <phoneticPr fontId="3"/>
  </si>
  <si>
    <t>配偶者の状況を勘案しない場合の確認</t>
    <phoneticPr fontId="3"/>
  </si>
  <si>
    <t>①（母親）</t>
    <rPh sb="2" eb="4">
      <t>ハハオヤ</t>
    </rPh>
    <phoneticPr fontId="3"/>
  </si>
  <si>
    <t>勘案しない</t>
    <rPh sb="0" eb="2">
      <t>カンアン</t>
    </rPh>
    <phoneticPr fontId="3"/>
  </si>
  <si>
    <t>セルの色が水色</t>
    <rPh sb="3" eb="4">
      <t>イロ</t>
    </rPh>
    <rPh sb="5" eb="7">
      <t>ミズイロ</t>
    </rPh>
    <phoneticPr fontId="3"/>
  </si>
  <si>
    <t>"勘案しない"が表示されない</t>
    <rPh sb="1" eb="3">
      <t>カンアン</t>
    </rPh>
    <rPh sb="8" eb="10">
      <t>ヒョウジ</t>
    </rPh>
    <phoneticPr fontId="3"/>
  </si>
  <si>
    <t>添付書類（☑がつく項目）</t>
    <rPh sb="0" eb="2">
      <t>テンプ</t>
    </rPh>
    <rPh sb="2" eb="4">
      <t>ショルイ</t>
    </rPh>
    <rPh sb="9" eb="11">
      <t>コウモク</t>
    </rPh>
    <phoneticPr fontId="3"/>
  </si>
  <si>
    <t>・世帯全員について記載された住民票の写し等
・出産予定日を確認できる書類の写し
・配偶者育児休業等の取得の事実を証明する書類</t>
    <phoneticPr fontId="3"/>
  </si>
  <si>
    <t>入力</t>
    <rPh sb="0" eb="2">
      <t>ニュウリョク</t>
    </rPh>
    <phoneticPr fontId="3"/>
  </si>
  <si>
    <t>出力</t>
    <rPh sb="0" eb="2">
      <t>シュツリョク</t>
    </rPh>
    <phoneticPr fontId="3"/>
  </si>
  <si>
    <t>テスト
パターン</t>
    <phoneticPr fontId="3"/>
  </si>
  <si>
    <t>"勘案しない"が表示される</t>
    <rPh sb="1" eb="3">
      <t>カンアン</t>
    </rPh>
    <rPh sb="8" eb="10">
      <t>ヒョウジ</t>
    </rPh>
    <phoneticPr fontId="3"/>
  </si>
  <si>
    <t>その他</t>
    <rPh sb="2" eb="3">
      <t>タ</t>
    </rPh>
    <phoneticPr fontId="3"/>
  </si>
  <si>
    <t>対象期間内における配偶者
育児休業日数(AF21セル）</t>
    <phoneticPr fontId="3"/>
  </si>
  <si>
    <t>当該子の出産予定日（J19セル）</t>
    <rPh sb="0" eb="2">
      <t>トウガイ</t>
    </rPh>
    <rPh sb="2" eb="3">
      <t>コ</t>
    </rPh>
    <rPh sb="4" eb="6">
      <t>シュッサン</t>
    </rPh>
    <rPh sb="6" eb="9">
      <t>ヨテイビ</t>
    </rPh>
    <phoneticPr fontId="3"/>
  </si>
  <si>
    <t>・世帯全員について記載された住民票の写し等
・出産予定日を確認できる書類の写し
・配偶者が産後休業等を取得していることが確認できる書類</t>
    <phoneticPr fontId="3"/>
  </si>
  <si>
    <t>・世帯全員について記載された住民票の写し等
・出産予定日を確認できる書類の写し
・戸籍謄（抄）本</t>
    <phoneticPr fontId="3"/>
  </si>
  <si>
    <t>・世帯全員について記載された住民票の写し等
・出産予定日を確認できる書類の写し
・【下記のうち該当する書類を御提出下さい】</t>
    <phoneticPr fontId="3"/>
  </si>
  <si>
    <t>・世帯全員について記載された住民票の写し等
・出産予定日を確認できる書類の写し
・（給与）収入がないことを確認できる書類</t>
    <phoneticPr fontId="3"/>
  </si>
  <si>
    <t>・世帯全員について記載された住民票の写し等
・出産予定日を確認できる書類の写し
・配偶者が配偶者育児休業等をすることができないことの申告書</t>
    <phoneticPr fontId="3"/>
  </si>
  <si>
    <t>②（父親）</t>
    <rPh sb="2" eb="4">
      <t>チチオヤ</t>
    </rPh>
    <phoneticPr fontId="3"/>
  </si>
  <si>
    <t>セルの色が黒色</t>
    <rPh sb="3" eb="4">
      <t>イロ</t>
    </rPh>
    <rPh sb="5" eb="6">
      <t>クロ</t>
    </rPh>
    <rPh sb="6" eb="7">
      <t>イロ</t>
    </rPh>
    <phoneticPr fontId="3"/>
  </si>
  <si>
    <t>・世帯全員について記載された住民票の写し等
・配偶者育児休業等の取得の事実を証明する書類</t>
    <phoneticPr fontId="3"/>
  </si>
  <si>
    <t>・世帯全員について記載された住民票の写し等
・配偶者が産後休業等を取得していることが確認できる書類</t>
    <phoneticPr fontId="3"/>
  </si>
  <si>
    <t>・世帯全員について記載された住民票の写し等
・戸籍謄（抄）本</t>
    <phoneticPr fontId="3"/>
  </si>
  <si>
    <t>・世帯全員について記載された住民票の写し等
・【下記のうち該当する書類を御提出下さい】</t>
    <phoneticPr fontId="3"/>
  </si>
  <si>
    <t>・世帯全員について記載された住民票の写し等
・（給与）収入がないことを確認できる書類</t>
    <phoneticPr fontId="3"/>
  </si>
  <si>
    <t>・世帯全員について記載された住民票の写し等
・配偶者が配偶者育児休業等をすることができないことの申告書</t>
    <phoneticPr fontId="3"/>
  </si>
  <si>
    <t>当該子に対する申請者</t>
    <phoneticPr fontId="3"/>
  </si>
  <si>
    <t>テストパターン</t>
    <phoneticPr fontId="3"/>
  </si>
  <si>
    <t>当該子の出産予定日</t>
    <phoneticPr fontId="3"/>
  </si>
  <si>
    <t>育児休業に係る子の生年月日</t>
    <phoneticPr fontId="3"/>
  </si>
  <si>
    <t>申請者の育児休業期間（始）</t>
    <rPh sb="11" eb="12">
      <t>ハジ</t>
    </rPh>
    <phoneticPr fontId="3"/>
  </si>
  <si>
    <t>申請者の育児休業期間（終）</t>
    <rPh sb="11" eb="12">
      <t>オ</t>
    </rPh>
    <phoneticPr fontId="3"/>
  </si>
  <si>
    <t>配偶者の育児休業期間（始）</t>
    <rPh sb="11" eb="12">
      <t>ハジ</t>
    </rPh>
    <phoneticPr fontId="3"/>
  </si>
  <si>
    <t>配偶者の育児休業期間（終）</t>
    <rPh sb="11" eb="12">
      <t>オ</t>
    </rPh>
    <phoneticPr fontId="3"/>
  </si>
  <si>
    <t>請求期間（終）</t>
    <rPh sb="5" eb="6">
      <t>オ</t>
    </rPh>
    <phoneticPr fontId="3"/>
  </si>
  <si>
    <t>請求期間（始）</t>
    <rPh sb="5" eb="6">
      <t>ハジ</t>
    </rPh>
    <phoneticPr fontId="3"/>
  </si>
  <si>
    <t>対象期間内における育児休業日数[A]</t>
    <rPh sb="0" eb="2">
      <t>タイショウ</t>
    </rPh>
    <rPh sb="2" eb="4">
      <t>キカン</t>
    </rPh>
    <rPh sb="4" eb="5">
      <t>ナイ</t>
    </rPh>
    <rPh sb="9" eb="11">
      <t>イクジ</t>
    </rPh>
    <rPh sb="11" eb="13">
      <t>キュウギョウ</t>
    </rPh>
    <rPh sb="13" eb="15">
      <t>ニッスウ</t>
    </rPh>
    <phoneticPr fontId="3"/>
  </si>
  <si>
    <t>対象期間内における配偶者育児休業日数[B]</t>
    <rPh sb="0" eb="5">
      <t>タイショウキカンナイ</t>
    </rPh>
    <rPh sb="9" eb="12">
      <t>ハイグウシャ</t>
    </rPh>
    <rPh sb="12" eb="14">
      <t>イクジ</t>
    </rPh>
    <rPh sb="14" eb="16">
      <t>キュウギョウ</t>
    </rPh>
    <rPh sb="16" eb="18">
      <t>ニッスウ</t>
    </rPh>
    <phoneticPr fontId="3"/>
  </si>
  <si>
    <t>請求日数[C]</t>
    <phoneticPr fontId="3"/>
  </si>
  <si>
    <t>支給対象日数[D]</t>
    <phoneticPr fontId="3"/>
  </si>
  <si>
    <t>なし</t>
    <phoneticPr fontId="3"/>
  </si>
  <si>
    <t>28日以内になるよう請求期間を設定してください</t>
    <rPh sb="2" eb="3">
      <t>ニチ</t>
    </rPh>
    <rPh sb="3" eb="5">
      <t>イナイ</t>
    </rPh>
    <rPh sb="10" eb="12">
      <t>セイキュウ</t>
    </rPh>
    <rPh sb="12" eb="14">
      <t>キカン</t>
    </rPh>
    <rPh sb="15" eb="17">
      <t>セッテイ</t>
    </rPh>
    <phoneticPr fontId="3"/>
  </si>
  <si>
    <t>【AB22セル】【注意】請求期間は申請者の育児休業期間内に設定してください</t>
    <phoneticPr fontId="3"/>
  </si>
  <si>
    <t>テスト観点</t>
    <rPh sb="3" eb="5">
      <t>カンテン</t>
    </rPh>
    <phoneticPr fontId="3"/>
  </si>
  <si>
    <t>申請者の育児休業が子の出生から56日後の場合</t>
    <rPh sb="0" eb="3">
      <t>シンセイシャ</t>
    </rPh>
    <rPh sb="4" eb="6">
      <t>イクジ</t>
    </rPh>
    <rPh sb="6" eb="8">
      <t>キュウギョウ</t>
    </rPh>
    <rPh sb="9" eb="10">
      <t>コ</t>
    </rPh>
    <rPh sb="11" eb="13">
      <t>シュッセイ</t>
    </rPh>
    <rPh sb="17" eb="19">
      <t>ニチゴ</t>
    </rPh>
    <rPh sb="20" eb="22">
      <t>バアイ</t>
    </rPh>
    <phoneticPr fontId="3"/>
  </si>
  <si>
    <t>申請者の育児休業が子の出生から57日後の場合</t>
    <rPh sb="0" eb="3">
      <t>シンセイシャ</t>
    </rPh>
    <rPh sb="4" eb="6">
      <t>イクジ</t>
    </rPh>
    <rPh sb="6" eb="8">
      <t>キュウギョウ</t>
    </rPh>
    <rPh sb="9" eb="10">
      <t>コ</t>
    </rPh>
    <rPh sb="11" eb="13">
      <t>シュッセイ</t>
    </rPh>
    <rPh sb="17" eb="19">
      <t>ニチゴ</t>
    </rPh>
    <rPh sb="20" eb="22">
      <t>バアイ</t>
    </rPh>
    <phoneticPr fontId="3"/>
  </si>
  <si>
    <t>請求期間が28日を超える場合</t>
    <rPh sb="0" eb="2">
      <t>セイキュウ</t>
    </rPh>
    <rPh sb="2" eb="4">
      <t>キカン</t>
    </rPh>
    <rPh sb="7" eb="8">
      <t>ニチ</t>
    </rPh>
    <rPh sb="9" eb="10">
      <t>コ</t>
    </rPh>
    <rPh sb="12" eb="14">
      <t>バアイ</t>
    </rPh>
    <phoneticPr fontId="3"/>
  </si>
  <si>
    <t>請求期間(始)が育休開始日より早い場合</t>
    <rPh sb="0" eb="2">
      <t>セイキュウ</t>
    </rPh>
    <rPh sb="2" eb="4">
      <t>キカン</t>
    </rPh>
    <rPh sb="5" eb="6">
      <t>ハジ</t>
    </rPh>
    <rPh sb="8" eb="10">
      <t>イクキュウ</t>
    </rPh>
    <rPh sb="10" eb="13">
      <t>カイシビ</t>
    </rPh>
    <rPh sb="15" eb="16">
      <t>ハヤ</t>
    </rPh>
    <rPh sb="17" eb="19">
      <t>バアイ</t>
    </rPh>
    <phoneticPr fontId="3"/>
  </si>
  <si>
    <t>請求期間(終)が育休開始日より遅い場合</t>
    <rPh sb="0" eb="2">
      <t>セイキュウ</t>
    </rPh>
    <rPh sb="2" eb="4">
      <t>キカン</t>
    </rPh>
    <rPh sb="5" eb="6">
      <t>オワ</t>
    </rPh>
    <rPh sb="8" eb="10">
      <t>イクキュウ</t>
    </rPh>
    <rPh sb="10" eb="13">
      <t>カイシビ</t>
    </rPh>
    <rPh sb="15" eb="16">
      <t>オソ</t>
    </rPh>
    <rPh sb="17" eb="19">
      <t>バアイ</t>
    </rPh>
    <phoneticPr fontId="3"/>
  </si>
  <si>
    <t>育児休業の終了日が出産予定日の112日後の場合</t>
    <rPh sb="0" eb="2">
      <t>イクジ</t>
    </rPh>
    <rPh sb="2" eb="4">
      <t>キュウギョウ</t>
    </rPh>
    <rPh sb="5" eb="8">
      <t>シュウリョウビ</t>
    </rPh>
    <rPh sb="9" eb="11">
      <t>シュッサン</t>
    </rPh>
    <rPh sb="11" eb="14">
      <t>ヨテイビ</t>
    </rPh>
    <rPh sb="18" eb="20">
      <t>ニチゴ</t>
    </rPh>
    <rPh sb="21" eb="23">
      <t>バアイ</t>
    </rPh>
    <phoneticPr fontId="3"/>
  </si>
  <si>
    <t>育児休業の終了日が出産予定日の113日後の場合</t>
    <rPh sb="0" eb="2">
      <t>イクジ</t>
    </rPh>
    <rPh sb="2" eb="4">
      <t>キュウギョウ</t>
    </rPh>
    <rPh sb="5" eb="8">
      <t>シュウリョウビ</t>
    </rPh>
    <rPh sb="9" eb="11">
      <t>シュッサン</t>
    </rPh>
    <rPh sb="11" eb="14">
      <t>ヨテイビ</t>
    </rPh>
    <rPh sb="18" eb="20">
      <t>ニチゴ</t>
    </rPh>
    <rPh sb="21" eb="23">
      <t>バアイ</t>
    </rPh>
    <phoneticPr fontId="3"/>
  </si>
  <si>
    <t>28日間以内になるよう請求期間を設定してください</t>
  </si>
  <si>
    <t>育児休業の終了日が出生日の112日後の場合</t>
    <rPh sb="0" eb="2">
      <t>イクジ</t>
    </rPh>
    <rPh sb="2" eb="4">
      <t>キュウギョウ</t>
    </rPh>
    <rPh sb="5" eb="8">
      <t>シュウリョウビ</t>
    </rPh>
    <rPh sb="9" eb="11">
      <t>シュッセイ</t>
    </rPh>
    <rPh sb="11" eb="12">
      <t>ビ</t>
    </rPh>
    <rPh sb="16" eb="18">
      <t>ニチゴ</t>
    </rPh>
    <rPh sb="19" eb="21">
      <t>バアイ</t>
    </rPh>
    <phoneticPr fontId="3"/>
  </si>
  <si>
    <t>育児休業の終了日が出生日の113日後の場合</t>
    <rPh sb="0" eb="2">
      <t>イクジ</t>
    </rPh>
    <rPh sb="2" eb="4">
      <t>キュウギョウ</t>
    </rPh>
    <rPh sb="5" eb="8">
      <t>シュウリョウビ</t>
    </rPh>
    <rPh sb="9" eb="11">
      <t>シュッセイ</t>
    </rPh>
    <rPh sb="11" eb="12">
      <t>ビ</t>
    </rPh>
    <rPh sb="16" eb="18">
      <t>ニチゴ</t>
    </rPh>
    <rPh sb="19" eb="21">
      <t>バアイ</t>
    </rPh>
    <phoneticPr fontId="3"/>
  </si>
  <si>
    <t>配偶者の育児休業終了日が開始日から57日後の場合</t>
    <rPh sb="0" eb="3">
      <t>ハイグウシャ</t>
    </rPh>
    <rPh sb="4" eb="6">
      <t>イクジ</t>
    </rPh>
    <rPh sb="6" eb="8">
      <t>キュウギョウ</t>
    </rPh>
    <rPh sb="8" eb="11">
      <t>シュウリョウビ</t>
    </rPh>
    <rPh sb="12" eb="15">
      <t>カイシビ</t>
    </rPh>
    <rPh sb="19" eb="21">
      <t>ニチゴ</t>
    </rPh>
    <rPh sb="22" eb="24">
      <t>バアイ</t>
    </rPh>
    <phoneticPr fontId="3"/>
  </si>
  <si>
    <t>別表１</t>
    <rPh sb="0" eb="2">
      <t>ベッピョウ</t>
    </rPh>
    <phoneticPr fontId="3"/>
  </si>
  <si>
    <t>【テスト観点】ラジオボタンの入力に対する日付セル以外のセルの動作を確認する。</t>
    <phoneticPr fontId="3"/>
  </si>
  <si>
    <t>【テスト観点】各入力に対して出力された日数やエラーメッセージ等を確認する。</t>
    <phoneticPr fontId="3"/>
  </si>
  <si>
    <t>別表２</t>
    <rPh sb="0" eb="2">
      <t>ベッピョウ</t>
    </rPh>
    <phoneticPr fontId="3"/>
  </si>
  <si>
    <t>U18セルに「【注意】申請者が父親の場合、「配偶者の状況を勘案しない場合の確認」①～⑤のいずれかを選択してください」が表示される。</t>
    <rPh sb="59" eb="61">
      <t>ヒョウジ</t>
    </rPh>
    <phoneticPr fontId="3"/>
  </si>
  <si>
    <t>U18セルに「【注意】配偶者が父親の場合、「配偶者の状況を勘案しない場合の確認」①は選択できません」が表示される。</t>
    <rPh sb="51" eb="53">
      <t>ヒョウジ</t>
    </rPh>
    <phoneticPr fontId="3"/>
  </si>
  <si>
    <t>※標準報酬月額や育児休業支援手当金の請求金額が不明な場合は記載不要です。</t>
    <rPh sb="1" eb="3">
      <t>ヒョウジュン</t>
    </rPh>
    <rPh sb="3" eb="5">
      <t>ホウシュウ</t>
    </rPh>
    <rPh sb="5" eb="7">
      <t>ゲツガク</t>
    </rPh>
    <rPh sb="8" eb="10">
      <t>イクジ</t>
    </rPh>
    <rPh sb="10" eb="12">
      <t>キュウギョウ</t>
    </rPh>
    <rPh sb="12" eb="14">
      <t>シエン</t>
    </rPh>
    <rPh sb="14" eb="16">
      <t>テアテ</t>
    </rPh>
    <rPh sb="16" eb="17">
      <t>キン</t>
    </rPh>
    <rPh sb="18" eb="20">
      <t>セイキュウ</t>
    </rPh>
    <rPh sb="20" eb="22">
      <t>キンガク</t>
    </rPh>
    <rPh sb="23" eb="25">
      <t>フメイ</t>
    </rPh>
    <rPh sb="26" eb="28">
      <t>バアイ</t>
    </rPh>
    <rPh sb="29" eb="31">
      <t>キサイ</t>
    </rPh>
    <rPh sb="31" eb="33">
      <t>フヨウ</t>
    </rPh>
    <phoneticPr fontId="3"/>
  </si>
  <si>
    <t>育児休業支援手当金請求書</t>
    <rPh sb="0" eb="2">
      <t>イクジ</t>
    </rPh>
    <rPh sb="2" eb="4">
      <t>キュウギョウ</t>
    </rPh>
    <rPh sb="4" eb="6">
      <t>シエン</t>
    </rPh>
    <rPh sb="6" eb="8">
      <t>テアテ</t>
    </rPh>
    <rPh sb="8" eb="9">
      <t>キン</t>
    </rPh>
    <rPh sb="9" eb="12">
      <t>セイキュウショ</t>
    </rPh>
    <phoneticPr fontId="3"/>
  </si>
  <si>
    <t>別表３</t>
    <rPh sb="0" eb="2">
      <t>ベッピョウ</t>
    </rPh>
    <phoneticPr fontId="3"/>
  </si>
  <si>
    <t>　　日間</t>
    <rPh sb="2" eb="3">
      <t>ニチ</t>
    </rPh>
    <rPh sb="3" eb="4">
      <t>カン</t>
    </rPh>
    <phoneticPr fontId="3"/>
  </si>
  <si>
    <t>　日間</t>
    <rPh sb="1" eb="2">
      <t>ニチ</t>
    </rPh>
    <rPh sb="2" eb="3">
      <t>アイダ</t>
    </rPh>
    <phoneticPr fontId="3"/>
  </si>
  <si>
    <t>添付書類(次の書類をご提出ください)</t>
    <rPh sb="0" eb="2">
      <t>テンプ</t>
    </rPh>
    <rPh sb="2" eb="4">
      <t>ショルイ</t>
    </rPh>
    <rPh sb="5" eb="6">
      <t>ツギ</t>
    </rPh>
    <rPh sb="7" eb="9">
      <t>ショルイ</t>
    </rPh>
    <rPh sb="11" eb="13">
      <t>テイシュツ</t>
    </rPh>
    <phoneticPr fontId="3"/>
  </si>
  <si>
    <t>＜必ず提出＞</t>
    <rPh sb="1" eb="2">
      <t>カナラ</t>
    </rPh>
    <rPh sb="3" eb="5">
      <t>テイシュツ</t>
    </rPh>
    <phoneticPr fontId="3"/>
  </si>
  <si>
    <t>＜次の要件に該当する場合提出＞</t>
    <rPh sb="1" eb="2">
      <t>ツギ</t>
    </rPh>
    <rPh sb="3" eb="5">
      <t>ヨウケン</t>
    </rPh>
    <rPh sb="6" eb="8">
      <t>ガイトウ</t>
    </rPh>
    <rPh sb="10" eb="12">
      <t>バアイ</t>
    </rPh>
    <rPh sb="12" eb="14">
      <t>テイシュツ</t>
    </rPh>
    <phoneticPr fontId="3"/>
  </si>
  <si>
    <t>○「雇用保険加入状況」で「②　加入中」に該当する場合</t>
    <rPh sb="15" eb="17">
      <t>カニュウ</t>
    </rPh>
    <rPh sb="17" eb="18">
      <t>チュウ</t>
    </rPh>
    <rPh sb="20" eb="22">
      <t>ガイトウ</t>
    </rPh>
    <rPh sb="24" eb="26">
      <t>バアイ</t>
    </rPh>
    <phoneticPr fontId="3"/>
  </si>
  <si>
    <t>※必ずどちらかを選択してください。</t>
    <rPh sb="1" eb="2">
      <t>カナラ</t>
    </rPh>
    <rPh sb="8" eb="10">
      <t>センタク</t>
    </rPh>
    <phoneticPr fontId="3"/>
  </si>
  <si>
    <t>支給対象日数</t>
    <phoneticPr fontId="3"/>
  </si>
  <si>
    <t>請求日数</t>
    <rPh sb="0" eb="2">
      <t>セイキュウ</t>
    </rPh>
    <rPh sb="2" eb="4">
      <t>ニッスウ</t>
    </rPh>
    <phoneticPr fontId="3"/>
  </si>
  <si>
    <t>対象期間内における
配偶者育児休業日数</t>
    <rPh sb="10" eb="13">
      <t>ハイグウシャ</t>
    </rPh>
    <phoneticPr fontId="3"/>
  </si>
  <si>
    <t>□</t>
    <phoneticPr fontId="3"/>
  </si>
  <si>
    <t>育休期間NG条件</t>
    <rPh sb="0" eb="2">
      <t>イクキュウ</t>
    </rPh>
    <rPh sb="2" eb="4">
      <t>キカン</t>
    </rPh>
    <rPh sb="6" eb="8">
      <t>ジョウケン</t>
    </rPh>
    <phoneticPr fontId="3"/>
  </si>
  <si>
    <t>育休終了日が出生日より早い、または育休開始日が出生日＋56日後より遅い</t>
    <rPh sb="0" eb="2">
      <t>イクキュウ</t>
    </rPh>
    <rPh sb="2" eb="5">
      <t>シュウリョウビ</t>
    </rPh>
    <rPh sb="6" eb="8">
      <t>シュッセイ</t>
    </rPh>
    <rPh sb="8" eb="9">
      <t>ビ</t>
    </rPh>
    <rPh sb="11" eb="12">
      <t>ハヤ</t>
    </rPh>
    <rPh sb="17" eb="19">
      <t>イクキュウ</t>
    </rPh>
    <rPh sb="19" eb="22">
      <t>カイシビ</t>
    </rPh>
    <rPh sb="23" eb="25">
      <t>シュッセイ</t>
    </rPh>
    <rPh sb="25" eb="26">
      <t>ビ</t>
    </rPh>
    <rPh sb="29" eb="31">
      <t>ニチゴ</t>
    </rPh>
    <rPh sb="33" eb="34">
      <t>オソ</t>
    </rPh>
    <phoneticPr fontId="3"/>
  </si>
  <si>
    <t>育休終了日が出生日より早い、または育休開始日が予定日＋112日後より遅い</t>
    <rPh sb="0" eb="2">
      <t>イクキュウ</t>
    </rPh>
    <rPh sb="2" eb="5">
      <t>シュウリョウビ</t>
    </rPh>
    <rPh sb="6" eb="8">
      <t>シュッセイ</t>
    </rPh>
    <rPh sb="8" eb="9">
      <t>ビ</t>
    </rPh>
    <rPh sb="11" eb="12">
      <t>ハヤ</t>
    </rPh>
    <rPh sb="17" eb="19">
      <t>イクキュウ</t>
    </rPh>
    <rPh sb="19" eb="22">
      <t>カイシビ</t>
    </rPh>
    <rPh sb="23" eb="25">
      <t>ヨテイ</t>
    </rPh>
    <rPh sb="25" eb="26">
      <t>ビ</t>
    </rPh>
    <rPh sb="30" eb="31">
      <t>ニチ</t>
    </rPh>
    <rPh sb="31" eb="32">
      <t>アト</t>
    </rPh>
    <rPh sb="34" eb="35">
      <t>オソ</t>
    </rPh>
    <phoneticPr fontId="3"/>
  </si>
  <si>
    <t>育休終了日が出生日より早い、または育休開始日が出生日＋112日後より遅い</t>
    <rPh sb="0" eb="2">
      <t>イクキュウ</t>
    </rPh>
    <rPh sb="2" eb="5">
      <t>シュウリョウビ</t>
    </rPh>
    <rPh sb="6" eb="8">
      <t>シュッセイ</t>
    </rPh>
    <rPh sb="8" eb="9">
      <t>ビ</t>
    </rPh>
    <rPh sb="11" eb="12">
      <t>ハヤ</t>
    </rPh>
    <rPh sb="17" eb="19">
      <t>イクキュウ</t>
    </rPh>
    <rPh sb="19" eb="22">
      <t>カイシビ</t>
    </rPh>
    <rPh sb="23" eb="25">
      <t>シュッセイ</t>
    </rPh>
    <rPh sb="25" eb="26">
      <t>ビ</t>
    </rPh>
    <rPh sb="30" eb="32">
      <t>ニチゴ</t>
    </rPh>
    <rPh sb="34" eb="35">
      <t>オソ</t>
    </rPh>
    <phoneticPr fontId="3"/>
  </si>
  <si>
    <t>育休終了日が出産予定日より早い、または育休開始日が出生日＋112日後より遅い</t>
    <rPh sb="0" eb="2">
      <t>イクキュウ</t>
    </rPh>
    <rPh sb="2" eb="5">
      <t>シュウリョウビ</t>
    </rPh>
    <rPh sb="6" eb="8">
      <t>シュッサン</t>
    </rPh>
    <rPh sb="8" eb="11">
      <t>ヨテイビ</t>
    </rPh>
    <rPh sb="13" eb="14">
      <t>ハヤ</t>
    </rPh>
    <rPh sb="19" eb="21">
      <t>イクキュウ</t>
    </rPh>
    <rPh sb="21" eb="24">
      <t>カイシビ</t>
    </rPh>
    <rPh sb="25" eb="27">
      <t>シュッセイ</t>
    </rPh>
    <rPh sb="27" eb="28">
      <t>ビ</t>
    </rPh>
    <rPh sb="32" eb="34">
      <t>ニチゴ</t>
    </rPh>
    <rPh sb="36" eb="37">
      <t>オソ</t>
    </rPh>
    <phoneticPr fontId="3"/>
  </si>
  <si>
    <t>判定（0：OK　1：NG)</t>
    <rPh sb="0" eb="2">
      <t>ハンテイ</t>
    </rPh>
    <phoneticPr fontId="3"/>
  </si>
  <si>
    <t>申請者のパターン</t>
    <rPh sb="0" eb="3">
      <t>シンセイシャ</t>
    </rPh>
    <phoneticPr fontId="3"/>
  </si>
  <si>
    <t>配偶者のパターン</t>
    <rPh sb="0" eb="3">
      <t>ハイグウシャ</t>
    </rPh>
    <phoneticPr fontId="3"/>
  </si>
  <si>
    <t>判定：</t>
    <rPh sb="0" eb="2">
      <t>ハンテイ</t>
    </rPh>
    <phoneticPr fontId="3"/>
  </si>
  <si>
    <t>※ 証明日は請求日以降の日付としてください。</t>
    <phoneticPr fontId="3"/>
  </si>
  <si>
    <t>【下記のうち該当する書類をご提出下さい】</t>
    <rPh sb="1" eb="3">
      <t>カキ</t>
    </rPh>
    <rPh sb="6" eb="8">
      <t>ガイトウ</t>
    </rPh>
    <rPh sb="10" eb="12">
      <t>ショルイ</t>
    </rPh>
    <rPh sb="14" eb="16">
      <t>テイシュツ</t>
    </rPh>
    <rPh sb="16" eb="17">
      <t>クダ</t>
    </rPh>
    <phoneticPr fontId="3"/>
  </si>
  <si>
    <t>組合員等</t>
    <rPh sb="0" eb="3">
      <t>クミアイイン</t>
    </rPh>
    <rPh sb="3" eb="4">
      <t>トウ</t>
    </rPh>
    <phoneticPr fontId="3"/>
  </si>
  <si>
    <t>記号・番号</t>
    <rPh sb="0" eb="2">
      <t>キゴウ</t>
    </rPh>
    <rPh sb="3" eb="5">
      <t>バンゴウ</t>
    </rPh>
    <phoneticPr fontId="3"/>
  </si>
  <si>
    <t>※</t>
    <phoneticPr fontId="3"/>
  </si>
  <si>
    <t>組合員が母親</t>
    <rPh sb="0" eb="3">
      <t>クミアイイン</t>
    </rPh>
    <rPh sb="4" eb="6">
      <t>ハハオヤ</t>
    </rPh>
    <phoneticPr fontId="3"/>
  </si>
  <si>
    <t>裁判所が発行する配偶者からの暴力の防止及び被害者の保護等に関する法律第10条に基づく</t>
    <phoneticPr fontId="3"/>
  </si>
  <si>
    <t>保護命令の写し</t>
    <phoneticPr fontId="3"/>
  </si>
  <si>
    <r>
      <t xml:space="preserve">配偶者の
育児休業期間
</t>
    </r>
    <r>
      <rPr>
        <sz val="8"/>
        <rFont val="ＭＳ 明朝"/>
        <family val="1"/>
        <charset val="128"/>
      </rPr>
      <t>※産後休業は含みません</t>
    </r>
    <rPh sb="0" eb="3">
      <t>ハイグウシャ</t>
    </rPh>
    <rPh sb="5" eb="7">
      <t>イクジ</t>
    </rPh>
    <rPh sb="7" eb="9">
      <t>キュウギョウ</t>
    </rPh>
    <rPh sb="9" eb="11">
      <t>キカン</t>
    </rPh>
    <rPh sb="13" eb="15">
      <t>サンゴ</t>
    </rPh>
    <rPh sb="15" eb="17">
      <t>キュウギョウ</t>
    </rPh>
    <rPh sb="18" eb="19">
      <t>フク</t>
    </rPh>
    <phoneticPr fontId="3"/>
  </si>
  <si>
    <t>（給付様式第10-11-1号(Excel版)）</t>
    <rPh sb="1" eb="3">
      <t>キュウフ</t>
    </rPh>
    <rPh sb="3" eb="5">
      <t>ヨウシキ</t>
    </rPh>
    <rPh sb="5" eb="6">
      <t>ダイ</t>
    </rPh>
    <rPh sb="13" eb="14">
      <t>ゴウ</t>
    </rPh>
    <rPh sb="20" eb="21">
      <t>バン</t>
    </rPh>
    <phoneticPr fontId="3"/>
  </si>
  <si>
    <t>配偶者が配偶者育児休業等をすることができないことの申告書（給付様式第10-11-2号）</t>
    <rPh sb="0" eb="3">
      <t>ハイグウシャ</t>
    </rPh>
    <rPh sb="4" eb="7">
      <t>ハイグウシャ</t>
    </rPh>
    <rPh sb="7" eb="9">
      <t>イクジ</t>
    </rPh>
    <rPh sb="9" eb="11">
      <t>キュウギョウ</t>
    </rPh>
    <rPh sb="11" eb="12">
      <t>トウ</t>
    </rPh>
    <rPh sb="25" eb="28">
      <t>シンコクショ</t>
    </rPh>
    <rPh sb="29" eb="31">
      <t>キュウフ</t>
    </rPh>
    <rPh sb="31" eb="33">
      <t>ヨウシキ</t>
    </rPh>
    <rPh sb="33" eb="34">
      <t>ダイ</t>
    </rPh>
    <rPh sb="41" eb="42">
      <t>ゴウ</t>
    </rPh>
    <phoneticPr fontId="3"/>
  </si>
  <si>
    <t>配偶者の勤務先において無断欠勤が３か月以上続いていることについて配偶者の事業主が証</t>
    <rPh sb="32" eb="35">
      <t>ハイグウシャ</t>
    </rPh>
    <rPh sb="36" eb="39">
      <t>ジギョウヌシ</t>
    </rPh>
    <phoneticPr fontId="3"/>
  </si>
  <si>
    <t>明した書類又はり災証明書</t>
    <phoneticPr fontId="3"/>
  </si>
  <si>
    <t>（給付様式第10-11-1号(PDF版)）</t>
    <rPh sb="1" eb="3">
      <t>キュウフ</t>
    </rPh>
    <rPh sb="3" eb="5">
      <t>ヨウシキ</t>
    </rPh>
    <rPh sb="5" eb="6">
      <t>ダイ</t>
    </rPh>
    <rPh sb="13" eb="14">
      <t>ゴウ</t>
    </rPh>
    <rPh sb="18" eb="19">
      <t>バン</t>
    </rPh>
    <phoneticPr fontId="3"/>
  </si>
  <si>
    <t>○○　××</t>
    <phoneticPr fontId="3"/>
  </si>
  <si>
    <t>XXXXXX</t>
    <phoneticPr fontId="3"/>
  </si>
  <si>
    <t>YYYY</t>
    <phoneticPr fontId="3"/>
  </si>
  <si>
    <t>XXX-XXX-XXXX</t>
    <phoneticPr fontId="3"/>
  </si>
  <si>
    <t>県立ZZZ高等学校</t>
    <rPh sb="0" eb="2">
      <t>ケンリツ</t>
    </rPh>
    <rPh sb="5" eb="7">
      <t>コウトウ</t>
    </rPh>
    <rPh sb="7" eb="9">
      <t>ガッコウ</t>
    </rPh>
    <phoneticPr fontId="3"/>
  </si>
  <si>
    <t>○○　△△</t>
    <phoneticPr fontId="3"/>
  </si>
  <si>
    <t/>
  </si>
  <si>
    <t>県立ZZZ高等学校長</t>
    <rPh sb="0" eb="2">
      <t>ケンリツ</t>
    </rPh>
    <rPh sb="5" eb="7">
      <t>コウトウ</t>
    </rPh>
    <rPh sb="7" eb="9">
      <t>ガッコウ</t>
    </rPh>
    <rPh sb="9" eb="10">
      <t>チョウ</t>
    </rPh>
    <phoneticPr fontId="3"/>
  </si>
  <si>
    <t>勘案しない</t>
  </si>
  <si>
    <t>【注意】14日以上が請求の対象です↓</t>
  </si>
  <si>
    <t>【注意】請求期間の最終日以降の日付を入力してください</t>
  </si>
  <si>
    <t>【注意】証明日は請求日以降の日付としてください。</t>
  </si>
  <si>
    <t>遡及対応</t>
    <rPh sb="0" eb="2">
      <t>ソキュウ</t>
    </rPh>
    <rPh sb="2" eb="4">
      <t>タイオウ</t>
    </rPh>
    <phoneticPr fontId="3"/>
  </si>
  <si>
    <t>0:必要なし　1:必要(出生日がR7.3.31以前である）</t>
    <rPh sb="2" eb="4">
      <t>ヒツヨウ</t>
    </rPh>
    <rPh sb="9" eb="11">
      <t>ヒツヨウ</t>
    </rPh>
    <rPh sb="12" eb="14">
      <t>シュッセイ</t>
    </rPh>
    <rPh sb="14" eb="15">
      <t>ビ</t>
    </rPh>
    <rPh sb="23" eb="25">
      <t>イゼン</t>
    </rPh>
    <phoneticPr fontId="3"/>
  </si>
  <si>
    <t>201000</t>
    <phoneticPr fontId="3"/>
  </si>
  <si>
    <t>202000</t>
    <phoneticPr fontId="3"/>
  </si>
  <si>
    <t>110100</t>
    <phoneticPr fontId="3"/>
  </si>
  <si>
    <t>110200</t>
    <phoneticPr fontId="3"/>
  </si>
  <si>
    <t>120010</t>
    <phoneticPr fontId="3"/>
  </si>
  <si>
    <t>120020</t>
    <phoneticPr fontId="3"/>
  </si>
  <si>
    <t>130010</t>
    <phoneticPr fontId="3"/>
  </si>
  <si>
    <t>130020</t>
    <phoneticPr fontId="3"/>
  </si>
  <si>
    <t>必要</t>
    <rPh sb="0" eb="2">
      <t>ヒツヨウ</t>
    </rPh>
    <phoneticPr fontId="3"/>
  </si>
  <si>
    <t>育休終了日－4/1</t>
    <rPh sb="0" eb="2">
      <t>イクキュウ</t>
    </rPh>
    <rPh sb="2" eb="5">
      <t>シュウリョウビ</t>
    </rPh>
    <phoneticPr fontId="3"/>
  </si>
  <si>
    <t>000</t>
    <phoneticPr fontId="3"/>
  </si>
  <si>
    <t>100</t>
    <phoneticPr fontId="3"/>
  </si>
  <si>
    <t>110</t>
    <phoneticPr fontId="3"/>
  </si>
  <si>
    <t>111</t>
    <phoneticPr fontId="3"/>
  </si>
  <si>
    <t>101</t>
    <phoneticPr fontId="3"/>
  </si>
  <si>
    <t>【遡及対応】（出生日＋56日目）より前</t>
    <rPh sb="1" eb="3">
      <t>ソキュウ</t>
    </rPh>
    <rPh sb="3" eb="5">
      <t>タイオウ</t>
    </rPh>
    <phoneticPr fontId="3"/>
  </si>
  <si>
    <t>【遡及対応】（出生日＋56日目）と同日以降</t>
    <rPh sb="1" eb="3">
      <t>ソキュウ</t>
    </rPh>
    <rPh sb="3" eb="5">
      <t>タイオウ</t>
    </rPh>
    <phoneticPr fontId="3"/>
  </si>
  <si>
    <t>【遡及対応】（出生日＋56日目）より前</t>
    <rPh sb="1" eb="3">
      <t>ソキュウ</t>
    </rPh>
    <rPh sb="3" eb="5">
      <t>タイオウ</t>
    </rPh>
    <rPh sb="7" eb="9">
      <t>シュッセイ</t>
    </rPh>
    <rPh sb="9" eb="10">
      <t>ビ</t>
    </rPh>
    <rPh sb="13" eb="14">
      <t>ニチ</t>
    </rPh>
    <rPh sb="14" eb="15">
      <t>メ</t>
    </rPh>
    <rPh sb="18" eb="19">
      <t>マエ</t>
    </rPh>
    <phoneticPr fontId="3"/>
  </si>
  <si>
    <t>201001</t>
    <phoneticPr fontId="3"/>
  </si>
  <si>
    <t>【遡及対応】（出生日＋56日目）と同日かそれより後</t>
    <rPh sb="1" eb="5">
      <t>ソキュウタイオウ</t>
    </rPh>
    <rPh sb="17" eb="19">
      <t>ドウジツ</t>
    </rPh>
    <phoneticPr fontId="3"/>
  </si>
  <si>
    <t>202001</t>
    <phoneticPr fontId="3"/>
  </si>
  <si>
    <t>【遡及対応】（予定日＋112日目）より前</t>
    <rPh sb="1" eb="3">
      <t>ソキュウ</t>
    </rPh>
    <rPh sb="3" eb="5">
      <t>タイオウ</t>
    </rPh>
    <rPh sb="7" eb="9">
      <t>ヨテイ</t>
    </rPh>
    <rPh sb="9" eb="10">
      <t>ビ</t>
    </rPh>
    <rPh sb="14" eb="15">
      <t>ニチ</t>
    </rPh>
    <rPh sb="15" eb="16">
      <t>メ</t>
    </rPh>
    <rPh sb="19" eb="20">
      <t>マエ</t>
    </rPh>
    <phoneticPr fontId="3"/>
  </si>
  <si>
    <t>110101</t>
    <phoneticPr fontId="3"/>
  </si>
  <si>
    <t>【遡及対応】（予定日＋112日目）と同日かそれより後</t>
    <rPh sb="1" eb="3">
      <t>ソキュウ</t>
    </rPh>
    <rPh sb="3" eb="5">
      <t>タイオウ</t>
    </rPh>
    <rPh sb="7" eb="9">
      <t>ヨテイ</t>
    </rPh>
    <rPh sb="9" eb="10">
      <t>ビ</t>
    </rPh>
    <rPh sb="14" eb="15">
      <t>ニチ</t>
    </rPh>
    <rPh sb="15" eb="16">
      <t>メ</t>
    </rPh>
    <rPh sb="18" eb="20">
      <t>ドウジツ</t>
    </rPh>
    <rPh sb="25" eb="26">
      <t>アト</t>
    </rPh>
    <phoneticPr fontId="3"/>
  </si>
  <si>
    <t>110201</t>
    <phoneticPr fontId="3"/>
  </si>
  <si>
    <t>【遡及対応】（出生日＋112日目）より前</t>
    <rPh sb="1" eb="3">
      <t>ソキュウ</t>
    </rPh>
    <rPh sb="3" eb="5">
      <t>タイオウ</t>
    </rPh>
    <rPh sb="7" eb="9">
      <t>シュッセイ</t>
    </rPh>
    <rPh sb="9" eb="10">
      <t>ビ</t>
    </rPh>
    <rPh sb="14" eb="15">
      <t>ニチ</t>
    </rPh>
    <rPh sb="15" eb="16">
      <t>メ</t>
    </rPh>
    <rPh sb="19" eb="20">
      <t>マエ</t>
    </rPh>
    <phoneticPr fontId="3"/>
  </si>
  <si>
    <t>120011</t>
    <phoneticPr fontId="3"/>
  </si>
  <si>
    <t>【遡及対応】（出生日＋112日目）と同日かそれより後</t>
    <rPh sb="1" eb="3">
      <t>ソキュウ</t>
    </rPh>
    <rPh sb="3" eb="5">
      <t>タイオウ</t>
    </rPh>
    <rPh sb="7" eb="9">
      <t>シュッセイ</t>
    </rPh>
    <rPh sb="9" eb="10">
      <t>ビ</t>
    </rPh>
    <rPh sb="14" eb="15">
      <t>ニチ</t>
    </rPh>
    <rPh sb="15" eb="16">
      <t>メ</t>
    </rPh>
    <rPh sb="18" eb="20">
      <t>ドウジツ</t>
    </rPh>
    <rPh sb="25" eb="26">
      <t>アト</t>
    </rPh>
    <phoneticPr fontId="3"/>
  </si>
  <si>
    <t>【遡及対応】（出生日＋112日目）より前</t>
    <rPh sb="1" eb="5">
      <t>ソキュウタイオウ</t>
    </rPh>
    <rPh sb="7" eb="9">
      <t>シュッセイ</t>
    </rPh>
    <rPh sb="9" eb="10">
      <t>ビ</t>
    </rPh>
    <rPh sb="14" eb="15">
      <t>ニチ</t>
    </rPh>
    <rPh sb="15" eb="16">
      <t>メ</t>
    </rPh>
    <rPh sb="19" eb="20">
      <t>マエ</t>
    </rPh>
    <phoneticPr fontId="3"/>
  </si>
  <si>
    <t>120021</t>
    <phoneticPr fontId="3"/>
  </si>
  <si>
    <t>130011</t>
    <phoneticPr fontId="3"/>
  </si>
  <si>
    <t>130021</t>
    <phoneticPr fontId="3"/>
  </si>
  <si>
    <t>201000</t>
    <phoneticPr fontId="3"/>
  </si>
  <si>
    <t>202000</t>
    <phoneticPr fontId="3"/>
  </si>
  <si>
    <t>110100</t>
    <phoneticPr fontId="3"/>
  </si>
  <si>
    <t>110200</t>
    <phoneticPr fontId="3"/>
  </si>
  <si>
    <t>120010</t>
    <phoneticPr fontId="3"/>
  </si>
  <si>
    <t>120020</t>
    <phoneticPr fontId="3"/>
  </si>
  <si>
    <t>130010</t>
    <phoneticPr fontId="3"/>
  </si>
  <si>
    <t>130020</t>
    <phoneticPr fontId="3"/>
  </si>
  <si>
    <t>000</t>
    <phoneticPr fontId="3"/>
  </si>
  <si>
    <t>100</t>
    <phoneticPr fontId="3"/>
  </si>
  <si>
    <t>110</t>
    <phoneticPr fontId="3"/>
  </si>
  <si>
    <t>【遡及対応】（出生日＋56日目）より前</t>
    <rPh sb="1" eb="5">
      <t>ソキュウタイオウ</t>
    </rPh>
    <rPh sb="7" eb="9">
      <t>シュッセイ</t>
    </rPh>
    <rPh sb="9" eb="10">
      <t>ビ</t>
    </rPh>
    <rPh sb="13" eb="14">
      <t>ニチ</t>
    </rPh>
    <rPh sb="14" eb="15">
      <t>メ</t>
    </rPh>
    <rPh sb="18" eb="19">
      <t>マエ</t>
    </rPh>
    <phoneticPr fontId="3"/>
  </si>
  <si>
    <t>【遡及対応】（予定日＋112日目）より前</t>
    <rPh sb="1" eb="5">
      <t>ソキュウタイオウ</t>
    </rPh>
    <rPh sb="7" eb="9">
      <t>ヨテイ</t>
    </rPh>
    <rPh sb="9" eb="10">
      <t>ビ</t>
    </rPh>
    <rPh sb="14" eb="15">
      <t>ニチ</t>
    </rPh>
    <rPh sb="15" eb="16">
      <t>メ</t>
    </rPh>
    <rPh sb="19" eb="20">
      <t>マエ</t>
    </rPh>
    <phoneticPr fontId="3"/>
  </si>
  <si>
    <t>【遡及対応】（予定日＋112日目）と同日かそれより後</t>
    <rPh sb="1" eb="5">
      <t>ソキュウタイオウ</t>
    </rPh>
    <rPh sb="7" eb="9">
      <t>ヨテイ</t>
    </rPh>
    <rPh sb="9" eb="10">
      <t>ビ</t>
    </rPh>
    <rPh sb="14" eb="15">
      <t>ニチ</t>
    </rPh>
    <rPh sb="15" eb="16">
      <t>メ</t>
    </rPh>
    <rPh sb="18" eb="20">
      <t>ドウジツ</t>
    </rPh>
    <rPh sb="25" eb="26">
      <t>アト</t>
    </rPh>
    <phoneticPr fontId="3"/>
  </si>
  <si>
    <t>【遡及対応】（出生日＋112日目）と同日かそれより後</t>
    <rPh sb="1" eb="5">
      <t>ソキュウタイオウ</t>
    </rPh>
    <rPh sb="7" eb="9">
      <t>シュッセイ</t>
    </rPh>
    <rPh sb="9" eb="10">
      <t>ビ</t>
    </rPh>
    <rPh sb="14" eb="15">
      <t>ニチ</t>
    </rPh>
    <rPh sb="15" eb="16">
      <t>メ</t>
    </rPh>
    <rPh sb="18" eb="20">
      <t>ドウジツ</t>
    </rPh>
    <rPh sb="25" eb="26">
      <t>アト</t>
    </rPh>
    <phoneticPr fontId="3"/>
  </si>
  <si>
    <t>130011</t>
    <phoneticPr fontId="3"/>
  </si>
  <si>
    <t>130021</t>
    <phoneticPr fontId="3"/>
  </si>
  <si>
    <t>【遡及対応】－</t>
    <rPh sb="1" eb="5">
      <t>ソキュウタイオウ</t>
    </rPh>
    <phoneticPr fontId="3"/>
  </si>
  <si>
    <t>【遡及対応】予定日より早い</t>
    <rPh sb="1" eb="5">
      <t>ソキュウタイオウ</t>
    </rPh>
    <rPh sb="6" eb="8">
      <t>ヨテイ</t>
    </rPh>
    <rPh sb="8" eb="9">
      <t>ビ</t>
    </rPh>
    <rPh sb="11" eb="12">
      <t>ハヤ</t>
    </rPh>
    <phoneticPr fontId="3"/>
  </si>
  <si>
    <t>【遡及対応】予定日と同日</t>
    <rPh sb="1" eb="5">
      <t>ソキュウタイオウ</t>
    </rPh>
    <rPh sb="6" eb="8">
      <t>ヨテイ</t>
    </rPh>
    <rPh sb="8" eb="9">
      <t>ビ</t>
    </rPh>
    <rPh sb="10" eb="12">
      <t>ドウジツ</t>
    </rPh>
    <phoneticPr fontId="3"/>
  </si>
  <si>
    <t>【遡及対応】予定日より遅い</t>
    <rPh sb="1" eb="5">
      <t>ソキュウタイオウ</t>
    </rPh>
    <rPh sb="6" eb="8">
      <t>ヨテイ</t>
    </rPh>
    <rPh sb="8" eb="9">
      <t>ビ</t>
    </rPh>
    <rPh sb="11" eb="12">
      <t>オソ</t>
    </rPh>
    <phoneticPr fontId="3"/>
  </si>
  <si>
    <t>配偶者考慮</t>
    <rPh sb="0" eb="3">
      <t>ハイグウシャ</t>
    </rPh>
    <rPh sb="3" eb="5">
      <t>コウリョ</t>
    </rPh>
    <phoneticPr fontId="3"/>
  </si>
  <si>
    <t>【遡及対応】（出生日＋56日目）と同日以降</t>
    <rPh sb="1" eb="5">
      <t>ソキュウタイオウ</t>
    </rPh>
    <rPh sb="17" eb="19">
      <t>ドウジツ</t>
    </rPh>
    <rPh sb="19" eb="21">
      <t>イコウ</t>
    </rPh>
    <phoneticPr fontId="3"/>
  </si>
  <si>
    <t>別表４</t>
    <rPh sb="0" eb="2">
      <t>ベッピョウ</t>
    </rPh>
    <phoneticPr fontId="3"/>
  </si>
  <si>
    <t>【遡及対応】－</t>
    <rPh sb="1" eb="3">
      <t>ソキュウ</t>
    </rPh>
    <rPh sb="3" eb="5">
      <t>タイオウ</t>
    </rPh>
    <phoneticPr fontId="3"/>
  </si>
  <si>
    <t>001</t>
    <phoneticPr fontId="3"/>
  </si>
  <si>
    <t>【AB22セル】【注意】子の出生日が令和7年3月31日以前の場合、請求日は令和7年4月1日以降に設定してください</t>
    <phoneticPr fontId="3"/>
  </si>
  <si>
    <t>別表５</t>
    <rPh sb="0" eb="2">
      <t>ベッピョウ</t>
    </rPh>
    <phoneticPr fontId="3"/>
  </si>
  <si>
    <t>■　本様式の機能</t>
    <rPh sb="2" eb="3">
      <t>ホン</t>
    </rPh>
    <rPh sb="3" eb="5">
      <t>ヨウシキ</t>
    </rPh>
    <rPh sb="6" eb="8">
      <t>キノウ</t>
    </rPh>
    <phoneticPr fontId="3"/>
  </si>
  <si>
    <t>・添付書類を提示する。</t>
    <rPh sb="1" eb="3">
      <t>テンプ</t>
    </rPh>
    <rPh sb="3" eb="5">
      <t>ショルイ</t>
    </rPh>
    <rPh sb="6" eb="8">
      <t>テイジ</t>
    </rPh>
    <phoneticPr fontId="3"/>
  </si>
  <si>
    <t>・軽易な入力誤りがないかチェックし、必要に応じてエラーメッセージを表示する。</t>
    <rPh sb="1" eb="3">
      <t>ケイイ</t>
    </rPh>
    <rPh sb="4" eb="6">
      <t>ニュウリョク</t>
    </rPh>
    <rPh sb="6" eb="7">
      <t>アヤマ</t>
    </rPh>
    <rPh sb="18" eb="20">
      <t>ヒツヨウ</t>
    </rPh>
    <rPh sb="21" eb="22">
      <t>オウ</t>
    </rPh>
    <rPh sb="33" eb="35">
      <t>ヒョウジ</t>
    </rPh>
    <phoneticPr fontId="3"/>
  </si>
  <si>
    <t>・組合員の育児休業支援手当金の対象となる期間中の育児休業日数をカウントする。</t>
    <rPh sb="1" eb="4">
      <t>クミアイイン</t>
    </rPh>
    <rPh sb="5" eb="9">
      <t>イクジキュウギョウ</t>
    </rPh>
    <rPh sb="9" eb="11">
      <t>シエン</t>
    </rPh>
    <rPh sb="11" eb="13">
      <t>テアテ</t>
    </rPh>
    <rPh sb="13" eb="14">
      <t>キン</t>
    </rPh>
    <rPh sb="15" eb="17">
      <t>タイショウ</t>
    </rPh>
    <rPh sb="20" eb="22">
      <t>キカン</t>
    </rPh>
    <rPh sb="22" eb="23">
      <t>チュウ</t>
    </rPh>
    <rPh sb="24" eb="26">
      <t>イクジ</t>
    </rPh>
    <rPh sb="26" eb="28">
      <t>キュウギョウ</t>
    </rPh>
    <rPh sb="28" eb="30">
      <t>ニッスウ</t>
    </rPh>
    <phoneticPr fontId="3"/>
  </si>
  <si>
    <t>・配偶者の育児休業支援手当金の対象となる期間中の育児休業日数をカウントする。</t>
    <rPh sb="1" eb="4">
      <t>ハイグウシャ</t>
    </rPh>
    <rPh sb="5" eb="9">
      <t>イクジキュウギョウ</t>
    </rPh>
    <rPh sb="9" eb="14">
      <t>シエンテアテキン</t>
    </rPh>
    <rPh sb="15" eb="17">
      <t>タイショウ</t>
    </rPh>
    <rPh sb="20" eb="22">
      <t>キカン</t>
    </rPh>
    <rPh sb="22" eb="23">
      <t>チュウ</t>
    </rPh>
    <rPh sb="24" eb="26">
      <t>イクジ</t>
    </rPh>
    <rPh sb="26" eb="28">
      <t>キュウギョウ</t>
    </rPh>
    <rPh sb="28" eb="30">
      <t>ニッスウ</t>
    </rPh>
    <phoneticPr fontId="3"/>
  </si>
  <si>
    <t>■　本様式の構成</t>
    <rPh sb="2" eb="3">
      <t>ホン</t>
    </rPh>
    <rPh sb="3" eb="5">
      <t>ヨウシキ</t>
    </rPh>
    <rPh sb="6" eb="8">
      <t>コウセイ</t>
    </rPh>
    <phoneticPr fontId="3"/>
  </si>
  <si>
    <t>　本様式は下記シート等から成り立っている。</t>
    <rPh sb="1" eb="2">
      <t>ホン</t>
    </rPh>
    <rPh sb="2" eb="4">
      <t>ヨウシキ</t>
    </rPh>
    <rPh sb="5" eb="7">
      <t>カキ</t>
    </rPh>
    <rPh sb="10" eb="11">
      <t>トウ</t>
    </rPh>
    <rPh sb="13" eb="14">
      <t>ナ</t>
    </rPh>
    <rPh sb="15" eb="16">
      <t>タ</t>
    </rPh>
    <phoneticPr fontId="3"/>
  </si>
  <si>
    <t>・「請求期間の判定」シート</t>
    <rPh sb="2" eb="4">
      <t>セイキュウ</t>
    </rPh>
    <rPh sb="4" eb="6">
      <t>キカン</t>
    </rPh>
    <rPh sb="7" eb="9">
      <t>ハンテイ</t>
    </rPh>
    <phoneticPr fontId="3"/>
  </si>
  <si>
    <t>・「育休カウント」シート</t>
    <rPh sb="2" eb="4">
      <t>イクキュウ</t>
    </rPh>
    <phoneticPr fontId="3"/>
  </si>
  <si>
    <t>・「育休期間の判定」シート</t>
    <rPh sb="2" eb="4">
      <t>イクキュウ</t>
    </rPh>
    <rPh sb="4" eb="6">
      <t>キカン</t>
    </rPh>
    <rPh sb="7" eb="9">
      <t>ハンテイ</t>
    </rPh>
    <phoneticPr fontId="3"/>
  </si>
  <si>
    <t>・「チェックボックスのステータス」シート</t>
    <phoneticPr fontId="3"/>
  </si>
  <si>
    <t>・「添付書類確認」シート</t>
    <rPh sb="2" eb="4">
      <t>テンプ</t>
    </rPh>
    <rPh sb="4" eb="6">
      <t>ショルイ</t>
    </rPh>
    <rPh sb="6" eb="8">
      <t>カクニン</t>
    </rPh>
    <phoneticPr fontId="3"/>
  </si>
  <si>
    <t>・「ClearC4CellValue()」マクロ</t>
    <phoneticPr fontId="3"/>
  </si>
  <si>
    <t>ステータス</t>
    <phoneticPr fontId="3"/>
  </si>
  <si>
    <t>内容</t>
    <rPh sb="0" eb="2">
      <t>ナイヨウ</t>
    </rPh>
    <phoneticPr fontId="3"/>
  </si>
  <si>
    <t>備考</t>
    <rPh sb="0" eb="2">
      <t>ビコウ</t>
    </rPh>
    <phoneticPr fontId="3"/>
  </si>
  <si>
    <t>「当該子に対する申請者」から取得</t>
    <rPh sb="1" eb="3">
      <t>トウガイ</t>
    </rPh>
    <rPh sb="3" eb="4">
      <t>コ</t>
    </rPh>
    <rPh sb="5" eb="6">
      <t>タイ</t>
    </rPh>
    <rPh sb="8" eb="11">
      <t>シンセイシャ</t>
    </rPh>
    <rPh sb="14" eb="16">
      <t>シュトク</t>
    </rPh>
    <phoneticPr fontId="3"/>
  </si>
  <si>
    <t>「配偶者の状況を勘案しない場合の確認」から取得</t>
    <rPh sb="1" eb="4">
      <t>ハイグウシャ</t>
    </rPh>
    <rPh sb="5" eb="7">
      <t>ジョウキョウ</t>
    </rPh>
    <rPh sb="8" eb="10">
      <t>カンアン</t>
    </rPh>
    <rPh sb="13" eb="15">
      <t>バアイ</t>
    </rPh>
    <rPh sb="16" eb="18">
      <t>カクニン</t>
    </rPh>
    <rPh sb="21" eb="23">
      <t>シュトク</t>
    </rPh>
    <phoneticPr fontId="3"/>
  </si>
  <si>
    <t>「雇用保険加入状況」から取得</t>
    <rPh sb="1" eb="3">
      <t>コヨウ</t>
    </rPh>
    <rPh sb="3" eb="5">
      <t>ホケン</t>
    </rPh>
    <rPh sb="5" eb="7">
      <t>カニュウ</t>
    </rPh>
    <rPh sb="7" eb="9">
      <t>ジョウキョウ</t>
    </rPh>
    <rPh sb="12" eb="14">
      <t>シュトク</t>
    </rPh>
    <phoneticPr fontId="3"/>
  </si>
  <si>
    <t>①ない:1／②ある:2</t>
    <phoneticPr fontId="3"/>
  </si>
  <si>
    <t>「申請者の育児休業中の報酬」から取得</t>
    <rPh sb="1" eb="4">
      <t>シンセイシャ</t>
    </rPh>
    <rPh sb="5" eb="7">
      <t>イクジ</t>
    </rPh>
    <rPh sb="7" eb="10">
      <t>キュウギョウチュウ</t>
    </rPh>
    <rPh sb="11" eb="13">
      <t>ホウシュウ</t>
    </rPh>
    <rPh sb="16" eb="18">
      <t>シュトク</t>
    </rPh>
    <phoneticPr fontId="3"/>
  </si>
  <si>
    <t>■　シートの保護について</t>
    <rPh sb="6" eb="8">
      <t>ホゴ</t>
    </rPh>
    <phoneticPr fontId="3"/>
  </si>
  <si>
    <t>　ユーザーにシートを変更されないよう、各シートは保護をした上で非表示にしている。</t>
    <rPh sb="10" eb="12">
      <t>ヘンコウ</t>
    </rPh>
    <rPh sb="19" eb="20">
      <t>カク</t>
    </rPh>
    <rPh sb="24" eb="26">
      <t>ホゴ</t>
    </rPh>
    <rPh sb="29" eb="30">
      <t>ウエ</t>
    </rPh>
    <rPh sb="31" eb="34">
      <t>ヒヒョウジ</t>
    </rPh>
    <phoneticPr fontId="3"/>
  </si>
  <si>
    <t>　※非表示の解除は「校閲」タブ→「ブックの保護」で解除可能。</t>
    <rPh sb="2" eb="5">
      <t>ヒヒョウジ</t>
    </rPh>
    <rPh sb="6" eb="8">
      <t>カイジョ</t>
    </rPh>
    <rPh sb="10" eb="12">
      <t>コウエツ</t>
    </rPh>
    <rPh sb="21" eb="23">
      <t>ホゴ</t>
    </rPh>
    <rPh sb="25" eb="27">
      <t>カイジョ</t>
    </rPh>
    <rPh sb="27" eb="29">
      <t>カノウ</t>
    </rPh>
    <phoneticPr fontId="3"/>
  </si>
  <si>
    <t>　解除ＰＷはいずれも「4004」で設定。</t>
    <rPh sb="1" eb="3">
      <t>カイジョ</t>
    </rPh>
    <rPh sb="17" eb="19">
      <t>セッテイ</t>
    </rPh>
    <phoneticPr fontId="3"/>
  </si>
  <si>
    <t>予定日の考慮不要</t>
    <rPh sb="0" eb="3">
      <t>ヨテイビ</t>
    </rPh>
    <rPh sb="4" eb="6">
      <t>コウリョ</t>
    </rPh>
    <rPh sb="6" eb="8">
      <t>フヨウ</t>
    </rPh>
    <phoneticPr fontId="3"/>
  </si>
  <si>
    <t>ステータスの説明</t>
    <rPh sb="6" eb="8">
      <t>セツメイ</t>
    </rPh>
    <phoneticPr fontId="3"/>
  </si>
  <si>
    <t>↑の太枠部は、「チェックボックスのステータス」シートから値を参照している。そして、黄色塗りつぶしセルのとおり値を結合している。</t>
    <rPh sb="2" eb="4">
      <t>フトワク</t>
    </rPh>
    <rPh sb="4" eb="5">
      <t>ブ</t>
    </rPh>
    <rPh sb="28" eb="29">
      <t>アタイ</t>
    </rPh>
    <rPh sb="30" eb="32">
      <t>サンショウ</t>
    </rPh>
    <rPh sb="41" eb="44">
      <t>キイロヌ</t>
    </rPh>
    <rPh sb="54" eb="55">
      <t>アタイ</t>
    </rPh>
    <rPh sb="56" eb="58">
      <t>ケツゴウ</t>
    </rPh>
    <phoneticPr fontId="3"/>
  </si>
  <si>
    <t>パターン</t>
    <phoneticPr fontId="3"/>
  </si>
  <si>
    <t>↑子の出生日または出産予定日から請求期間末日を算出</t>
    <phoneticPr fontId="3"/>
  </si>
  <si>
    <t>育休開始日が「請求期間(終)」より遅い場合はC2セルのメッセージを表示する。</t>
    <rPh sb="0" eb="5">
      <t>イクキュウカイシビ</t>
    </rPh>
    <rPh sb="7" eb="9">
      <t>セイキュウ</t>
    </rPh>
    <rPh sb="9" eb="11">
      <t>キカン</t>
    </rPh>
    <rPh sb="12" eb="13">
      <t>オ</t>
    </rPh>
    <rPh sb="17" eb="18">
      <t>オソ</t>
    </rPh>
    <rPh sb="19" eb="21">
      <t>バアイ</t>
    </rPh>
    <rPh sb="33" eb="35">
      <t>ヒョウジ</t>
    </rPh>
    <phoneticPr fontId="3"/>
  </si>
  <si>
    <t>請求日の終了日が育休開始日より早い場合、エラーメッセージを表示する。</t>
    <rPh sb="0" eb="2">
      <t>セイキュウ</t>
    </rPh>
    <rPh sb="2" eb="3">
      <t>ビ</t>
    </rPh>
    <rPh sb="4" eb="7">
      <t>シュウリョウビ</t>
    </rPh>
    <rPh sb="8" eb="10">
      <t>イクキュウ</t>
    </rPh>
    <rPh sb="10" eb="13">
      <t>カイシビ</t>
    </rPh>
    <rPh sb="15" eb="16">
      <t>ハヤ</t>
    </rPh>
    <rPh sb="17" eb="19">
      <t>バアイ</t>
    </rPh>
    <rPh sb="29" eb="31">
      <t>ヒョウジ</t>
    </rPh>
    <phoneticPr fontId="3"/>
  </si>
  <si>
    <t>↑「育休カウント」シートのC28セルを引用</t>
    <rPh sb="2" eb="4">
      <t>イクキュウ</t>
    </rPh>
    <rPh sb="19" eb="21">
      <t>インヨウ</t>
    </rPh>
    <phoneticPr fontId="3"/>
  </si>
  <si>
    <t>また、育休を4/1より前に取得している場合で、請求日の開始日を4/1より前に設定していいる場合もエラーメッセージを表示する。</t>
    <rPh sb="3" eb="5">
      <t>イクキュウ</t>
    </rPh>
    <rPh sb="11" eb="12">
      <t>マエ</t>
    </rPh>
    <rPh sb="13" eb="15">
      <t>シュトク</t>
    </rPh>
    <rPh sb="19" eb="21">
      <t>バアイ</t>
    </rPh>
    <rPh sb="23" eb="25">
      <t>セイキュウ</t>
    </rPh>
    <rPh sb="25" eb="26">
      <t>ビ</t>
    </rPh>
    <rPh sb="27" eb="30">
      <t>カイシビ</t>
    </rPh>
    <rPh sb="36" eb="37">
      <t>マエ</t>
    </rPh>
    <rPh sb="38" eb="40">
      <t>セッテイ</t>
    </rPh>
    <rPh sb="45" eb="47">
      <t>バアイ</t>
    </rPh>
    <rPh sb="57" eb="59">
      <t>ヒョウジ</t>
    </rPh>
    <phoneticPr fontId="3"/>
  </si>
  <si>
    <t>↓A2セルと一致する「パターン」の「請求期間(終)」を適用</t>
    <rPh sb="6" eb="8">
      <t>イッチ</t>
    </rPh>
    <rPh sb="18" eb="20">
      <t>セイキュウ</t>
    </rPh>
    <rPh sb="20" eb="22">
      <t>キカン</t>
    </rPh>
    <rPh sb="23" eb="24">
      <t>オ</t>
    </rPh>
    <rPh sb="27" eb="29">
      <t>テキヨウ</t>
    </rPh>
    <phoneticPr fontId="3"/>
  </si>
  <si>
    <t>↓A2セルと同じ「パターン」の行の「判定」をB22セルに出力</t>
    <rPh sb="6" eb="7">
      <t>オナ</t>
    </rPh>
    <rPh sb="15" eb="16">
      <t>ギョウ</t>
    </rPh>
    <rPh sb="18" eb="20">
      <t>ハンテイ</t>
    </rPh>
    <rPh sb="28" eb="30">
      <t>シュツリョク</t>
    </rPh>
    <phoneticPr fontId="3"/>
  </si>
  <si>
    <t>↑「育休カウント」シートのC45セルを引用</t>
    <rPh sb="2" eb="4">
      <t>イクキュウ</t>
    </rPh>
    <rPh sb="19" eb="21">
      <t>インヨウ</t>
    </rPh>
    <phoneticPr fontId="3"/>
  </si>
  <si>
    <t>↓A26セルと同じ「パターン」の行の「判定」をB35セルに出力</t>
    <rPh sb="7" eb="8">
      <t>オナ</t>
    </rPh>
    <rPh sb="16" eb="17">
      <t>ギョウ</t>
    </rPh>
    <rPh sb="19" eb="21">
      <t>ハンテイ</t>
    </rPh>
    <rPh sb="29" eb="31">
      <t>シュツリョク</t>
    </rPh>
    <phoneticPr fontId="3"/>
  </si>
  <si>
    <t>★B22セルまたはB35セルが「１」の場合、請求書にエラーメッセージを表示する。</t>
    <rPh sb="19" eb="21">
      <t>バアイ</t>
    </rPh>
    <rPh sb="22" eb="25">
      <t>セイキュウショ</t>
    </rPh>
    <rPh sb="35" eb="37">
      <t>ヒョウジ</t>
    </rPh>
    <phoneticPr fontId="3"/>
  </si>
  <si>
    <t>公立学校共済組合神奈川支部　給付グループ</t>
    <phoneticPr fontId="3"/>
  </si>
  <si>
    <t>黄色塗りつぶしセルの値と「パターン」が一致する「育休取得日数」を出力する</t>
    <rPh sb="0" eb="3">
      <t>キイロヌ</t>
    </rPh>
    <rPh sb="10" eb="11">
      <t>アタイ</t>
    </rPh>
    <rPh sb="19" eb="21">
      <t>イッチ</t>
    </rPh>
    <rPh sb="24" eb="26">
      <t>イクキュウ</t>
    </rPh>
    <rPh sb="26" eb="28">
      <t>シュトク</t>
    </rPh>
    <rPh sb="28" eb="30">
      <t>ニッスウ</t>
    </rPh>
    <rPh sb="32" eb="34">
      <t>シュツリョク</t>
    </rPh>
    <phoneticPr fontId="3"/>
  </si>
  <si>
    <t>添付書類は裏面（次ページ）をご確認ください。</t>
    <rPh sb="8" eb="9">
      <t>ジ</t>
    </rPh>
    <phoneticPr fontId="3"/>
  </si>
  <si>
    <t>☑</t>
    <phoneticPr fontId="3"/>
  </si>
  <si>
    <t>【記入例（申請者が母親の場合）】</t>
    <phoneticPr fontId="3"/>
  </si>
  <si>
    <t>◇◇　□□</t>
  </si>
  <si>
    <t>【記入例（申請者が父親の場合）】</t>
    <rPh sb="9" eb="10">
      <t>チチ</t>
    </rPh>
    <phoneticPr fontId="3"/>
  </si>
  <si>
    <t>横浜市中区日本大通７</t>
    <phoneticPr fontId="3"/>
  </si>
  <si>
    <t>（給与）収入がないことを確認できる書類（配偶者の直近の課税証明書等）【原本】</t>
    <rPh sb="1" eb="3">
      <t>キュウヨ</t>
    </rPh>
    <rPh sb="4" eb="6">
      <t>シュウニュウ</t>
    </rPh>
    <rPh sb="12" eb="14">
      <t>カクニン</t>
    </rPh>
    <rPh sb="17" eb="19">
      <t>ショルイ</t>
    </rPh>
    <rPh sb="20" eb="23">
      <t>ハイグウシャ</t>
    </rPh>
    <rPh sb="24" eb="26">
      <t>チョッキン</t>
    </rPh>
    <rPh sb="27" eb="29">
      <t>カゼイ</t>
    </rPh>
    <rPh sb="29" eb="32">
      <t>ショウメイショ</t>
    </rPh>
    <rPh sb="32" eb="33">
      <t>トウ</t>
    </rPh>
    <rPh sb="35" eb="37">
      <t>ゲンポン</t>
    </rPh>
    <phoneticPr fontId="3"/>
  </si>
  <si>
    <t>給与報酬支給額証明書（給付様式第10-10-1号）</t>
    <rPh sb="0" eb="2">
      <t>キュウヨ</t>
    </rPh>
    <rPh sb="2" eb="4">
      <t>ホウシュウ</t>
    </rPh>
    <rPh sb="4" eb="7">
      <t>シキュウガク</t>
    </rPh>
    <rPh sb="7" eb="10">
      <t>ショウメイショ</t>
    </rPh>
    <rPh sb="11" eb="13">
      <t>キュウフ</t>
    </rPh>
    <rPh sb="13" eb="15">
      <t>ヨウシキ</t>
    </rPh>
    <rPh sb="15" eb="16">
      <t>ダイ</t>
    </rPh>
    <rPh sb="23" eb="24">
      <t>ゴウ</t>
    </rPh>
    <phoneticPr fontId="3"/>
  </si>
  <si>
    <t>（民生委員の証明書等）</t>
    <phoneticPr fontId="3"/>
  </si>
  <si>
    <t>※事実婚等により住民票で確認できない場合は、その事実を証明することができる書類</t>
    <rPh sb="1" eb="4">
      <t>ジジツコン</t>
    </rPh>
    <rPh sb="4" eb="5">
      <t>トウ</t>
    </rPh>
    <rPh sb="8" eb="11">
      <t>ジュウミンヒョウ</t>
    </rPh>
    <rPh sb="12" eb="14">
      <t>カクニン</t>
    </rPh>
    <rPh sb="18" eb="20">
      <t>バアイ</t>
    </rPh>
    <rPh sb="24" eb="26">
      <t>ジジツ</t>
    </rPh>
    <rPh sb="27" eb="29">
      <t>ショウメイ</t>
    </rPh>
    <phoneticPr fontId="3"/>
  </si>
  <si>
    <t>＜提出先・問合せ先＞</t>
    <rPh sb="1" eb="3">
      <t>テイシュツ</t>
    </rPh>
    <rPh sb="3" eb="4">
      <t>サキ</t>
    </rPh>
    <rPh sb="5" eb="7">
      <t>トイアワ</t>
    </rPh>
    <rPh sb="8" eb="9">
      <t>サキ</t>
    </rPh>
    <phoneticPr fontId="3"/>
  </si>
  <si>
    <r>
      <t xml:space="preserve">請求者
</t>
    </r>
    <r>
      <rPr>
        <sz val="6"/>
        <rFont val="ＭＳ 明朝"/>
        <family val="1"/>
        <charset val="128"/>
      </rPr>
      <t>(署名)</t>
    </r>
    <rPh sb="0" eb="3">
      <t>セイキュウシャ</t>
    </rPh>
    <rPh sb="5" eb="7">
      <t>ショメイ</t>
    </rPh>
    <phoneticPr fontId="3"/>
  </si>
  <si>
    <t>公立学校共済組合神奈川支部長　様</t>
    <rPh sb="0" eb="2">
      <t>コウリツ</t>
    </rPh>
    <rPh sb="2" eb="4">
      <t>ガッコウ</t>
    </rPh>
    <rPh sb="4" eb="6">
      <t>キョウサイ</t>
    </rPh>
    <rPh sb="6" eb="8">
      <t>クミアイ</t>
    </rPh>
    <rPh sb="8" eb="11">
      <t>カナガワ</t>
    </rPh>
    <rPh sb="11" eb="13">
      <t>シブ</t>
    </rPh>
    <rPh sb="13" eb="14">
      <t>チョウ</t>
    </rPh>
    <rPh sb="15" eb="16">
      <t>サマ</t>
    </rPh>
    <phoneticPr fontId="3"/>
  </si>
  <si>
    <t>戸籍謄（抄）本【原本】（法律上の配偶者がいないことが確認できるものに限る）</t>
    <phoneticPr fontId="3"/>
  </si>
  <si>
    <t>①産休を取得:1　②配偶者の子でない:2　③配偶者がいない等:3　④適用事業でない:4　⑤育休取得不可:5　クリア:6</t>
    <rPh sb="1" eb="3">
      <t>サンキュウ</t>
    </rPh>
    <rPh sb="4" eb="6">
      <t>シュトク</t>
    </rPh>
    <rPh sb="10" eb="13">
      <t>ハイグウシャ</t>
    </rPh>
    <rPh sb="14" eb="15">
      <t>コ</t>
    </rPh>
    <rPh sb="22" eb="25">
      <t>ハイグウシャ</t>
    </rPh>
    <rPh sb="29" eb="30">
      <t>ナド</t>
    </rPh>
    <rPh sb="34" eb="36">
      <t>テキヨウ</t>
    </rPh>
    <rPh sb="36" eb="38">
      <t>ジギョウ</t>
    </rPh>
    <rPh sb="45" eb="47">
      <t>イクキュウ</t>
    </rPh>
    <rPh sb="47" eb="49">
      <t>シュトク</t>
    </rPh>
    <rPh sb="49" eb="51">
      <t>フカ</t>
    </rPh>
    <phoneticPr fontId="3"/>
  </si>
  <si>
    <t>対象期間(最終日)</t>
    <rPh sb="0" eb="2">
      <t>タイショウ</t>
    </rPh>
    <rPh sb="2" eb="4">
      <t>キカン</t>
    </rPh>
    <rPh sb="5" eb="8">
      <t>サイシュウビ</t>
    </rPh>
    <phoneticPr fontId="3"/>
  </si>
  <si>
    <t>対象期間(開始日)</t>
    <rPh sb="0" eb="2">
      <t>タイショウ</t>
    </rPh>
    <rPh sb="2" eb="4">
      <t>キカン</t>
    </rPh>
    <rPh sb="5" eb="8">
      <t>カイシビ</t>
    </rPh>
    <phoneticPr fontId="3"/>
  </si>
  <si>
    <t>＜例＞</t>
    <rPh sb="1" eb="2">
      <t>レイ</t>
    </rPh>
    <phoneticPr fontId="3"/>
  </si>
  <si>
    <t>・医師の診断書（分娩(出産)予定証明書）</t>
    <rPh sb="1" eb="3">
      <t>イシ</t>
    </rPh>
    <rPh sb="4" eb="7">
      <t>シンダンショ</t>
    </rPh>
    <rPh sb="8" eb="10">
      <t>ブンベン</t>
    </rPh>
    <rPh sb="11" eb="13">
      <t>シュッサン</t>
    </rPh>
    <rPh sb="14" eb="16">
      <t>ヨテイ</t>
    </rPh>
    <rPh sb="16" eb="19">
      <t>ショウメイショ</t>
    </rPh>
    <phoneticPr fontId="3"/>
  </si>
  <si>
    <t>出産予定日を確認できる書類の写し</t>
    <rPh sb="0" eb="2">
      <t>シュッサン</t>
    </rPh>
    <rPh sb="2" eb="5">
      <t>ヨテイビ</t>
    </rPh>
    <rPh sb="6" eb="8">
      <t>カクニン</t>
    </rPh>
    <rPh sb="11" eb="13">
      <t>ショルイ</t>
    </rPh>
    <rPh sb="14" eb="15">
      <t>ウツ</t>
    </rPh>
    <phoneticPr fontId="3"/>
  </si>
  <si>
    <t>※様式は問いませんが、配偶者の氏名、育児休業の期間、勤務先の記載は必須とします。</t>
    <rPh sb="1" eb="3">
      <t>ヨウシキ</t>
    </rPh>
    <rPh sb="4" eb="5">
      <t>ト</t>
    </rPh>
    <rPh sb="11" eb="14">
      <t>ハイグウシャ</t>
    </rPh>
    <rPh sb="15" eb="17">
      <t>シメイ</t>
    </rPh>
    <rPh sb="18" eb="20">
      <t>イクジ</t>
    </rPh>
    <rPh sb="20" eb="22">
      <t>キュウギョウ</t>
    </rPh>
    <rPh sb="23" eb="25">
      <t>キカン</t>
    </rPh>
    <rPh sb="26" eb="29">
      <t>キンムサキ</t>
    </rPh>
    <rPh sb="30" eb="32">
      <t>キサイ</t>
    </rPh>
    <rPh sb="33" eb="35">
      <t>ヒッス</t>
    </rPh>
    <phoneticPr fontId="3"/>
  </si>
  <si>
    <t>・母子健康手帳の写し（出生届出済証明が掲載されているページ）</t>
    <rPh sb="1" eb="7">
      <t>ボシケンコウテチョウ</t>
    </rPh>
    <rPh sb="8" eb="9">
      <t>ウツ</t>
    </rPh>
    <rPh sb="11" eb="13">
      <t>シュッセイ</t>
    </rPh>
    <rPh sb="13" eb="15">
      <t>トドケデ</t>
    </rPh>
    <rPh sb="15" eb="16">
      <t>ズ</t>
    </rPh>
    <rPh sb="16" eb="18">
      <t>ショウメイ</t>
    </rPh>
    <rPh sb="19" eb="21">
      <t>ケイサイ</t>
    </rPh>
    <phoneticPr fontId="3"/>
  </si>
  <si>
    <t>配偶者産後休業の取得の事実を証明する書類</t>
    <rPh sb="0" eb="3">
      <t>ハイグウシャ</t>
    </rPh>
    <rPh sb="3" eb="5">
      <t>サンゴ</t>
    </rPh>
    <rPh sb="5" eb="7">
      <t>キュウギョウ</t>
    </rPh>
    <rPh sb="8" eb="10">
      <t>シュトク</t>
    </rPh>
    <rPh sb="11" eb="13">
      <t>ジジツ</t>
    </rPh>
    <rPh sb="14" eb="16">
      <t>ショウメイ</t>
    </rPh>
    <rPh sb="18" eb="20">
      <t>ショルイ</t>
    </rPh>
    <phoneticPr fontId="3"/>
  </si>
  <si>
    <t>配偶者育児休業の取得の事実を証明する書類の写し</t>
    <rPh sb="21" eb="22">
      <t>ウツ</t>
    </rPh>
    <phoneticPr fontId="3"/>
  </si>
  <si>
    <t>戸籍謄(抄)本【原本】</t>
    <rPh sb="0" eb="2">
      <t>コセキ</t>
    </rPh>
    <rPh sb="2" eb="3">
      <t>トウ</t>
    </rPh>
    <rPh sb="4" eb="5">
      <t>ショウ</t>
    </rPh>
    <rPh sb="6" eb="7">
      <t>ホン</t>
    </rPh>
    <rPh sb="8" eb="10">
      <t>ゲンポン</t>
    </rPh>
    <phoneticPr fontId="3"/>
  </si>
  <si>
    <t>・出産育児一時金の医療機関直接支払制度合意文書の写し</t>
    <rPh sb="1" eb="3">
      <t>シュッサン</t>
    </rPh>
    <rPh sb="3" eb="5">
      <t>イクジ</t>
    </rPh>
    <rPh sb="5" eb="8">
      <t>イチジキン</t>
    </rPh>
    <rPh sb="9" eb="11">
      <t>イリョウ</t>
    </rPh>
    <rPh sb="11" eb="13">
      <t>キカン</t>
    </rPh>
    <rPh sb="13" eb="15">
      <t>チョクセツ</t>
    </rPh>
    <rPh sb="15" eb="17">
      <t>シハライ</t>
    </rPh>
    <rPh sb="17" eb="19">
      <t>セイド</t>
    </rPh>
    <rPh sb="19" eb="21">
      <t>ゴウイ</t>
    </rPh>
    <rPh sb="21" eb="23">
      <t>ブンショ</t>
    </rPh>
    <rPh sb="24" eb="25">
      <t>ウツ</t>
    </rPh>
    <phoneticPr fontId="3"/>
  </si>
  <si>
    <t>【このページも印刷してください（両面・片面どちらでも構いません）】</t>
    <rPh sb="7" eb="9">
      <t>インサツ</t>
    </rPh>
    <rPh sb="16" eb="18">
      <t>リョウメン</t>
    </rPh>
    <rPh sb="19" eb="21">
      <t>カタメン</t>
    </rPh>
    <rPh sb="26" eb="27">
      <t>カマ</t>
    </rPh>
    <phoneticPr fontId="3"/>
  </si>
  <si>
    <r>
      <t xml:space="preserve">請求期間
</t>
    </r>
    <r>
      <rPr>
        <sz val="8"/>
        <rFont val="ＭＳ 明朝"/>
        <family val="1"/>
        <charset val="128"/>
      </rPr>
      <t>※最長28日間</t>
    </r>
    <rPh sb="0" eb="2">
      <t>セイキュウ</t>
    </rPh>
    <rPh sb="2" eb="4">
      <t>キカン</t>
    </rPh>
    <rPh sb="6" eb="8">
      <t>サイチョウ</t>
    </rPh>
    <rPh sb="10" eb="12">
      <t>ニチカン</t>
    </rPh>
    <phoneticPr fontId="3"/>
  </si>
  <si>
    <t>申請者の育休期間(始)</t>
    <rPh sb="0" eb="3">
      <t>シンセイシャ</t>
    </rPh>
    <rPh sb="4" eb="6">
      <t>イクキュウ</t>
    </rPh>
    <rPh sb="6" eb="8">
      <t>キカン</t>
    </rPh>
    <rPh sb="9" eb="10">
      <t>ハジ</t>
    </rPh>
    <phoneticPr fontId="3"/>
  </si>
  <si>
    <t>申請者の対象期間(始)</t>
    <rPh sb="0" eb="3">
      <t>シンセイシャ</t>
    </rPh>
    <rPh sb="4" eb="6">
      <t>タイショウ</t>
    </rPh>
    <rPh sb="6" eb="8">
      <t>キカン</t>
    </rPh>
    <rPh sb="9" eb="10">
      <t>ハジ</t>
    </rPh>
    <phoneticPr fontId="3"/>
  </si>
  <si>
    <t>申請者の対象期間(終)</t>
    <rPh sb="0" eb="3">
      <t>シンセイシャ</t>
    </rPh>
    <rPh sb="4" eb="8">
      <t>タイショウキカン</t>
    </rPh>
    <rPh sb="9" eb="10">
      <t>オ</t>
    </rPh>
    <phoneticPr fontId="3"/>
  </si>
  <si>
    <t>申請者の育休期間(終)</t>
    <rPh sb="0" eb="3">
      <t>シンセイシャ</t>
    </rPh>
    <rPh sb="4" eb="6">
      <t>イクキュウ</t>
    </rPh>
    <rPh sb="6" eb="8">
      <t>キカン</t>
    </rPh>
    <rPh sb="9" eb="10">
      <t>オワ</t>
    </rPh>
    <phoneticPr fontId="3"/>
  </si>
  <si>
    <t>配偶者の対象期間(始)</t>
    <rPh sb="4" eb="6">
      <t>タイショウ</t>
    </rPh>
    <rPh sb="6" eb="8">
      <t>キカン</t>
    </rPh>
    <rPh sb="9" eb="10">
      <t>ハジ</t>
    </rPh>
    <phoneticPr fontId="3"/>
  </si>
  <si>
    <t>配偶者の対象期間(終)</t>
    <rPh sb="4" eb="8">
      <t>タイショウキカン</t>
    </rPh>
    <rPh sb="9" eb="10">
      <t>オ</t>
    </rPh>
    <phoneticPr fontId="3"/>
  </si>
  <si>
    <t>配偶者の育休期間(始)</t>
    <rPh sb="4" eb="6">
      <t>イクキュウ</t>
    </rPh>
    <rPh sb="6" eb="8">
      <t>キカン</t>
    </rPh>
    <rPh sb="9" eb="10">
      <t>ハジ</t>
    </rPh>
    <phoneticPr fontId="3"/>
  </si>
  <si>
    <t>配偶者の育休期間(終)</t>
    <rPh sb="4" eb="6">
      <t>イクキュウ</t>
    </rPh>
    <rPh sb="6" eb="8">
      <t>キカン</t>
    </rPh>
    <rPh sb="9" eb="10">
      <t>オワ</t>
    </rPh>
    <phoneticPr fontId="3"/>
  </si>
  <si>
    <t>対象期間内の育休日数</t>
    <rPh sb="0" eb="2">
      <t>タイショウ</t>
    </rPh>
    <rPh sb="2" eb="4">
      <t>キカン</t>
    </rPh>
    <rPh sb="4" eb="5">
      <t>ナイ</t>
    </rPh>
    <rPh sb="6" eb="8">
      <t>イクキュウ</t>
    </rPh>
    <rPh sb="8" eb="10">
      <t>ニッスウ</t>
    </rPh>
    <phoneticPr fontId="3"/>
  </si>
  <si>
    <t>条件１</t>
    <rPh sb="0" eb="2">
      <t>ジョウケン</t>
    </rPh>
    <phoneticPr fontId="3"/>
  </si>
  <si>
    <t>条件２</t>
    <rPh sb="0" eb="2">
      <t>ジョウケン</t>
    </rPh>
    <phoneticPr fontId="3"/>
  </si>
  <si>
    <t>申請者の育休期間(終)＜申請者の対象期間(始)</t>
    <rPh sb="9" eb="10">
      <t>オ</t>
    </rPh>
    <rPh sb="12" eb="15">
      <t>シンセイシャ</t>
    </rPh>
    <rPh sb="16" eb="20">
      <t>タイショウキカン</t>
    </rPh>
    <rPh sb="21" eb="22">
      <t>ハジメ</t>
    </rPh>
    <phoneticPr fontId="3"/>
  </si>
  <si>
    <t>申請者の育休期間(始)＜申請者の対象期間(始)</t>
    <phoneticPr fontId="3"/>
  </si>
  <si>
    <t>申請者の育休期間(終)＞申請者の対象期間(終)</t>
    <rPh sb="9" eb="10">
      <t>オ</t>
    </rPh>
    <rPh sb="12" eb="15">
      <t>シンセイシャ</t>
    </rPh>
    <rPh sb="16" eb="18">
      <t>タイショウ</t>
    </rPh>
    <rPh sb="18" eb="20">
      <t>キカン</t>
    </rPh>
    <rPh sb="21" eb="22">
      <t>オワ</t>
    </rPh>
    <phoneticPr fontId="3"/>
  </si>
  <si>
    <t>申請者の育休期間(始)＜申請者の対象期間(始)</t>
    <rPh sb="0" eb="3">
      <t>シンセイシャ</t>
    </rPh>
    <rPh sb="4" eb="6">
      <t>イクキュウ</t>
    </rPh>
    <rPh sb="6" eb="8">
      <t>キカン</t>
    </rPh>
    <rPh sb="9" eb="10">
      <t>ハジ</t>
    </rPh>
    <phoneticPr fontId="3"/>
  </si>
  <si>
    <t>判定</t>
    <rPh sb="0" eb="2">
      <t>ハンテイ</t>
    </rPh>
    <phoneticPr fontId="3"/>
  </si>
  <si>
    <t>配偶者の育休期間(始)＜配偶者の対象期間(始)</t>
  </si>
  <si>
    <t>配偶者の育休期間(終)＜配偶者の対象期間(始)</t>
    <rPh sb="9" eb="10">
      <t>オ</t>
    </rPh>
    <rPh sb="16" eb="20">
      <t>タイショウキカン</t>
    </rPh>
    <rPh sb="21" eb="22">
      <t>ハジメ</t>
    </rPh>
    <phoneticPr fontId="3"/>
  </si>
  <si>
    <t>配偶者の育休期間(始)＜配偶者の対象期間(始)</t>
    <rPh sb="4" eb="6">
      <t>イクキュウ</t>
    </rPh>
    <rPh sb="6" eb="8">
      <t>キカン</t>
    </rPh>
    <rPh sb="9" eb="10">
      <t>ハジ</t>
    </rPh>
    <phoneticPr fontId="3"/>
  </si>
  <si>
    <t>配偶者の育休期間(終)＞配偶者の対象期間(終)</t>
    <rPh sb="9" eb="10">
      <t>オ</t>
    </rPh>
    <rPh sb="16" eb="18">
      <t>タイショウ</t>
    </rPh>
    <rPh sb="18" eb="20">
      <t>キカン</t>
    </rPh>
    <rPh sb="21" eb="22">
      <t>オワ</t>
    </rPh>
    <phoneticPr fontId="3"/>
  </si>
  <si>
    <t>申請者の育休期間(終)＝申請者の対象期間(終)</t>
    <rPh sb="9" eb="10">
      <t>オ</t>
    </rPh>
    <rPh sb="12" eb="15">
      <t>シンセイシャ</t>
    </rPh>
    <rPh sb="16" eb="18">
      <t>タイショウ</t>
    </rPh>
    <rPh sb="18" eb="20">
      <t>キカン</t>
    </rPh>
    <rPh sb="21" eb="22">
      <t>オワ</t>
    </rPh>
    <phoneticPr fontId="3"/>
  </si>
  <si>
    <t>申請者の育休期間(終)＝申請者の対象期間(始)</t>
    <rPh sb="9" eb="10">
      <t>オ</t>
    </rPh>
    <rPh sb="12" eb="15">
      <t>シンセイシャ</t>
    </rPh>
    <rPh sb="16" eb="18">
      <t>タイショウ</t>
    </rPh>
    <rPh sb="18" eb="20">
      <t>キカン</t>
    </rPh>
    <rPh sb="21" eb="22">
      <t>ハジ</t>
    </rPh>
    <phoneticPr fontId="3"/>
  </si>
  <si>
    <t>申請者の育休期間(始)＝申請者の対象期間(始)</t>
    <rPh sb="0" eb="3">
      <t>シンセイシャ</t>
    </rPh>
    <rPh sb="4" eb="6">
      <t>イクキュウ</t>
    </rPh>
    <rPh sb="6" eb="8">
      <t>キカン</t>
    </rPh>
    <rPh sb="9" eb="10">
      <t>ハジ</t>
    </rPh>
    <phoneticPr fontId="3"/>
  </si>
  <si>
    <t>申請者の育休期間(始)＝申請者の対象期間(終)</t>
    <rPh sb="0" eb="3">
      <t>シンセイシャ</t>
    </rPh>
    <rPh sb="4" eb="6">
      <t>イクキュウ</t>
    </rPh>
    <rPh sb="6" eb="8">
      <t>キカン</t>
    </rPh>
    <rPh sb="9" eb="10">
      <t>ハジ</t>
    </rPh>
    <rPh sb="21" eb="22">
      <t>オ</t>
    </rPh>
    <phoneticPr fontId="3"/>
  </si>
  <si>
    <t>申請者の育休期間(始)＞申請者の対象期間(終)</t>
    <rPh sb="0" eb="3">
      <t>シンセイシャ</t>
    </rPh>
    <rPh sb="4" eb="6">
      <t>イクキュウ</t>
    </rPh>
    <rPh sb="6" eb="8">
      <t>キカン</t>
    </rPh>
    <rPh sb="9" eb="10">
      <t>ハジ</t>
    </rPh>
    <rPh sb="21" eb="22">
      <t>オ</t>
    </rPh>
    <phoneticPr fontId="3"/>
  </si>
  <si>
    <t>配偶者の育休期間(終)＝配偶者の対象期間(始)</t>
    <rPh sb="9" eb="10">
      <t>オ</t>
    </rPh>
    <rPh sb="16" eb="18">
      <t>タイショウ</t>
    </rPh>
    <rPh sb="18" eb="20">
      <t>キカン</t>
    </rPh>
    <rPh sb="21" eb="22">
      <t>ハジ</t>
    </rPh>
    <phoneticPr fontId="3"/>
  </si>
  <si>
    <t>配偶者の育休期間(始)＝配偶者の対象期間(始)</t>
    <rPh sb="4" eb="6">
      <t>イクキュウ</t>
    </rPh>
    <rPh sb="6" eb="8">
      <t>キカン</t>
    </rPh>
    <rPh sb="9" eb="10">
      <t>ハジ</t>
    </rPh>
    <phoneticPr fontId="3"/>
  </si>
  <si>
    <t>配偶者の育休期間(終)＝配偶者の対象期間(終)</t>
    <rPh sb="9" eb="10">
      <t>オ</t>
    </rPh>
    <rPh sb="16" eb="18">
      <t>タイショウ</t>
    </rPh>
    <rPh sb="18" eb="20">
      <t>キカン</t>
    </rPh>
    <rPh sb="21" eb="22">
      <t>オワ</t>
    </rPh>
    <phoneticPr fontId="3"/>
  </si>
  <si>
    <t>配偶者の育休期間(始)＝配偶者の対象期間(終)</t>
    <rPh sb="4" eb="6">
      <t>イクキュウ</t>
    </rPh>
    <rPh sb="6" eb="8">
      <t>キカン</t>
    </rPh>
    <rPh sb="9" eb="10">
      <t>ハジ</t>
    </rPh>
    <rPh sb="21" eb="22">
      <t>オ</t>
    </rPh>
    <phoneticPr fontId="3"/>
  </si>
  <si>
    <t>配偶者の育休期間(始)＞配偶者の対象期間(終)</t>
    <rPh sb="4" eb="6">
      <t>イクキュウ</t>
    </rPh>
    <rPh sb="6" eb="8">
      <t>キカン</t>
    </rPh>
    <rPh sb="9" eb="10">
      <t>ハジ</t>
    </rPh>
    <rPh sb="21" eb="22">
      <t>オ</t>
    </rPh>
    <phoneticPr fontId="3"/>
  </si>
  <si>
    <t>申請者の育休期間(終)＞申請者の対象期間(始)
申請者の育休期間(終)＜申請者の対象期間(終)</t>
    <rPh sb="12" eb="15">
      <t>シンセイシャ</t>
    </rPh>
    <rPh sb="16" eb="18">
      <t>タイショウ</t>
    </rPh>
    <rPh sb="18" eb="20">
      <t>キカン</t>
    </rPh>
    <rPh sb="21" eb="22">
      <t>ハジ</t>
    </rPh>
    <rPh sb="33" eb="34">
      <t>オ</t>
    </rPh>
    <rPh sb="36" eb="39">
      <t>シンセイシャ</t>
    </rPh>
    <rPh sb="40" eb="42">
      <t>タイショウ</t>
    </rPh>
    <rPh sb="42" eb="44">
      <t>キカン</t>
    </rPh>
    <rPh sb="45" eb="46">
      <t>オ</t>
    </rPh>
    <phoneticPr fontId="3"/>
  </si>
  <si>
    <t>申請者の育休期間(終)＞申請者の対象期間(始)
申請者の育休期間(終)＜申請者の対象期間(終)</t>
    <rPh sb="12" eb="15">
      <t>シンセイシャ</t>
    </rPh>
    <rPh sb="16" eb="18">
      <t>タイショウ</t>
    </rPh>
    <rPh sb="18" eb="20">
      <t>キカン</t>
    </rPh>
    <rPh sb="21" eb="22">
      <t>ハジ</t>
    </rPh>
    <rPh sb="33" eb="34">
      <t>オ</t>
    </rPh>
    <rPh sb="36" eb="39">
      <t>シンセイシャ</t>
    </rPh>
    <rPh sb="40" eb="42">
      <t>タイショウ</t>
    </rPh>
    <rPh sb="42" eb="44">
      <t>キカン</t>
    </rPh>
    <rPh sb="45" eb="46">
      <t>オワ</t>
    </rPh>
    <phoneticPr fontId="3"/>
  </si>
  <si>
    <t>申請者の育休期間(始)＞申請者の対象期間(始)
申請者の育休期間(始)＜申請者の対象期間(終)</t>
    <rPh sb="0" eb="3">
      <t>シンセイシャ</t>
    </rPh>
    <rPh sb="4" eb="6">
      <t>イクキュウ</t>
    </rPh>
    <rPh sb="6" eb="8">
      <t>キカン</t>
    </rPh>
    <rPh sb="9" eb="10">
      <t>ハジ</t>
    </rPh>
    <rPh sb="24" eb="27">
      <t>シンセイシャ</t>
    </rPh>
    <rPh sb="28" eb="30">
      <t>イクキュウ</t>
    </rPh>
    <rPh sb="30" eb="32">
      <t>キカン</t>
    </rPh>
    <rPh sb="33" eb="34">
      <t>ハジ</t>
    </rPh>
    <rPh sb="36" eb="39">
      <t>シンセイシャ</t>
    </rPh>
    <rPh sb="40" eb="42">
      <t>タイショウ</t>
    </rPh>
    <rPh sb="42" eb="44">
      <t>キカン</t>
    </rPh>
    <rPh sb="45" eb="46">
      <t>オ</t>
    </rPh>
    <phoneticPr fontId="3"/>
  </si>
  <si>
    <t>申請者の対象期間(始)＞申請者の対象期間(始)
申請者の育休期間(始)＜申請者の対象期間(終)</t>
    <rPh sb="0" eb="3">
      <t>シンセイシャ</t>
    </rPh>
    <rPh sb="4" eb="8">
      <t>タイショウキカン</t>
    </rPh>
    <rPh sb="9" eb="10">
      <t>ハジ</t>
    </rPh>
    <rPh sb="12" eb="15">
      <t>シンセイシャ</t>
    </rPh>
    <rPh sb="16" eb="18">
      <t>タイショウ</t>
    </rPh>
    <rPh sb="18" eb="20">
      <t>キカン</t>
    </rPh>
    <rPh sb="21" eb="22">
      <t>ハジ</t>
    </rPh>
    <rPh sb="24" eb="27">
      <t>シンセイシャ</t>
    </rPh>
    <rPh sb="28" eb="30">
      <t>イクキュウ</t>
    </rPh>
    <rPh sb="30" eb="32">
      <t>キカン</t>
    </rPh>
    <rPh sb="33" eb="34">
      <t>ハジ</t>
    </rPh>
    <rPh sb="45" eb="46">
      <t>オ</t>
    </rPh>
    <phoneticPr fontId="3"/>
  </si>
  <si>
    <t>申請者の育休期間(終)＞申請者の対象期間(始)
申請者の育休期間(終)＜申請者の対象期間(終)</t>
    <rPh sb="12" eb="15">
      <t>シンセイシャ</t>
    </rPh>
    <rPh sb="16" eb="20">
      <t>タイショウキカン</t>
    </rPh>
    <rPh sb="21" eb="22">
      <t>ハジメ</t>
    </rPh>
    <rPh sb="33" eb="34">
      <t>オ</t>
    </rPh>
    <rPh sb="36" eb="39">
      <t>シンセイシャ</t>
    </rPh>
    <rPh sb="40" eb="42">
      <t>タイショウ</t>
    </rPh>
    <rPh sb="42" eb="44">
      <t>キカン</t>
    </rPh>
    <rPh sb="45" eb="46">
      <t>オワ</t>
    </rPh>
    <phoneticPr fontId="3"/>
  </si>
  <si>
    <t>配偶者の育休期間(終)＞配偶者の対象期間(始)
配偶者の育休期間(終)＜配偶者の対象期間(終)</t>
    <rPh sb="16" eb="18">
      <t>タイショウ</t>
    </rPh>
    <rPh sb="18" eb="20">
      <t>キカン</t>
    </rPh>
    <rPh sb="21" eb="22">
      <t>ハジ</t>
    </rPh>
    <rPh sb="33" eb="34">
      <t>オ</t>
    </rPh>
    <rPh sb="40" eb="42">
      <t>タイショウ</t>
    </rPh>
    <rPh sb="42" eb="44">
      <t>キカン</t>
    </rPh>
    <rPh sb="45" eb="46">
      <t>オ</t>
    </rPh>
    <phoneticPr fontId="3"/>
  </si>
  <si>
    <t>配偶者の育休期間(終)＞配偶者の対象期間(始)
配偶者の育休期間(終)＜配偶者の対象期間(終)</t>
    <rPh sb="16" eb="18">
      <t>タイショウ</t>
    </rPh>
    <rPh sb="18" eb="20">
      <t>キカン</t>
    </rPh>
    <rPh sb="21" eb="22">
      <t>ハジ</t>
    </rPh>
    <rPh sb="33" eb="34">
      <t>オ</t>
    </rPh>
    <rPh sb="40" eb="42">
      <t>タイショウ</t>
    </rPh>
    <rPh sb="42" eb="44">
      <t>キカン</t>
    </rPh>
    <rPh sb="45" eb="46">
      <t>オワ</t>
    </rPh>
    <phoneticPr fontId="3"/>
  </si>
  <si>
    <t>配偶者の育休期間(始)＞配偶者の対象期間(始)
配偶者の育休期間(始)＜配偶者の対象期間(終)</t>
    <rPh sb="4" eb="6">
      <t>イクキュウ</t>
    </rPh>
    <rPh sb="6" eb="8">
      <t>キカン</t>
    </rPh>
    <rPh sb="9" eb="10">
      <t>ハジ</t>
    </rPh>
    <rPh sb="28" eb="30">
      <t>イクキュウ</t>
    </rPh>
    <rPh sb="30" eb="32">
      <t>キカン</t>
    </rPh>
    <rPh sb="33" eb="34">
      <t>ハジ</t>
    </rPh>
    <rPh sb="40" eb="42">
      <t>タイショウ</t>
    </rPh>
    <rPh sb="42" eb="44">
      <t>キカン</t>
    </rPh>
    <rPh sb="45" eb="46">
      <t>オ</t>
    </rPh>
    <phoneticPr fontId="3"/>
  </si>
  <si>
    <t>配偶者の育休期間(終)＞配偶者の対象期間(始)
配偶者の育休期間(終)＜配偶者の対象期間(終)</t>
    <rPh sb="16" eb="20">
      <t>タイショウキカン</t>
    </rPh>
    <rPh sb="21" eb="22">
      <t>ハジメ</t>
    </rPh>
    <rPh sb="33" eb="34">
      <t>オ</t>
    </rPh>
    <rPh sb="40" eb="42">
      <t>タイショウ</t>
    </rPh>
    <rPh sb="42" eb="44">
      <t>キカン</t>
    </rPh>
    <rPh sb="45" eb="46">
      <t>オワ</t>
    </rPh>
    <phoneticPr fontId="3"/>
  </si>
  <si>
    <t>配偶者の対象期間(始)＞配偶者の対象期間(始)
配偶者の育休期間(始)＜配偶者の対象期間(終)</t>
    <rPh sb="4" eb="8">
      <t>タイショウキカン</t>
    </rPh>
    <rPh sb="9" eb="10">
      <t>ハジ</t>
    </rPh>
    <rPh sb="16" eb="18">
      <t>タイショウ</t>
    </rPh>
    <rPh sb="18" eb="20">
      <t>キカン</t>
    </rPh>
    <rPh sb="21" eb="22">
      <t>ハジ</t>
    </rPh>
    <rPh sb="28" eb="30">
      <t>イクキュウ</t>
    </rPh>
    <rPh sb="30" eb="32">
      <t>キカン</t>
    </rPh>
    <rPh sb="33" eb="34">
      <t>ハジ</t>
    </rPh>
    <rPh sb="45" eb="46">
      <t>オ</t>
    </rPh>
    <phoneticPr fontId="3"/>
  </si>
  <si>
    <t>「配偶者の状況を勘案しない場合の確認」①～⑤に該当</t>
    <rPh sb="1" eb="4">
      <t>ハイグウシャノ</t>
    </rPh>
    <rPh sb="5" eb="18">
      <t>カクニン</t>
    </rPh>
    <rPh sb="23" eb="25">
      <t>ガイトウ</t>
    </rPh>
    <phoneticPr fontId="3"/>
  </si>
  <si>
    <t>申請者の対象期間(始)</t>
    <rPh sb="0" eb="3">
      <t>シンセイシャ</t>
    </rPh>
    <rPh sb="4" eb="8">
      <t>タイショウキカン</t>
    </rPh>
    <rPh sb="9" eb="10">
      <t>ハジメ</t>
    </rPh>
    <phoneticPr fontId="3"/>
  </si>
  <si>
    <t>申請者の対象期間(終)</t>
    <rPh sb="0" eb="3">
      <t>シンセイシャ</t>
    </rPh>
    <rPh sb="4" eb="6">
      <t>タイショウ</t>
    </rPh>
    <rPh sb="6" eb="8">
      <t>キカン</t>
    </rPh>
    <rPh sb="9" eb="10">
      <t>オ</t>
    </rPh>
    <phoneticPr fontId="3"/>
  </si>
  <si>
    <t>配偶者の対象期間(始)</t>
    <rPh sb="0" eb="3">
      <t>ハイグウシャ</t>
    </rPh>
    <rPh sb="4" eb="6">
      <t>タイショウ</t>
    </rPh>
    <rPh sb="6" eb="8">
      <t>キカン</t>
    </rPh>
    <rPh sb="9" eb="10">
      <t>ハジ</t>
    </rPh>
    <phoneticPr fontId="3"/>
  </si>
  <si>
    <t>配偶者の対象期間(終)</t>
    <rPh sb="0" eb="3">
      <t>ハイグウシャ</t>
    </rPh>
    <rPh sb="4" eb="8">
      <t>タイショウキカン</t>
    </rPh>
    <rPh sb="9" eb="10">
      <t>オ</t>
    </rPh>
    <phoneticPr fontId="3"/>
  </si>
  <si>
    <t>【注意】請求期間は申請者の育児休業期間内、且つ申請者の対象期間内に設定してください</t>
    <rPh sb="9" eb="11">
      <t>シンセイ</t>
    </rPh>
    <rPh sb="11" eb="12">
      <t>シャ</t>
    </rPh>
    <rPh sb="13" eb="15">
      <t>イクジ</t>
    </rPh>
    <rPh sb="15" eb="17">
      <t>キュウギョウ</t>
    </rPh>
    <rPh sb="21" eb="22">
      <t>カ</t>
    </rPh>
    <rPh sb="23" eb="26">
      <t>シンセイシャ</t>
    </rPh>
    <rPh sb="27" eb="29">
      <t>タイショウ</t>
    </rPh>
    <rPh sb="29" eb="31">
      <t>キカン</t>
    </rPh>
    <rPh sb="31" eb="32">
      <t>ナイ</t>
    </rPh>
    <phoneticPr fontId="3"/>
  </si>
  <si>
    <t>配偶者の対象期間(始)</t>
    <rPh sb="0" eb="3">
      <t>ハイグウシャ</t>
    </rPh>
    <rPh sb="4" eb="8">
      <t>タイショウキカン</t>
    </rPh>
    <rPh sb="9" eb="10">
      <t>ハジ</t>
    </rPh>
    <phoneticPr fontId="3"/>
  </si>
  <si>
    <t>申請者の対象期間(始)</t>
    <rPh sb="0" eb="3">
      <t>シンセイシャ</t>
    </rPh>
    <rPh sb="4" eb="8">
      <t>タイショウキカン</t>
    </rPh>
    <rPh sb="9" eb="10">
      <t>ハジ</t>
    </rPh>
    <phoneticPr fontId="3"/>
  </si>
  <si>
    <t>申請者の育休期間(終)＝申請者の対象期間(終)</t>
    <rPh sb="9" eb="10">
      <t>オ</t>
    </rPh>
    <rPh sb="12" eb="15">
      <t>シンセイシャ</t>
    </rPh>
    <rPh sb="16" eb="18">
      <t>タイショウ</t>
    </rPh>
    <rPh sb="18" eb="20">
      <t>キカン</t>
    </rPh>
    <rPh sb="21" eb="22">
      <t>オ</t>
    </rPh>
    <phoneticPr fontId="3"/>
  </si>
  <si>
    <t>申請者の対象期間（始）</t>
    <rPh sb="4" eb="6">
      <t>タイショウ</t>
    </rPh>
    <rPh sb="9" eb="10">
      <t>ハジ</t>
    </rPh>
    <phoneticPr fontId="3"/>
  </si>
  <si>
    <t>申請者の対象期間（終）</t>
    <rPh sb="4" eb="6">
      <t>タイショウ</t>
    </rPh>
    <rPh sb="9" eb="10">
      <t>オ</t>
    </rPh>
    <phoneticPr fontId="3"/>
  </si>
  <si>
    <t>配偶者の対象期間（始）</t>
    <rPh sb="4" eb="6">
      <t>タイショウ</t>
    </rPh>
    <rPh sb="9" eb="10">
      <t>ハジ</t>
    </rPh>
    <phoneticPr fontId="3"/>
  </si>
  <si>
    <t>配偶者の対象期間（終）</t>
    <rPh sb="4" eb="6">
      <t>タイショウ</t>
    </rPh>
    <rPh sb="9" eb="10">
      <t>オ</t>
    </rPh>
    <phoneticPr fontId="3"/>
  </si>
  <si>
    <r>
      <t xml:space="preserve">請求日数
</t>
    </r>
    <r>
      <rPr>
        <sz val="8"/>
        <rFont val="ＭＳ 明朝"/>
        <family val="1"/>
        <charset val="128"/>
      </rPr>
      <t>(自動計算)</t>
    </r>
    <rPh sb="0" eb="2">
      <t>セイキュウ</t>
    </rPh>
    <rPh sb="2" eb="4">
      <t>ニッスウ</t>
    </rPh>
    <rPh sb="6" eb="8">
      <t>ジドウ</t>
    </rPh>
    <rPh sb="8" eb="10">
      <t>ケイサン</t>
    </rPh>
    <phoneticPr fontId="3"/>
  </si>
  <si>
    <r>
      <t xml:space="preserve">支給対象日数
</t>
    </r>
    <r>
      <rPr>
        <sz val="8"/>
        <rFont val="ＭＳ 明朝"/>
        <family val="1"/>
        <charset val="128"/>
      </rPr>
      <t>(自動計算)</t>
    </r>
    <r>
      <rPr>
        <sz val="11"/>
        <rFont val="ＭＳ 明朝"/>
        <family val="1"/>
        <charset val="128"/>
      </rPr>
      <t xml:space="preserve">
</t>
    </r>
    <r>
      <rPr>
        <sz val="7"/>
        <rFont val="ＭＳ 明朝"/>
        <family val="1"/>
        <charset val="128"/>
      </rPr>
      <t>※請求日数から土日を除いた日数です</t>
    </r>
    <rPh sb="8" eb="10">
      <t>ジドウ</t>
    </rPh>
    <rPh sb="10" eb="12">
      <t>ケイサン</t>
    </rPh>
    <rPh sb="15" eb="17">
      <t>セイキュウ</t>
    </rPh>
    <rPh sb="17" eb="19">
      <t>ニッスウ</t>
    </rPh>
    <rPh sb="21" eb="23">
      <t>ドニチ</t>
    </rPh>
    <rPh sb="24" eb="25">
      <t>ノゾ</t>
    </rPh>
    <rPh sb="27" eb="29">
      <t>ニッスウ</t>
    </rPh>
    <phoneticPr fontId="3"/>
  </si>
  <si>
    <t>※戸籍謄(抄)本の有効期限は設けていません。</t>
    <rPh sb="1" eb="3">
      <t>コセキ</t>
    </rPh>
    <rPh sb="3" eb="4">
      <t>トウ</t>
    </rPh>
    <rPh sb="5" eb="6">
      <t>ショウ</t>
    </rPh>
    <rPh sb="7" eb="8">
      <t>ホン</t>
    </rPh>
    <rPh sb="9" eb="11">
      <t>ユウコウ</t>
    </rPh>
    <phoneticPr fontId="3"/>
  </si>
  <si>
    <t>・医師、助産師又はその他の出産立会者が作成する出生証明書の写し</t>
    <rPh sb="1" eb="3">
      <t>イシ</t>
    </rPh>
    <rPh sb="4" eb="7">
      <t>ジョサンシ</t>
    </rPh>
    <rPh sb="7" eb="8">
      <t>マタ</t>
    </rPh>
    <rPh sb="11" eb="12">
      <t>タ</t>
    </rPh>
    <rPh sb="13" eb="15">
      <t>シュッサン</t>
    </rPh>
    <rPh sb="15" eb="18">
      <t>リッカイシャ</t>
    </rPh>
    <rPh sb="19" eb="21">
      <t>サクセイ</t>
    </rPh>
    <rPh sb="23" eb="25">
      <t>シュッセイ</t>
    </rPh>
    <rPh sb="25" eb="28">
      <t>ショウメイショ</t>
    </rPh>
    <rPh sb="29" eb="30">
      <t>ウツ</t>
    </rPh>
    <phoneticPr fontId="3"/>
  </si>
  <si>
    <t>・母子健康手帳の写し（表紙及び分娩予定日が記載されたページ）</t>
    <rPh sb="1" eb="7">
      <t>ボシケンコウテチョウ</t>
    </rPh>
    <rPh sb="8" eb="9">
      <t>ウツ</t>
    </rPh>
    <rPh sb="11" eb="13">
      <t>ヒョウシ</t>
    </rPh>
    <rPh sb="13" eb="14">
      <t>オヨ</t>
    </rPh>
    <rPh sb="15" eb="20">
      <t>ブンベンヨテイビ</t>
    </rPh>
    <rPh sb="21" eb="23">
      <t>キサイ</t>
    </rPh>
    <phoneticPr fontId="3"/>
  </si>
  <si>
    <t>配偶者が次に該当する
場合、選択してください</t>
    <rPh sb="14" eb="16">
      <t>センタク</t>
    </rPh>
    <phoneticPr fontId="3"/>
  </si>
  <si>
    <t>水色塗りつぶし部を入力してください。また、添付書類は裏面(次ページ)をご確認ください。</t>
    <rPh sb="0" eb="2">
      <t>ミズイロ</t>
    </rPh>
    <rPh sb="2" eb="3">
      <t>ヌ</t>
    </rPh>
    <rPh sb="7" eb="8">
      <t>ブ</t>
    </rPh>
    <rPh sb="9" eb="11">
      <t>ニュウリョク</t>
    </rPh>
    <rPh sb="21" eb="23">
      <t>テンプ</t>
    </rPh>
    <rPh sb="23" eb="25">
      <t>ショルイ</t>
    </rPh>
    <rPh sb="26" eb="28">
      <t>リメン</t>
    </rPh>
    <rPh sb="29" eb="30">
      <t>ジ</t>
    </rPh>
    <rPh sb="36" eb="38">
      <t>カクニン</t>
    </rPh>
    <phoneticPr fontId="3"/>
  </si>
  <si>
    <r>
      <rPr>
        <sz val="8"/>
        <rFont val="ＭＳ 明朝"/>
        <family val="1"/>
        <charset val="128"/>
      </rPr>
      <t>請求者の育児休業中の報酬</t>
    </r>
    <r>
      <rPr>
        <sz val="11"/>
        <rFont val="ＭＳ 明朝"/>
        <family val="1"/>
        <charset val="128"/>
      </rPr>
      <t xml:space="preserve">
</t>
    </r>
    <r>
      <rPr>
        <sz val="6"/>
        <rFont val="ＭＳ 明朝"/>
        <family val="1"/>
        <charset val="128"/>
      </rPr>
      <t>※どちらかを選択してください</t>
    </r>
    <rPh sb="0" eb="3">
      <t>セイキュウシャ</t>
    </rPh>
    <rPh sb="4" eb="6">
      <t>イクジ</t>
    </rPh>
    <rPh sb="6" eb="9">
      <t>キュウギョウチュウ</t>
    </rPh>
    <rPh sb="10" eb="12">
      <t>ホウシュウ</t>
    </rPh>
    <rPh sb="19" eb="21">
      <t>センタク</t>
    </rPh>
    <phoneticPr fontId="3"/>
  </si>
  <si>
    <r>
      <t xml:space="preserve">当該子の出産予定日
</t>
    </r>
    <r>
      <rPr>
        <sz val="8"/>
        <rFont val="ＭＳ 明朝"/>
        <family val="1"/>
        <charset val="128"/>
      </rPr>
      <t>※請求者が父親の場合は
記入不要です</t>
    </r>
    <rPh sb="0" eb="2">
      <t>トウガイ</t>
    </rPh>
    <rPh sb="2" eb="3">
      <t>コ</t>
    </rPh>
    <rPh sb="4" eb="6">
      <t>シュッサン</t>
    </rPh>
    <rPh sb="6" eb="9">
      <t>ヨテイビ</t>
    </rPh>
    <rPh sb="11" eb="14">
      <t>セイキュウシャ</t>
    </rPh>
    <rPh sb="15" eb="17">
      <t>チチオヤ</t>
    </rPh>
    <rPh sb="18" eb="20">
      <t>バアイ</t>
    </rPh>
    <rPh sb="22" eb="24">
      <t>キニュウ</t>
    </rPh>
    <rPh sb="24" eb="26">
      <t>フヨウ</t>
    </rPh>
    <phoneticPr fontId="3"/>
  </si>
  <si>
    <r>
      <rPr>
        <sz val="9"/>
        <rFont val="ＭＳ 明朝"/>
        <family val="1"/>
        <charset val="128"/>
      </rPr>
      <t>子の出生日等から起算した
請求者の対象期間</t>
    </r>
    <r>
      <rPr>
        <sz val="11"/>
        <rFont val="ＭＳ 明朝"/>
        <family val="1"/>
        <charset val="128"/>
      </rPr>
      <t xml:space="preserve">
</t>
    </r>
    <r>
      <rPr>
        <sz val="8"/>
        <rFont val="ＭＳ 明朝"/>
        <family val="1"/>
        <charset val="128"/>
      </rPr>
      <t>(自動計算)</t>
    </r>
    <rPh sb="0" eb="1">
      <t>コ</t>
    </rPh>
    <rPh sb="2" eb="4">
      <t>シュッセイ</t>
    </rPh>
    <rPh sb="4" eb="5">
      <t>ビ</t>
    </rPh>
    <rPh sb="5" eb="6">
      <t>トウ</t>
    </rPh>
    <rPh sb="8" eb="10">
      <t>キサン</t>
    </rPh>
    <rPh sb="13" eb="16">
      <t>セイキュウシャ</t>
    </rPh>
    <rPh sb="17" eb="19">
      <t>タイショウ</t>
    </rPh>
    <rPh sb="19" eb="21">
      <t>キカン</t>
    </rPh>
    <rPh sb="23" eb="25">
      <t>ジドウ</t>
    </rPh>
    <rPh sb="25" eb="27">
      <t>ケイサン</t>
    </rPh>
    <phoneticPr fontId="3"/>
  </si>
  <si>
    <r>
      <t xml:space="preserve">請求者の
育児休業期間
</t>
    </r>
    <r>
      <rPr>
        <sz val="8"/>
        <rFont val="ＭＳ ゴシック"/>
        <family val="3"/>
        <charset val="128"/>
      </rPr>
      <t>※産後休業は含みません</t>
    </r>
    <rPh sb="0" eb="3">
      <t>セイキュウシャ</t>
    </rPh>
    <rPh sb="5" eb="7">
      <t>イクジ</t>
    </rPh>
    <rPh sb="7" eb="9">
      <t>キュウギョウ</t>
    </rPh>
    <rPh sb="9" eb="11">
      <t>キカン</t>
    </rPh>
    <rPh sb="13" eb="15">
      <t>サンゴ</t>
    </rPh>
    <rPh sb="15" eb="17">
      <t>キュウギョウ</t>
    </rPh>
    <rPh sb="18" eb="19">
      <t>フク</t>
    </rPh>
    <phoneticPr fontId="3"/>
  </si>
  <si>
    <r>
      <rPr>
        <sz val="10"/>
        <rFont val="ＭＳ 明朝"/>
        <family val="1"/>
        <charset val="128"/>
      </rPr>
      <t>子の出生日から起算した配偶者の対象期間</t>
    </r>
    <r>
      <rPr>
        <sz val="11"/>
        <rFont val="ＭＳ 明朝"/>
        <family val="1"/>
        <charset val="128"/>
      </rPr>
      <t xml:space="preserve">
</t>
    </r>
    <r>
      <rPr>
        <sz val="8"/>
        <rFont val="ＭＳ 明朝"/>
        <family val="1"/>
        <charset val="128"/>
      </rPr>
      <t>(自動計算)</t>
    </r>
    <rPh sb="0" eb="1">
      <t>コ</t>
    </rPh>
    <rPh sb="2" eb="4">
      <t>シュッセイ</t>
    </rPh>
    <rPh sb="4" eb="5">
      <t>ビ</t>
    </rPh>
    <rPh sb="7" eb="9">
      <t>キサン</t>
    </rPh>
    <rPh sb="11" eb="14">
      <t>ハイグウシャ</t>
    </rPh>
    <rPh sb="15" eb="17">
      <t>タイショウ</t>
    </rPh>
    <rPh sb="17" eb="19">
      <t>キカン</t>
    </rPh>
    <rPh sb="21" eb="25">
      <t>ジドウケイサン</t>
    </rPh>
    <phoneticPr fontId="3"/>
  </si>
  <si>
    <t>※産後休業を取得したことを直接的に証明する書類はないため、出産した配偶者と当該子の氏名</t>
    <rPh sb="1" eb="3">
      <t>サンゴ</t>
    </rPh>
    <rPh sb="3" eb="5">
      <t>キュウギョウ</t>
    </rPh>
    <rPh sb="6" eb="8">
      <t>シュトク</t>
    </rPh>
    <rPh sb="13" eb="16">
      <t>チョクセツテキ</t>
    </rPh>
    <rPh sb="17" eb="19">
      <t>ショウメイ</t>
    </rPh>
    <rPh sb="21" eb="23">
      <t>ショルイ</t>
    </rPh>
    <rPh sb="29" eb="31">
      <t>シュッサン</t>
    </rPh>
    <rPh sb="33" eb="36">
      <t>ハイグウシャ</t>
    </rPh>
    <rPh sb="37" eb="39">
      <t>トウガイ</t>
    </rPh>
    <rPh sb="39" eb="40">
      <t>コ</t>
    </rPh>
    <rPh sb="41" eb="43">
      <t>シメイ</t>
    </rPh>
    <phoneticPr fontId="3"/>
  </si>
  <si>
    <t>・戸籍謄(抄)本【原本】</t>
    <rPh sb="1" eb="3">
      <t>コセキ</t>
    </rPh>
    <rPh sb="3" eb="4">
      <t>トウ</t>
    </rPh>
    <rPh sb="5" eb="6">
      <t>ショウ</t>
    </rPh>
    <rPh sb="7" eb="8">
      <t>ボン</t>
    </rPh>
    <rPh sb="9" eb="11">
      <t>ゲンポン</t>
    </rPh>
    <phoneticPr fontId="3"/>
  </si>
  <si>
    <t>退職しているが、直近の課税証明書等に給与収入金額の記載がある場合、対象となる子の出生日</t>
    <rPh sb="0" eb="2">
      <t>タイショク</t>
    </rPh>
    <rPh sb="8" eb="10">
      <t>チョッキン</t>
    </rPh>
    <rPh sb="16" eb="17">
      <t>トウ</t>
    </rPh>
    <phoneticPr fontId="3"/>
  </si>
  <si>
    <t>の翌日時点で退職していることが分かる書類（退職証明書、離職票の写し等）も添付してくださ</t>
    <rPh sb="6" eb="8">
      <t>タイショク</t>
    </rPh>
    <rPh sb="15" eb="16">
      <t>ワ</t>
    </rPh>
    <rPh sb="18" eb="20">
      <t>ショルイ</t>
    </rPh>
    <rPh sb="21" eb="23">
      <t>タイショク</t>
    </rPh>
    <rPh sb="23" eb="26">
      <t>ショウメイショ</t>
    </rPh>
    <rPh sb="27" eb="29">
      <t>リショク</t>
    </rPh>
    <rPh sb="29" eb="30">
      <t>ヒョウ</t>
    </rPh>
    <rPh sb="31" eb="32">
      <t>ウツ</t>
    </rPh>
    <rPh sb="33" eb="34">
      <t>ナド</t>
    </rPh>
    <rPh sb="36" eb="38">
      <t>テンプ</t>
    </rPh>
    <phoneticPr fontId="3"/>
  </si>
  <si>
    <t>い。</t>
    <phoneticPr fontId="3"/>
  </si>
  <si>
    <t>直近の課税証明書等に、労働者性のない役員の役員報酬や育児休業等に関する各種制度の適用を</t>
    <rPh sb="0" eb="2">
      <t>チョッキン</t>
    </rPh>
    <rPh sb="3" eb="5">
      <t>カゼイ</t>
    </rPh>
    <rPh sb="5" eb="8">
      <t>ショウメイショ</t>
    </rPh>
    <rPh sb="8" eb="9">
      <t>トウ</t>
    </rPh>
    <rPh sb="11" eb="14">
      <t>ロウドウシャ</t>
    </rPh>
    <rPh sb="14" eb="15">
      <t>セイ</t>
    </rPh>
    <rPh sb="18" eb="20">
      <t>ヤクイン</t>
    </rPh>
    <rPh sb="21" eb="23">
      <t>ヤクイン</t>
    </rPh>
    <rPh sb="23" eb="25">
      <t>ホウシュウ</t>
    </rPh>
    <rPh sb="26" eb="28">
      <t>イクジ</t>
    </rPh>
    <rPh sb="28" eb="30">
      <t>キュウギョウ</t>
    </rPh>
    <rPh sb="30" eb="31">
      <t>トウ</t>
    </rPh>
    <rPh sb="32" eb="33">
      <t>カン</t>
    </rPh>
    <rPh sb="35" eb="37">
      <t>カクシュ</t>
    </rPh>
    <rPh sb="37" eb="39">
      <t>セイド</t>
    </rPh>
    <rPh sb="40" eb="42">
      <t>テキヨウ</t>
    </rPh>
    <phoneticPr fontId="3"/>
  </si>
  <si>
    <t>受けない特別職の公務員の報酬等の収入金額の記載がある場合、その身分を証明する書類（役員</t>
    <rPh sb="12" eb="14">
      <t>ホウシュウ</t>
    </rPh>
    <rPh sb="14" eb="15">
      <t>トウ</t>
    </rPh>
    <rPh sb="16" eb="18">
      <t>シュウニュウ</t>
    </rPh>
    <rPh sb="18" eb="20">
      <t>キンガク</t>
    </rPh>
    <rPh sb="21" eb="23">
      <t>キサイ</t>
    </rPh>
    <rPh sb="26" eb="28">
      <t>バアイ</t>
    </rPh>
    <rPh sb="31" eb="33">
      <t>ミブン</t>
    </rPh>
    <rPh sb="34" eb="36">
      <t>ショウメイ</t>
    </rPh>
    <rPh sb="38" eb="40">
      <t>ショルイ</t>
    </rPh>
    <phoneticPr fontId="3"/>
  </si>
  <si>
    <t>名簿や身分証の写し等）も添付してください。</t>
    <phoneticPr fontId="3"/>
  </si>
  <si>
    <t>【エラーメッセージ例】</t>
    <phoneticPr fontId="3"/>
  </si>
  <si>
    <t>【注意】請求者が父親の場合、「配偶者が次に該当する場合、選択してください」①～⑤のいずれかを選択してください</t>
  </si>
  <si>
    <t>【注意】請求期間は請求者の育児休業期間内、且つ請求者の対象期間内に設定してください</t>
  </si>
  <si>
    <t>【注意】上記請求期間を28日間以内に収まるよう設定してください</t>
  </si>
  <si>
    <r>
      <t xml:space="preserve">請求者
</t>
    </r>
    <r>
      <rPr>
        <sz val="8"/>
        <rFont val="ＭＳ 明朝"/>
        <family val="1"/>
        <charset val="128"/>
      </rPr>
      <t>(署名)</t>
    </r>
    <rPh sb="0" eb="3">
      <t>セイキュウシャ</t>
    </rPh>
    <rPh sb="5" eb="7">
      <t>ショメイ</t>
    </rPh>
    <phoneticPr fontId="3"/>
  </si>
  <si>
    <t>入力内容に誤りがあるか、請求の要件を満たしません(【注意】セル参照)</t>
  </si>
  <si>
    <t>県立ZZZ高等学校</t>
    <phoneticPr fontId="3"/>
  </si>
  <si>
    <t>◇◇　□◇</t>
    <phoneticPr fontId="3"/>
  </si>
  <si>
    <t>所属所電話番号</t>
    <rPh sb="0" eb="2">
      <t>ショゾク</t>
    </rPh>
    <rPh sb="2" eb="3">
      <t>ショ</t>
    </rPh>
    <rPh sb="3" eb="5">
      <t>デンワ</t>
    </rPh>
    <rPh sb="5" eb="7">
      <t>バンゴウ</t>
    </rPh>
    <phoneticPr fontId="3"/>
  </si>
  <si>
    <r>
      <rPr>
        <sz val="10"/>
        <rFont val="ＭＳ 明朝"/>
        <family val="1"/>
        <charset val="128"/>
      </rPr>
      <t>請求者の当該子との続柄</t>
    </r>
    <r>
      <rPr>
        <sz val="8"/>
        <rFont val="ＭＳ 明朝"/>
        <family val="1"/>
        <charset val="128"/>
      </rPr>
      <t xml:space="preserve">
※どちらかを選択してください</t>
    </r>
    <rPh sb="0" eb="3">
      <t>セイキュウシャ</t>
    </rPh>
    <rPh sb="4" eb="6">
      <t>トウガイ</t>
    </rPh>
    <rPh sb="6" eb="7">
      <t>コ</t>
    </rPh>
    <rPh sb="9" eb="11">
      <t>ゾクガラ</t>
    </rPh>
    <rPh sb="18" eb="20">
      <t>センタク</t>
    </rPh>
    <phoneticPr fontId="3"/>
  </si>
  <si>
    <t>公立神奈川</t>
    <phoneticPr fontId="3"/>
  </si>
  <si>
    <t>所属所電話番号</t>
    <rPh sb="0" eb="2">
      <t>ショゾク</t>
    </rPh>
    <rPh sb="2" eb="3">
      <t>ショ</t>
    </rPh>
    <phoneticPr fontId="3"/>
  </si>
  <si>
    <r>
      <rPr>
        <sz val="7"/>
        <rFont val="ＭＳ 明朝"/>
        <family val="1"/>
        <charset val="128"/>
      </rPr>
      <t>請求者の育児休業中の報酬</t>
    </r>
    <r>
      <rPr>
        <sz val="11"/>
        <rFont val="ＭＳ 明朝"/>
        <family val="1"/>
        <charset val="128"/>
      </rPr>
      <t xml:space="preserve">
</t>
    </r>
    <r>
      <rPr>
        <sz val="6"/>
        <rFont val="ＭＳ 明朝"/>
        <family val="1"/>
        <charset val="128"/>
      </rPr>
      <t>※どちらかを選択してください</t>
    </r>
    <rPh sb="0" eb="3">
      <t>セイキュウシャ</t>
    </rPh>
    <rPh sb="4" eb="6">
      <t>イクジ</t>
    </rPh>
    <rPh sb="6" eb="9">
      <t>キュウギョウチュウ</t>
    </rPh>
    <rPh sb="10" eb="12">
      <t>ホウシュウ</t>
    </rPh>
    <rPh sb="19" eb="21">
      <t>センタク</t>
    </rPh>
    <phoneticPr fontId="3"/>
  </si>
  <si>
    <r>
      <t xml:space="preserve">配偶者が次に該当する
場合、選択してください
</t>
    </r>
    <r>
      <rPr>
        <sz val="8"/>
        <rFont val="ＭＳ 明朝"/>
        <family val="1"/>
        <charset val="128"/>
      </rPr>
      <t>※該当しない場合は選択不要です</t>
    </r>
    <rPh sb="14" eb="16">
      <t>センタク</t>
    </rPh>
    <rPh sb="24" eb="26">
      <t>ガイトウ</t>
    </rPh>
    <rPh sb="29" eb="31">
      <t>バアイ</t>
    </rPh>
    <rPh sb="32" eb="34">
      <t>センタク</t>
    </rPh>
    <rPh sb="34" eb="36">
      <t>フヨウ</t>
    </rPh>
    <phoneticPr fontId="3"/>
  </si>
  <si>
    <t xml:space="preserve"> ①配偶者は産後休業をした【育児休業や産後パパ育休は含まれません】</t>
    <rPh sb="2" eb="5">
      <t>ハイグウシャ</t>
    </rPh>
    <rPh sb="14" eb="16">
      <t>イクジ</t>
    </rPh>
    <rPh sb="16" eb="18">
      <t>キュウギョウ</t>
    </rPh>
    <rPh sb="19" eb="21">
      <t>サンゴ</t>
    </rPh>
    <rPh sb="23" eb="25">
      <t>イクキュウ</t>
    </rPh>
    <rPh sb="26" eb="27">
      <t>フク</t>
    </rPh>
    <phoneticPr fontId="3"/>
  </si>
  <si>
    <r>
      <t xml:space="preserve">当該子の出産予定日
</t>
    </r>
    <r>
      <rPr>
        <sz val="8"/>
        <rFont val="ＭＳ 明朝"/>
        <family val="1"/>
        <charset val="128"/>
      </rPr>
      <t>※請求者が父親の場合は記入不要です</t>
    </r>
    <rPh sb="0" eb="2">
      <t>トウガイ</t>
    </rPh>
    <rPh sb="2" eb="3">
      <t>コ</t>
    </rPh>
    <rPh sb="4" eb="6">
      <t>シュッサン</t>
    </rPh>
    <rPh sb="6" eb="9">
      <t>ヨテイビ</t>
    </rPh>
    <rPh sb="11" eb="14">
      <t>セイキュウシャ</t>
    </rPh>
    <rPh sb="15" eb="17">
      <t>チチオヤ</t>
    </rPh>
    <rPh sb="18" eb="20">
      <t>バアイ</t>
    </rPh>
    <rPh sb="21" eb="23">
      <t>キニュウ</t>
    </rPh>
    <rPh sb="23" eb="25">
      <t>フヨウ</t>
    </rPh>
    <phoneticPr fontId="3"/>
  </si>
  <si>
    <r>
      <t xml:space="preserve">請求者の
育児休業期間
</t>
    </r>
    <r>
      <rPr>
        <sz val="8"/>
        <rFont val="ＭＳ 明朝"/>
        <family val="1"/>
        <charset val="128"/>
      </rPr>
      <t>※産後休業は含みません</t>
    </r>
    <rPh sb="0" eb="3">
      <t>セイキュウシャ</t>
    </rPh>
    <rPh sb="5" eb="7">
      <t>イクジ</t>
    </rPh>
    <rPh sb="7" eb="9">
      <t>キュウギョウ</t>
    </rPh>
    <rPh sb="9" eb="11">
      <t>キカン</t>
    </rPh>
    <rPh sb="13" eb="15">
      <t>サンゴ</t>
    </rPh>
    <rPh sb="15" eb="17">
      <t>キュウギョウ</t>
    </rPh>
    <rPh sb="18" eb="19">
      <t>フク</t>
    </rPh>
    <phoneticPr fontId="3"/>
  </si>
  <si>
    <t>○「請求者の当該子との続柄」で「①　母親」に該当する場合</t>
    <rPh sb="2" eb="4">
      <t>セイキュウ</t>
    </rPh>
    <rPh sb="4" eb="5">
      <t>シャ</t>
    </rPh>
    <rPh sb="6" eb="8">
      <t>トウガイ</t>
    </rPh>
    <rPh sb="8" eb="9">
      <t>コ</t>
    </rPh>
    <rPh sb="11" eb="13">
      <t>ゾクガラ</t>
    </rPh>
    <rPh sb="18" eb="20">
      <t>ハハオヤ</t>
    </rPh>
    <rPh sb="22" eb="24">
      <t>ガイトウ</t>
    </rPh>
    <rPh sb="26" eb="28">
      <t>バアイ</t>
    </rPh>
    <phoneticPr fontId="3"/>
  </si>
  <si>
    <t>○「配偶者が次に該当する場合、選択してください」の</t>
    <phoneticPr fontId="3"/>
  </si>
  <si>
    <t>県立ZZZ高等学校</t>
    <rPh sb="0" eb="2">
      <t>ケンリツ</t>
    </rPh>
    <rPh sb="5" eb="9">
      <t>コウトウガッコウ</t>
    </rPh>
    <phoneticPr fontId="3"/>
  </si>
  <si>
    <r>
      <rPr>
        <b/>
        <sz val="12"/>
        <color rgb="FFFF0000"/>
        <rFont val="HG丸ｺﾞｼｯｸM-PRO"/>
        <family val="3"/>
        <charset val="128"/>
      </rPr>
      <t>16</t>
    </r>
    <r>
      <rPr>
        <sz val="12"/>
        <rFont val="ＭＳ 明朝"/>
        <family val="1"/>
        <charset val="128"/>
      </rPr>
      <t>　日間</t>
    </r>
    <rPh sb="3" eb="4">
      <t>ニチ</t>
    </rPh>
    <rPh sb="4" eb="5">
      <t>カン</t>
    </rPh>
    <phoneticPr fontId="3"/>
  </si>
  <si>
    <r>
      <rPr>
        <b/>
        <sz val="12"/>
        <color rgb="FFFF0000"/>
        <rFont val="HG丸ｺﾞｼｯｸM-PRO"/>
        <family val="3"/>
        <charset val="128"/>
      </rPr>
      <t>12</t>
    </r>
    <r>
      <rPr>
        <sz val="12"/>
        <rFont val="ＭＳ 明朝"/>
        <family val="1"/>
        <charset val="128"/>
      </rPr>
      <t>　日間</t>
    </r>
    <rPh sb="3" eb="4">
      <t>ニチ</t>
    </rPh>
    <rPh sb="4" eb="5">
      <t>アイダ</t>
    </rPh>
    <phoneticPr fontId="3"/>
  </si>
  <si>
    <r>
      <rPr>
        <b/>
        <sz val="12"/>
        <color rgb="FFFF0000"/>
        <rFont val="HG丸ｺﾞｼｯｸM-PRO"/>
        <family val="3"/>
        <charset val="128"/>
      </rPr>
      <t>28</t>
    </r>
    <r>
      <rPr>
        <sz val="12"/>
        <rFont val="ＭＳ 明朝"/>
        <family val="1"/>
        <charset val="128"/>
      </rPr>
      <t>　日間</t>
    </r>
    <rPh sb="3" eb="4">
      <t>ニチ</t>
    </rPh>
    <rPh sb="4" eb="5">
      <t>カン</t>
    </rPh>
    <phoneticPr fontId="3"/>
  </si>
  <si>
    <r>
      <rPr>
        <b/>
        <sz val="12"/>
        <color rgb="FFFF0000"/>
        <rFont val="HG丸ｺﾞｼｯｸM-PRO"/>
        <family val="3"/>
        <charset val="128"/>
      </rPr>
      <t>20</t>
    </r>
    <r>
      <rPr>
        <sz val="12"/>
        <rFont val="ＭＳ 明朝"/>
        <family val="1"/>
        <charset val="128"/>
      </rPr>
      <t>　日間</t>
    </r>
    <rPh sb="3" eb="4">
      <t>ニチ</t>
    </rPh>
    <rPh sb="4" eb="5">
      <t>アイダ</t>
    </rPh>
    <phoneticPr fontId="3"/>
  </si>
  <si>
    <t>【記入例（申請者が父親の場合）】</t>
    <phoneticPr fontId="3"/>
  </si>
  <si>
    <t>○○　××</t>
    <phoneticPr fontId="3"/>
  </si>
  <si>
    <t>XXXXXX</t>
    <phoneticPr fontId="3"/>
  </si>
  <si>
    <t>YYYY</t>
    <phoneticPr fontId="3"/>
  </si>
  <si>
    <t>XXX-XXX-XXXX</t>
    <phoneticPr fontId="3"/>
  </si>
  <si>
    <t>県立ZZZ高等学校</t>
    <rPh sb="0" eb="2">
      <t>ケンリツ</t>
    </rPh>
    <rPh sb="5" eb="7">
      <t>コウトウ</t>
    </rPh>
    <rPh sb="7" eb="9">
      <t>ガッコウ</t>
    </rPh>
    <phoneticPr fontId="3"/>
  </si>
  <si>
    <t>○○　△△</t>
    <phoneticPr fontId="3"/>
  </si>
  <si>
    <t>◇◇　□□</t>
    <phoneticPr fontId="3"/>
  </si>
  <si>
    <r>
      <t>世帯全員について記載された住民票の写し【原本】等</t>
    </r>
    <r>
      <rPr>
        <sz val="9"/>
        <rFont val="ＭＳ 明朝"/>
        <family val="1"/>
        <charset val="128"/>
      </rPr>
      <t>(住民票の写し【原本】は続柄が記載されたものに限る)</t>
    </r>
    <rPh sb="0" eb="2">
      <t>セタイ</t>
    </rPh>
    <rPh sb="2" eb="4">
      <t>ゼンイン</t>
    </rPh>
    <rPh sb="8" eb="10">
      <t>キサイ</t>
    </rPh>
    <rPh sb="13" eb="16">
      <t>ジュウミンヒョウ</t>
    </rPh>
    <rPh sb="17" eb="18">
      <t>ウツ</t>
    </rPh>
    <rPh sb="23" eb="24">
      <t>ナド</t>
    </rPh>
    <rPh sb="25" eb="28">
      <t>ジュウミンヒョウ</t>
    </rPh>
    <rPh sb="29" eb="30">
      <t>ウツ</t>
    </rPh>
    <rPh sb="32" eb="34">
      <t>ゲンポン</t>
    </rPh>
    <rPh sb="36" eb="37">
      <t>ツヅ</t>
    </rPh>
    <rPh sb="37" eb="38">
      <t>ガラ</t>
    </rPh>
    <rPh sb="39" eb="41">
      <t>キサイ</t>
    </rPh>
    <rPh sb="47" eb="48">
      <t>カギ</t>
    </rPh>
    <phoneticPr fontId="3"/>
  </si>
  <si>
    <t>※育児休業手当金を同時に請求し、かつパパ・ママ育休プラスの申請のため住民票の写し【原本】</t>
    <rPh sb="1" eb="3">
      <t>イクジ</t>
    </rPh>
    <rPh sb="3" eb="8">
      <t>キュウギョウテアテキン</t>
    </rPh>
    <rPh sb="9" eb="11">
      <t>ドウジ</t>
    </rPh>
    <rPh sb="12" eb="14">
      <t>セイキュウ</t>
    </rPh>
    <rPh sb="23" eb="25">
      <t>イクキュウ</t>
    </rPh>
    <rPh sb="29" eb="31">
      <t>シンセイ</t>
    </rPh>
    <rPh sb="34" eb="37">
      <t>ジュウミンヒョウ</t>
    </rPh>
    <rPh sb="38" eb="39">
      <t>ウツ</t>
    </rPh>
    <rPh sb="41" eb="43">
      <t>ゲンポン</t>
    </rPh>
    <phoneticPr fontId="3"/>
  </si>
  <si>
    <t>等を添付する場合、住民票の写し【原本】のコピーでも可</t>
    <rPh sb="9" eb="12">
      <t>ジュウミンヒョウ</t>
    </rPh>
    <rPh sb="13" eb="14">
      <t>ウツ</t>
    </rPh>
    <rPh sb="16" eb="18">
      <t>ゲンポン</t>
    </rPh>
    <rPh sb="25" eb="26">
      <t>カ</t>
    </rPh>
    <phoneticPr fontId="3"/>
  </si>
  <si>
    <t>※住民票の写し【原本】等の有効期限は設けていません。</t>
    <rPh sb="1" eb="4">
      <t>ジュウミンヒョウ</t>
    </rPh>
    <rPh sb="5" eb="6">
      <t>ウツ</t>
    </rPh>
    <rPh sb="8" eb="10">
      <t>ゲンポン</t>
    </rPh>
    <rPh sb="11" eb="12">
      <t>トウ</t>
    </rPh>
    <rPh sb="13" eb="15">
      <t>ユウコウ</t>
    </rPh>
    <rPh sb="15" eb="17">
      <t>キゲン</t>
    </rPh>
    <rPh sb="18" eb="19">
      <t>モウ</t>
    </rPh>
    <phoneticPr fontId="3"/>
  </si>
  <si>
    <t>　及び出産日を確認できれば、配偶者が当該子に係る産後休業をしたと見なします(住民票の写し</t>
    <phoneticPr fontId="3"/>
  </si>
  <si>
    <t>　【原本】は除く)。</t>
    <phoneticPr fontId="3"/>
  </si>
  <si>
    <t>※住民票において、組合員の配偶者が世帯主となっており、対象の子との続柄が「夫の子」又は</t>
    <rPh sb="41" eb="42">
      <t>マタ</t>
    </rPh>
    <phoneticPr fontId="3"/>
  </si>
  <si>
    <t>　「妻の子」となっている場合は、世帯全員について記載された住民票の写し【原本】でも可</t>
    <phoneticPr fontId="3"/>
  </si>
  <si>
    <t>○「請求者の育児休業中の報酬」で「②　ある」に該当する場合</t>
    <rPh sb="2" eb="4">
      <t>セイキュウ</t>
    </rPh>
    <rPh sb="6" eb="8">
      <t>イクジ</t>
    </rPh>
    <rPh sb="23" eb="25">
      <t>ガイトウ</t>
    </rPh>
    <rPh sb="27" eb="29">
      <t>バアイ</t>
    </rPh>
    <phoneticPr fontId="3"/>
  </si>
  <si>
    <r>
      <t>・世帯全員について記載された住民票の写し【原本】等</t>
    </r>
    <r>
      <rPr>
        <sz val="9"/>
        <rFont val="ＭＳ 明朝"/>
        <family val="1"/>
        <charset val="128"/>
      </rPr>
      <t>(住民票の写し【原本】は続柄が記載されたものに限る)</t>
    </r>
    <phoneticPr fontId="3"/>
  </si>
  <si>
    <t>　※事実婚等により住民票で確認できない場合は、その事実を証明することができる書類</t>
    <phoneticPr fontId="3"/>
  </si>
  <si>
    <t>　　（民生委員の証明書等）</t>
    <phoneticPr fontId="3"/>
  </si>
  <si>
    <t>　※育児休業手当金を同時に請求し、かつパパ・ママ育休プラスの申請のため住民票の写し【原本】等</t>
    <phoneticPr fontId="3"/>
  </si>
  <si>
    <t>　　を添付する場合、住民票の写し【原本】等のコピーでも可</t>
    <rPh sb="17" eb="19">
      <t>ゲンポン</t>
    </rPh>
    <rPh sb="20" eb="21">
      <t>トウ</t>
    </rPh>
    <phoneticPr fontId="3"/>
  </si>
  <si>
    <t>・出産予定日を確認できる書類の写し</t>
    <phoneticPr fontId="3"/>
  </si>
  <si>
    <t>　＜例＞</t>
    <phoneticPr fontId="3"/>
  </si>
  <si>
    <t>　・母子健康手帳の写し（表紙及び分娩予定日が記載されたページ）</t>
    <phoneticPr fontId="3"/>
  </si>
  <si>
    <t>　・医師の診断書（分娩(出産)予定証明書）</t>
    <phoneticPr fontId="3"/>
  </si>
  <si>
    <t>　・出産育児一時金の医療機関直接支払制度合意文書の写し</t>
    <phoneticPr fontId="3"/>
  </si>
  <si>
    <t>・給与報酬支給額証明書（給付様式第10-10-1号）</t>
    <phoneticPr fontId="3"/>
  </si>
  <si>
    <t>　①～⑤のいずれにも該当しない場合</t>
    <phoneticPr fontId="3"/>
  </si>
  <si>
    <t>　・配偶者育児休業の取得の事実を証明する書類の写し</t>
    <phoneticPr fontId="3"/>
  </si>
  <si>
    <t>　　※様式は問いませんが、配偶者の氏名、育児休業の期間、勤務先の記載は必須とします。</t>
    <phoneticPr fontId="3"/>
  </si>
  <si>
    <t>　・配偶者産後休業の取得の事実を証明する書類</t>
    <phoneticPr fontId="3"/>
  </si>
  <si>
    <t>　　※産後休業を取得したことを直接的に証明する書類はないため、出産した配偶者と当該子</t>
    <phoneticPr fontId="3"/>
  </si>
  <si>
    <t>　　　の氏名及び出産日を確認できれば、配偶者が当該子に係る産後休業をしたと見なします</t>
    <phoneticPr fontId="3"/>
  </si>
  <si>
    <t>　　＜例＞</t>
    <phoneticPr fontId="3"/>
  </si>
  <si>
    <t>　　・母子健康手帳の写し（出生届出済証明が掲載されているページ）</t>
    <phoneticPr fontId="3"/>
  </si>
  <si>
    <t>　　・医師、助産師又はその他の出産立会者が作成する出生証明書の写し</t>
    <phoneticPr fontId="3"/>
  </si>
  <si>
    <t>　　・戸籍謄(抄)本【原本】</t>
    <phoneticPr fontId="3"/>
  </si>
  <si>
    <t>　・戸籍謄（抄）本</t>
    <phoneticPr fontId="3"/>
  </si>
  <si>
    <t>　　※住民票の写し【原本】において、組合員の配偶者が世帯主となっており、対象の子との続柄が</t>
    <phoneticPr fontId="3"/>
  </si>
  <si>
    <t>　　　「夫の子」又は「妻の子」となっている場合は、世帯全員について記載された住民票の写し</t>
    <phoneticPr fontId="3"/>
  </si>
  <si>
    <t>　　※戸籍謄(抄)本の有効期限は設けていません。</t>
    <phoneticPr fontId="3"/>
  </si>
  <si>
    <t>　・配偶者がいない場合</t>
    <phoneticPr fontId="3"/>
  </si>
  <si>
    <t>　①に該当する場合</t>
    <phoneticPr fontId="3"/>
  </si>
  <si>
    <t>　②に該当する場合</t>
    <phoneticPr fontId="3"/>
  </si>
  <si>
    <t>　③に該当する場合（下記のうち該当する書類をご提出下さい）</t>
    <phoneticPr fontId="3"/>
  </si>
  <si>
    <t>　　戸籍謄（抄）本【原本】（法律上の配偶者がいないことが確認できるものに限る）</t>
    <phoneticPr fontId="3"/>
  </si>
  <si>
    <t>　・配偶者から暴力を受けて別居している場合</t>
    <phoneticPr fontId="3"/>
  </si>
  <si>
    <t>　　裁判所が発行する配偶者からの暴力の防止及び被害者の保護等に関する法律第10条に基づく</t>
    <phoneticPr fontId="3"/>
  </si>
  <si>
    <t>　　保護命令の写し</t>
    <phoneticPr fontId="3"/>
  </si>
  <si>
    <t>　・配偶者が行方不明となっている場合</t>
    <phoneticPr fontId="3"/>
  </si>
  <si>
    <t>　　配偶者の勤務先において無断欠勤が３か月以上続いていることについて配偶者の事業主が証</t>
    <phoneticPr fontId="3"/>
  </si>
  <si>
    <t>　　明した書類又はり災証明書</t>
    <phoneticPr fontId="3"/>
  </si>
  <si>
    <t>　④に該当する場合</t>
    <phoneticPr fontId="3"/>
  </si>
  <si>
    <t>　・（給与）収入がないことを確認できる書類（配偶者の直近の課税証明書等）【原本】</t>
    <phoneticPr fontId="3"/>
  </si>
  <si>
    <t>　　※退職しているが、直近の課税証明書等に給与収入金額の記載がある場合、対象となる子</t>
    <phoneticPr fontId="3"/>
  </si>
  <si>
    <t>　　　の出生日の翌日時点で退職していることが分かる書類（退職証明書、離職票の写し等）</t>
    <phoneticPr fontId="3"/>
  </si>
  <si>
    <t>　　　も添付してください。</t>
    <phoneticPr fontId="3"/>
  </si>
  <si>
    <t>　　※直近の課税証明書等に、労働者性のない役員の役員報酬や育児休業等に関する各種制度</t>
    <phoneticPr fontId="3"/>
  </si>
  <si>
    <t>　　　の適用を受けない特別職の公務員の報酬等の収入金額の記載がある場合、その身分を証</t>
    <phoneticPr fontId="3"/>
  </si>
  <si>
    <t>　　　明する書類（役員名簿や身分証の写し等）も添付してください。</t>
    <phoneticPr fontId="3"/>
  </si>
  <si>
    <t>　⑤に該当する場合</t>
    <phoneticPr fontId="3"/>
  </si>
  <si>
    <t>　・配偶者が配偶者育児休業等をすることができないことの申告書（給付様式第10-11-2号）</t>
    <phoneticPr fontId="3"/>
  </si>
  <si>
    <t>　　及び申告書記載の添付書類</t>
    <phoneticPr fontId="3"/>
  </si>
  <si>
    <t>　　　（住民票の写し【原本】は除く)。</t>
    <rPh sb="11" eb="13">
      <t>ゲンポン</t>
    </rPh>
    <phoneticPr fontId="3"/>
  </si>
  <si>
    <t>　※住民票の写し【原本】等の有効期限は設けていません。</t>
    <phoneticPr fontId="3"/>
  </si>
  <si>
    <t>　　　【原本】でも可</t>
    <phoneticPr fontId="3"/>
  </si>
  <si>
    <t>・当該請求期間が含まれる「育児休業給付受給資格確認通知」等（原本証明のある写し可）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</si>
</sst>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m\.d;@"/>
    <numFmt numFmtId="177" formatCode="[$-411]ggge&quot;年&quot;m&quot;月&quot;d&quot;日&quot;;@"/>
    <numFmt numFmtId="178" formatCode="\ 0\ &quot;日&quot;&quot;間&quot;"/>
    <numFmt numFmtId="179" formatCode="0_);[Red]\(0\)"/>
    <numFmt numFmtId="180" formatCode="0_ ;[Red]\-0\ "/>
  </numFmts>
  <fonts count="35">
    <font>
      <sz val="12"/>
      <name val="ＭＳ 明朝"/>
      <family val="1"/>
      <charset val="128"/>
    </font>
    <font>
      <sz val="12"/>
      <color theme="1"/>
      <name val="ＭＳ 明朝"/>
      <family val="2"/>
      <charset val="128"/>
    </font>
    <font>
      <sz val="12"/>
      <name val="ＭＳ 明朝"/>
      <family val="1"/>
      <charset val="128"/>
    </font>
    <font>
      <sz val="6"/>
      <name val="ＭＳ 明朝"/>
      <family val="1"/>
      <charset val="128"/>
    </font>
    <font>
      <sz val="16"/>
      <name val="ＭＳ 明朝"/>
      <family val="1"/>
      <charset val="128"/>
    </font>
    <font>
      <sz val="10.5"/>
      <name val="ＭＳ 明朝"/>
      <family val="1"/>
      <charset val="128"/>
    </font>
    <font>
      <sz val="9"/>
      <name val="ＭＳ 明朝"/>
      <family val="1"/>
      <charset val="128"/>
    </font>
    <font>
      <sz val="12"/>
      <name val="HGP創英角ﾎﾟｯﾌﾟ体"/>
      <family val="3"/>
      <charset val="128"/>
    </font>
    <font>
      <b/>
      <sz val="11"/>
      <name val="ＭＳ 明朝"/>
      <family val="1"/>
      <charset val="128"/>
    </font>
    <font>
      <b/>
      <sz val="12"/>
      <name val="ＭＳ 明朝"/>
      <family val="1"/>
      <charset val="128"/>
    </font>
    <font>
      <b/>
      <sz val="16"/>
      <name val="ＭＳ 明朝"/>
      <family val="1"/>
      <charset val="128"/>
    </font>
    <font>
      <sz val="10"/>
      <name val="ＭＳ 明朝"/>
      <family val="1"/>
      <charset val="128"/>
    </font>
    <font>
      <sz val="11"/>
      <name val="ＭＳ 明朝"/>
      <family val="1"/>
      <charset val="128"/>
    </font>
    <font>
      <sz val="11"/>
      <color theme="1"/>
      <name val="ＭＳ 明朝"/>
      <family val="1"/>
      <charset val="128"/>
    </font>
    <font>
      <sz val="8"/>
      <name val="ＭＳ 明朝"/>
      <family val="1"/>
      <charset val="128"/>
    </font>
    <font>
      <sz val="9"/>
      <color indexed="81"/>
      <name val="MS P ゴシック"/>
      <family val="3"/>
      <charset val="128"/>
    </font>
    <font>
      <sz val="9"/>
      <color rgb="FF000000"/>
      <name val="Meiryo UI"/>
      <family val="3"/>
      <charset val="128"/>
    </font>
    <font>
      <sz val="10"/>
      <color theme="1"/>
      <name val="ＭＳ 明朝"/>
      <family val="1"/>
      <charset val="128"/>
    </font>
    <font>
      <sz val="8"/>
      <color theme="1"/>
      <name val="ＭＳ 明朝"/>
      <family val="1"/>
      <charset val="128"/>
    </font>
    <font>
      <sz val="20"/>
      <name val="ＭＳ 明朝"/>
      <family val="1"/>
      <charset val="128"/>
    </font>
    <font>
      <sz val="7"/>
      <name val="ＭＳ 明朝"/>
      <family val="1"/>
      <charset val="128"/>
    </font>
    <font>
      <sz val="12"/>
      <color theme="1"/>
      <name val="ＭＳ 明朝"/>
      <family val="1"/>
      <charset val="128"/>
    </font>
    <font>
      <b/>
      <sz val="12"/>
      <color rgb="FFFF0000"/>
      <name val="ＭＳ ゴシック"/>
      <family val="3"/>
      <charset val="128"/>
    </font>
    <font>
      <sz val="12"/>
      <name val="ＭＳ ゴシック"/>
      <family val="3"/>
      <charset val="128"/>
    </font>
    <font>
      <sz val="11"/>
      <name val="HG丸ｺﾞｼｯｸM-PRO"/>
      <family val="3"/>
      <charset val="128"/>
    </font>
    <font>
      <sz val="10"/>
      <name val="HG丸ｺﾞｼｯｸM-PRO"/>
      <family val="3"/>
      <charset val="128"/>
    </font>
    <font>
      <sz val="10"/>
      <color theme="1"/>
      <name val="HG丸ｺﾞｼｯｸM-PRO"/>
      <family val="3"/>
      <charset val="128"/>
    </font>
    <font>
      <sz val="12"/>
      <name val="HG丸ｺﾞｼｯｸM-PRO"/>
      <family val="3"/>
      <charset val="128"/>
    </font>
    <font>
      <b/>
      <sz val="14"/>
      <name val="ＭＳ 明朝"/>
      <family val="1"/>
      <charset val="128"/>
    </font>
    <font>
      <sz val="7"/>
      <name val="HG丸ｺﾞｼｯｸM-PRO"/>
      <family val="3"/>
      <charset val="128"/>
    </font>
    <font>
      <sz val="8"/>
      <name val="ＭＳ ゴシック"/>
      <family val="3"/>
      <charset val="128"/>
    </font>
    <font>
      <sz val="12"/>
      <color rgb="FFFF0000"/>
      <name val="ＭＳ ゴシック"/>
      <family val="3"/>
      <charset val="128"/>
    </font>
    <font>
      <b/>
      <sz val="12"/>
      <color rgb="FFFF0000"/>
      <name val="HG丸ｺﾞｼｯｸM-PRO"/>
      <family val="3"/>
      <charset val="128"/>
    </font>
    <font>
      <b/>
      <sz val="14"/>
      <color rgb="FFFF0000"/>
      <name val="ＭＳ ゴシック"/>
      <family val="3"/>
      <charset val="128"/>
    </font>
    <font>
      <b/>
      <sz val="10"/>
      <color rgb="FFFF0000"/>
      <name val="HG丸ｺﾞｼｯｸM-PRO"/>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34998626667073579"/>
        <bgColor indexed="64"/>
      </patternFill>
    </fill>
  </fills>
  <borders count="50">
    <border>
      <left/>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style="thin">
        <color indexed="64"/>
      </left>
      <right/>
      <top/>
      <bottom/>
      <diagonal/>
    </border>
    <border>
      <left style="thin">
        <color indexed="64"/>
      </left>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s>
  <cellStyleXfs count="2">
    <xf numFmtId="0" fontId="0" fillId="0" borderId="0">
      <alignment vertical="center"/>
    </xf>
    <xf numFmtId="0" fontId="1" fillId="0" borderId="0">
      <alignment vertical="center"/>
    </xf>
  </cellStyleXfs>
  <cellXfs count="508">
    <xf numFmtId="0" fontId="0" fillId="0" borderId="0" xfId="0">
      <alignment vertical="center"/>
    </xf>
    <xf numFmtId="0" fontId="2" fillId="0" borderId="0" xfId="0" applyFont="1" applyProtection="1">
      <alignment vertical="center"/>
    </xf>
    <xf numFmtId="0" fontId="0" fillId="0" borderId="0" xfId="0" applyFont="1" applyProtection="1">
      <alignment vertical="center"/>
    </xf>
    <xf numFmtId="0" fontId="2" fillId="0" borderId="4" xfId="0" applyFont="1" applyBorder="1" applyProtection="1">
      <alignment vertical="center"/>
    </xf>
    <xf numFmtId="0" fontId="0" fillId="0" borderId="0" xfId="0" applyFont="1" applyBorder="1" applyProtection="1">
      <alignment vertical="center"/>
    </xf>
    <xf numFmtId="0" fontId="2" fillId="0" borderId="0" xfId="0" applyFont="1" applyBorder="1" applyProtection="1">
      <alignment vertical="center"/>
    </xf>
    <xf numFmtId="0" fontId="2" fillId="0" borderId="13" xfId="0" applyFont="1" applyBorder="1" applyProtection="1">
      <alignment vertical="center"/>
    </xf>
    <xf numFmtId="0" fontId="2" fillId="0" borderId="8" xfId="0" applyFont="1" applyBorder="1" applyProtection="1">
      <alignment vertical="center"/>
    </xf>
    <xf numFmtId="0" fontId="2" fillId="0" borderId="9" xfId="0" applyFont="1" applyBorder="1" applyProtection="1">
      <alignment vertical="center"/>
    </xf>
    <xf numFmtId="0" fontId="7" fillId="0" borderId="9" xfId="0" applyFont="1" applyBorder="1" applyAlignment="1" applyProtection="1">
      <alignment vertical="center"/>
    </xf>
    <xf numFmtId="0" fontId="0" fillId="0" borderId="9" xfId="0" applyFont="1" applyBorder="1" applyAlignment="1" applyProtection="1">
      <alignment vertical="center"/>
    </xf>
    <xf numFmtId="0" fontId="2" fillId="0" borderId="9" xfId="0" applyFont="1" applyBorder="1" applyAlignment="1" applyProtection="1">
      <alignment horizontal="center" vertical="center"/>
    </xf>
    <xf numFmtId="0" fontId="0" fillId="0" borderId="0" xfId="0" applyBorder="1" applyAlignment="1" applyProtection="1">
      <alignment horizontal="left" vertical="center" justifyLastLine="1"/>
    </xf>
    <xf numFmtId="0" fontId="0" fillId="0" borderId="4" xfId="0" applyBorder="1" applyAlignment="1" applyProtection="1">
      <alignment horizontal="left" vertical="center" justifyLastLine="1"/>
    </xf>
    <xf numFmtId="0" fontId="0" fillId="0" borderId="5" xfId="0" applyBorder="1" applyAlignment="1" applyProtection="1">
      <alignment horizontal="left" vertical="center" justifyLastLine="1"/>
    </xf>
    <xf numFmtId="0" fontId="0" fillId="0" borderId="13" xfId="0" applyBorder="1" applyAlignment="1" applyProtection="1">
      <alignment horizontal="left" vertical="center" justifyLastLine="1"/>
    </xf>
    <xf numFmtId="0" fontId="0" fillId="0" borderId="4" xfId="0" applyBorder="1" applyAlignment="1" applyProtection="1">
      <alignment vertical="center" justifyLastLine="1"/>
    </xf>
    <xf numFmtId="0" fontId="0" fillId="0" borderId="0" xfId="0" applyBorder="1" applyAlignment="1" applyProtection="1">
      <alignment vertical="center" justifyLastLine="1"/>
    </xf>
    <xf numFmtId="0" fontId="0" fillId="0" borderId="5" xfId="0" applyBorder="1" applyAlignment="1" applyProtection="1">
      <alignment vertical="center" justifyLastLine="1"/>
    </xf>
    <xf numFmtId="0" fontId="0" fillId="0" borderId="4" xfId="0" applyFont="1" applyBorder="1" applyAlignment="1" applyProtection="1">
      <alignment vertical="center"/>
    </xf>
    <xf numFmtId="0" fontId="0" fillId="0" borderId="0" xfId="0" applyFont="1" applyBorder="1" applyAlignment="1" applyProtection="1">
      <alignment vertical="center"/>
    </xf>
    <xf numFmtId="0" fontId="0" fillId="0" borderId="5" xfId="0" applyFont="1" applyBorder="1" applyAlignment="1" applyProtection="1">
      <alignment vertical="center"/>
    </xf>
    <xf numFmtId="0" fontId="0" fillId="0" borderId="8" xfId="0" applyFont="1" applyBorder="1" applyAlignment="1" applyProtection="1">
      <alignment horizontal="right" vertical="center"/>
    </xf>
    <xf numFmtId="0" fontId="0" fillId="0" borderId="9" xfId="0" applyFont="1" applyBorder="1" applyAlignment="1" applyProtection="1">
      <alignment horizontal="right" vertical="center"/>
    </xf>
    <xf numFmtId="0" fontId="0" fillId="0" borderId="10" xfId="0" applyFont="1" applyBorder="1" applyAlignment="1" applyProtection="1">
      <alignment horizontal="right" vertical="center"/>
    </xf>
    <xf numFmtId="0" fontId="6" fillId="0" borderId="0" xfId="0" applyFont="1" applyProtection="1">
      <alignment vertical="center"/>
    </xf>
    <xf numFmtId="0" fontId="8" fillId="0" borderId="0" xfId="0" applyFont="1" applyBorder="1" applyProtection="1">
      <alignment vertical="center"/>
    </xf>
    <xf numFmtId="0" fontId="5" fillId="0" borderId="0" xfId="0" applyFont="1" applyBorder="1" applyProtection="1">
      <alignment vertical="center"/>
    </xf>
    <xf numFmtId="0" fontId="3" fillId="0" borderId="0" xfId="0" applyFont="1" applyBorder="1" applyAlignment="1" applyProtection="1">
      <alignment vertical="top"/>
    </xf>
    <xf numFmtId="0" fontId="2" fillId="0" borderId="0" xfId="0" applyFont="1" applyFill="1" applyProtection="1">
      <alignment vertical="center"/>
    </xf>
    <xf numFmtId="0" fontId="0" fillId="0" borderId="0" xfId="0" applyBorder="1" applyAlignment="1" applyProtection="1">
      <alignment horizontal="center" vertical="center" justifyLastLine="1"/>
    </xf>
    <xf numFmtId="0" fontId="5" fillId="0" borderId="0" xfId="0" applyFont="1" applyFill="1" applyBorder="1" applyProtection="1">
      <alignment vertical="center"/>
    </xf>
    <xf numFmtId="0" fontId="2" fillId="0" borderId="0" xfId="0" applyFont="1" applyFill="1" applyBorder="1" applyProtection="1">
      <alignment vertical="center"/>
    </xf>
    <xf numFmtId="0" fontId="3" fillId="0" borderId="0" xfId="0" applyFont="1" applyFill="1" applyBorder="1" applyAlignment="1" applyProtection="1">
      <alignment vertical="top"/>
    </xf>
    <xf numFmtId="57" fontId="2" fillId="0" borderId="0" xfId="0" applyNumberFormat="1" applyFont="1" applyProtection="1">
      <alignment vertical="center"/>
    </xf>
    <xf numFmtId="176" fontId="2" fillId="0" borderId="0" xfId="0" applyNumberFormat="1" applyFont="1" applyProtection="1">
      <alignment vertical="center"/>
    </xf>
    <xf numFmtId="177" fontId="0" fillId="0" borderId="11" xfId="0" applyNumberFormat="1" applyFont="1" applyBorder="1" applyAlignment="1" applyProtection="1">
      <alignment vertical="center" justifyLastLine="1"/>
    </xf>
    <xf numFmtId="0" fontId="0" fillId="2" borderId="0" xfId="0" applyFill="1">
      <alignment vertical="center"/>
    </xf>
    <xf numFmtId="0" fontId="6" fillId="0" borderId="2" xfId="0" applyFont="1" applyBorder="1" applyAlignment="1" applyProtection="1">
      <alignment vertical="center" wrapText="1"/>
    </xf>
    <xf numFmtId="0" fontId="0" fillId="0" borderId="0" xfId="0" quotePrefix="1">
      <alignment vertical="center"/>
    </xf>
    <xf numFmtId="0" fontId="0" fillId="0" borderId="0" xfId="0" applyFont="1" applyFill="1" applyProtection="1">
      <alignment vertical="center"/>
    </xf>
    <xf numFmtId="0" fontId="0" fillId="0" borderId="0" xfId="0" applyFont="1" applyFill="1" applyBorder="1" applyProtection="1">
      <alignment vertic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0" fillId="0" borderId="0" xfId="0" applyAlignment="1">
      <alignment vertical="center" wrapText="1"/>
    </xf>
    <xf numFmtId="177" fontId="2" fillId="0" borderId="0" xfId="0" applyNumberFormat="1" applyFont="1" applyFill="1" applyProtection="1">
      <alignment vertical="center"/>
    </xf>
    <xf numFmtId="14" fontId="2" fillId="0" borderId="0" xfId="0" applyNumberFormat="1" applyFont="1" applyProtection="1">
      <alignment vertical="center"/>
    </xf>
    <xf numFmtId="0" fontId="0" fillId="0" borderId="0" xfId="0" applyAlignment="1">
      <alignment horizontal="center" vertical="center"/>
    </xf>
    <xf numFmtId="0" fontId="0" fillId="0" borderId="0" xfId="0" applyFont="1" applyFill="1" applyBorder="1" applyAlignment="1" applyProtection="1">
      <alignment horizontal="left" vertical="center"/>
    </xf>
    <xf numFmtId="0" fontId="0" fillId="0" borderId="45" xfId="0" applyBorder="1">
      <alignment vertical="center"/>
    </xf>
    <xf numFmtId="0" fontId="0" fillId="0" borderId="45" xfId="0" applyBorder="1" applyAlignment="1">
      <alignment horizontal="center" vertical="center"/>
    </xf>
    <xf numFmtId="0" fontId="0" fillId="0" borderId="45" xfId="0" applyBorder="1" applyAlignment="1">
      <alignment horizontal="left" vertical="center"/>
    </xf>
    <xf numFmtId="0" fontId="0" fillId="0" borderId="0" xfId="0" applyFont="1" applyBorder="1" applyAlignment="1" applyProtection="1">
      <alignment vertical="center" shrinkToFit="1"/>
    </xf>
    <xf numFmtId="0" fontId="0" fillId="3" borderId="45" xfId="0" applyFill="1" applyBorder="1" applyAlignment="1">
      <alignment horizontal="center" vertical="center"/>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vertical="center"/>
    </xf>
    <xf numFmtId="0" fontId="0" fillId="0" borderId="45" xfId="0" applyFill="1" applyBorder="1">
      <alignment vertical="center"/>
    </xf>
    <xf numFmtId="0" fontId="0" fillId="0" borderId="45" xfId="0" applyFill="1" applyBorder="1" applyAlignment="1">
      <alignment horizontal="center" vertical="center"/>
    </xf>
    <xf numFmtId="0" fontId="0" fillId="0" borderId="0" xfId="0" applyFill="1">
      <alignment vertical="center"/>
    </xf>
    <xf numFmtId="177" fontId="0" fillId="0" borderId="0" xfId="0" applyNumberFormat="1" applyFont="1" applyProtection="1">
      <alignment vertical="center"/>
    </xf>
    <xf numFmtId="177" fontId="0" fillId="0" borderId="0" xfId="0" applyNumberFormat="1">
      <alignment vertical="center"/>
    </xf>
    <xf numFmtId="0" fontId="6" fillId="0" borderId="0" xfId="0" applyFont="1" applyBorder="1" applyAlignment="1" applyProtection="1">
      <alignment vertical="center" wrapText="1"/>
    </xf>
    <xf numFmtId="0" fontId="14" fillId="0" borderId="0" xfId="0" applyFont="1" applyBorder="1" applyAlignment="1" applyProtection="1">
      <alignment vertical="center" wrapText="1"/>
    </xf>
    <xf numFmtId="0" fontId="11" fillId="4" borderId="11" xfId="0" applyFont="1" applyFill="1" applyBorder="1" applyAlignment="1" applyProtection="1">
      <alignment vertical="center" wrapText="1" justifyLastLine="1"/>
    </xf>
    <xf numFmtId="0" fontId="11" fillId="4" borderId="11" xfId="0" applyFont="1" applyFill="1" applyBorder="1" applyAlignment="1" applyProtection="1">
      <alignment vertical="center"/>
    </xf>
    <xf numFmtId="0" fontId="11" fillId="4" borderId="33" xfId="0" applyFont="1" applyFill="1" applyBorder="1" applyAlignment="1" applyProtection="1">
      <alignment vertical="center" wrapText="1" justifyLastLine="1"/>
    </xf>
    <xf numFmtId="0" fontId="13" fillId="4" borderId="13" xfId="0" applyFont="1" applyFill="1" applyBorder="1" applyAlignment="1" applyProtection="1">
      <alignment vertical="center" wrapText="1"/>
    </xf>
    <xf numFmtId="0" fontId="0" fillId="3" borderId="45" xfId="0" applyFill="1" applyBorder="1" applyAlignment="1">
      <alignment horizontal="center" vertical="center" wrapText="1"/>
    </xf>
    <xf numFmtId="0" fontId="0" fillId="0" borderId="45" xfId="0" applyBorder="1" applyAlignment="1">
      <alignment vertical="center" wrapText="1"/>
    </xf>
    <xf numFmtId="0" fontId="0" fillId="3" borderId="45" xfId="0"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179" fontId="0" fillId="0" borderId="0" xfId="0" applyNumberFormat="1">
      <alignment vertical="center"/>
    </xf>
    <xf numFmtId="180" fontId="0" fillId="0" borderId="0" xfId="0" applyNumberFormat="1">
      <alignment vertical="center"/>
    </xf>
    <xf numFmtId="177" fontId="0" fillId="0" borderId="0" xfId="0" applyNumberFormat="1" applyAlignment="1">
      <alignment horizontal="center" vertical="center"/>
    </xf>
    <xf numFmtId="177" fontId="0" fillId="0" borderId="0" xfId="0" applyNumberFormat="1" applyFont="1" applyAlignment="1" applyProtection="1">
      <alignment vertical="center" wrapText="1"/>
    </xf>
    <xf numFmtId="177" fontId="0" fillId="0" borderId="45" xfId="0" applyNumberFormat="1" applyBorder="1">
      <alignment vertical="center"/>
    </xf>
    <xf numFmtId="177" fontId="0" fillId="0" borderId="45" xfId="0" applyNumberFormat="1" applyBorder="1" applyAlignment="1">
      <alignment horizontal="center" vertical="center"/>
    </xf>
    <xf numFmtId="179" fontId="0" fillId="0" borderId="45" xfId="0" applyNumberFormat="1" applyBorder="1">
      <alignment vertical="center"/>
    </xf>
    <xf numFmtId="180" fontId="0" fillId="0" borderId="45" xfId="0" applyNumberFormat="1" applyBorder="1">
      <alignment vertical="center"/>
    </xf>
    <xf numFmtId="177" fontId="0" fillId="5" borderId="45" xfId="0" applyNumberFormat="1" applyFill="1" applyBorder="1">
      <alignment vertical="center"/>
    </xf>
    <xf numFmtId="0" fontId="0" fillId="0" borderId="45" xfId="0" applyBorder="1" applyAlignment="1">
      <alignment vertical="top" wrapText="1"/>
    </xf>
    <xf numFmtId="177" fontId="0" fillId="4" borderId="45" xfId="0" applyNumberFormat="1" applyFill="1" applyBorder="1">
      <alignment vertical="center"/>
    </xf>
    <xf numFmtId="177" fontId="0" fillId="6" borderId="45" xfId="0" applyNumberFormat="1" applyFill="1" applyBorder="1">
      <alignment vertical="center"/>
    </xf>
    <xf numFmtId="0" fontId="0" fillId="3" borderId="45" xfId="0" applyFill="1" applyBorder="1" applyAlignment="1">
      <alignment vertical="center" wrapText="1"/>
    </xf>
    <xf numFmtId="177" fontId="0" fillId="3" borderId="45" xfId="0" applyNumberFormat="1" applyFill="1" applyBorder="1" applyAlignment="1">
      <alignment vertical="center" wrapText="1"/>
    </xf>
    <xf numFmtId="179" fontId="0" fillId="3" borderId="45" xfId="0" applyNumberFormat="1" applyFill="1" applyBorder="1" applyAlignment="1">
      <alignment vertical="center" wrapText="1"/>
    </xf>
    <xf numFmtId="180" fontId="0" fillId="3" borderId="45" xfId="0" applyNumberFormat="1" applyFill="1" applyBorder="1" applyAlignment="1">
      <alignment vertical="center" wrapText="1"/>
    </xf>
    <xf numFmtId="0" fontId="19" fillId="0" borderId="0" xfId="0" applyFont="1" applyAlignment="1">
      <alignment horizontal="center" vertical="center"/>
    </xf>
    <xf numFmtId="0" fontId="19" fillId="0" borderId="0" xfId="0" applyFont="1">
      <alignment vertical="center"/>
    </xf>
    <xf numFmtId="0" fontId="0" fillId="3" borderId="45" xfId="0" applyFill="1" applyBorder="1" applyAlignment="1">
      <alignment horizontal="center" vertical="center" wrapText="1"/>
    </xf>
    <xf numFmtId="0" fontId="0" fillId="0" borderId="0" xfId="0" applyFont="1" applyFill="1" applyBorder="1" applyAlignment="1" applyProtection="1">
      <alignment horizontal="center" vertical="center" justifyLastLine="1"/>
      <protection locked="0"/>
    </xf>
    <xf numFmtId="176" fontId="2" fillId="0" borderId="0" xfId="0" applyNumberFormat="1" applyFont="1" applyFill="1" applyProtection="1">
      <alignment vertical="center"/>
    </xf>
    <xf numFmtId="57" fontId="2" fillId="0" borderId="0" xfId="0" applyNumberFormat="1" applyFont="1" applyFill="1" applyProtection="1">
      <alignment vertical="center"/>
    </xf>
    <xf numFmtId="0" fontId="0" fillId="0" borderId="11" xfId="0" applyFont="1" applyFill="1" applyBorder="1" applyAlignment="1" applyProtection="1">
      <alignment horizontal="center" vertical="center" justifyLastLine="1"/>
      <protection locked="0"/>
    </xf>
    <xf numFmtId="0" fontId="11" fillId="0" borderId="11" xfId="0" applyFont="1" applyFill="1" applyBorder="1" applyAlignment="1" applyProtection="1">
      <alignment vertical="center" wrapText="1" justifyLastLine="1"/>
    </xf>
    <xf numFmtId="0" fontId="11" fillId="0" borderId="11" xfId="0" applyFont="1" applyFill="1" applyBorder="1" applyAlignment="1" applyProtection="1">
      <alignment vertical="center"/>
    </xf>
    <xf numFmtId="0" fontId="11" fillId="0" borderId="33" xfId="0" applyFont="1" applyFill="1" applyBorder="1" applyAlignment="1" applyProtection="1">
      <alignment vertical="center" wrapText="1" justifyLastLine="1"/>
    </xf>
    <xf numFmtId="0" fontId="0" fillId="0" borderId="34" xfId="0" applyFont="1" applyFill="1" applyBorder="1" applyAlignment="1" applyProtection="1">
      <alignment horizontal="center" vertical="center" justifyLastLine="1"/>
      <protection locked="0"/>
    </xf>
    <xf numFmtId="0" fontId="0" fillId="0" borderId="43" xfId="0" applyFont="1" applyFill="1" applyBorder="1" applyAlignment="1" applyProtection="1">
      <alignment horizontal="center" vertical="center" justifyLastLine="1"/>
      <protection locked="0"/>
    </xf>
    <xf numFmtId="0" fontId="0" fillId="0" borderId="37" xfId="0" applyFont="1" applyFill="1" applyBorder="1" applyAlignment="1" applyProtection="1">
      <alignment horizontal="center" vertical="center" justifyLastLine="1"/>
      <protection locked="0"/>
    </xf>
    <xf numFmtId="0" fontId="0" fillId="0" borderId="40" xfId="0" applyFont="1" applyFill="1" applyBorder="1" applyAlignment="1" applyProtection="1">
      <alignment horizontal="center" vertical="center" justifyLastLine="1"/>
      <protection locked="0"/>
    </xf>
    <xf numFmtId="0" fontId="13" fillId="0" borderId="13" xfId="0" applyFont="1" applyFill="1" applyBorder="1" applyAlignment="1" applyProtection="1">
      <alignment vertical="center" wrapText="1"/>
    </xf>
    <xf numFmtId="177" fontId="0" fillId="0" borderId="11" xfId="0" applyNumberFormat="1" applyFont="1" applyFill="1" applyBorder="1" applyAlignment="1" applyProtection="1">
      <alignment vertical="center" justifyLastLine="1"/>
    </xf>
    <xf numFmtId="177" fontId="0" fillId="0" borderId="0" xfId="0" applyNumberFormat="1" applyFont="1" applyFill="1" applyProtection="1">
      <alignment vertical="center"/>
    </xf>
    <xf numFmtId="177" fontId="0" fillId="0" borderId="0" xfId="0" applyNumberFormat="1" applyFont="1" applyFill="1" applyAlignment="1" applyProtection="1">
      <alignment vertical="center" wrapText="1"/>
    </xf>
    <xf numFmtId="0" fontId="2" fillId="0" borderId="4" xfId="0" applyFont="1" applyFill="1" applyBorder="1" applyProtection="1">
      <alignment vertical="center"/>
    </xf>
    <xf numFmtId="0" fontId="2" fillId="0" borderId="13" xfId="0" applyFont="1" applyFill="1" applyBorder="1" applyProtection="1">
      <alignment vertical="center"/>
    </xf>
    <xf numFmtId="0" fontId="2" fillId="0" borderId="15" xfId="0" applyFont="1" applyFill="1" applyBorder="1" applyProtection="1">
      <alignment vertical="center"/>
    </xf>
    <xf numFmtId="14" fontId="2" fillId="0" borderId="0" xfId="0" applyNumberFormat="1" applyFont="1" applyFill="1" applyProtection="1">
      <alignment vertical="center"/>
    </xf>
    <xf numFmtId="0" fontId="2" fillId="0" borderId="8" xfId="0" applyFont="1" applyFill="1" applyBorder="1" applyProtection="1">
      <alignment vertical="center"/>
    </xf>
    <xf numFmtId="0" fontId="2" fillId="0" borderId="9" xfId="0" applyFont="1" applyFill="1" applyBorder="1" applyProtection="1">
      <alignment vertical="center"/>
    </xf>
    <xf numFmtId="0" fontId="7" fillId="0" borderId="9" xfId="0" applyFont="1" applyFill="1" applyBorder="1" applyAlignment="1" applyProtection="1">
      <alignment vertical="center"/>
    </xf>
    <xf numFmtId="0" fontId="0" fillId="0" borderId="9" xfId="0" applyFont="1" applyFill="1" applyBorder="1" applyAlignment="1" applyProtection="1">
      <alignment vertical="center"/>
    </xf>
    <xf numFmtId="0" fontId="7" fillId="0" borderId="10" xfId="0" applyFont="1" applyFill="1" applyBorder="1" applyAlignment="1" applyProtection="1">
      <alignment vertical="center" shrinkToFit="1"/>
    </xf>
    <xf numFmtId="0" fontId="0" fillId="0" borderId="0" xfId="0" applyFill="1" applyBorder="1" applyAlignment="1" applyProtection="1">
      <alignment horizontal="left" vertical="center" justifyLastLine="1"/>
    </xf>
    <xf numFmtId="0" fontId="0" fillId="0" borderId="4" xfId="0" applyFill="1" applyBorder="1" applyAlignment="1" applyProtection="1">
      <alignment horizontal="left" vertical="center" justifyLastLine="1"/>
    </xf>
    <xf numFmtId="0" fontId="14" fillId="0" borderId="0" xfId="0" applyFont="1" applyFill="1" applyBorder="1" applyAlignment="1" applyProtection="1">
      <alignment vertical="center" wrapText="1"/>
    </xf>
    <xf numFmtId="0" fontId="0" fillId="0" borderId="5" xfId="0" applyFill="1" applyBorder="1" applyAlignment="1" applyProtection="1">
      <alignment horizontal="left" vertical="center" justifyLastLine="1"/>
    </xf>
    <xf numFmtId="0" fontId="0" fillId="0" borderId="4" xfId="0" applyFill="1" applyBorder="1" applyAlignment="1" applyProtection="1">
      <alignment vertical="center" justifyLastLine="1"/>
    </xf>
    <xf numFmtId="0" fontId="6" fillId="0" borderId="0" xfId="0" applyFont="1" applyFill="1" applyBorder="1" applyAlignment="1" applyProtection="1">
      <alignment vertical="center" wrapText="1"/>
    </xf>
    <xf numFmtId="0" fontId="0" fillId="0" borderId="13" xfId="0" applyFill="1" applyBorder="1" applyAlignment="1" applyProtection="1">
      <alignment horizontal="left" vertical="center" justifyLastLine="1"/>
    </xf>
    <xf numFmtId="0" fontId="0" fillId="0" borderId="0" xfId="0" applyFill="1" applyBorder="1" applyAlignment="1" applyProtection="1">
      <alignment horizontal="center" vertical="center" justifyLastLine="1"/>
    </xf>
    <xf numFmtId="0" fontId="0" fillId="0" borderId="0" xfId="0" applyFill="1" applyBorder="1" applyAlignment="1" applyProtection="1">
      <alignment vertical="center" justifyLastLine="1"/>
    </xf>
    <xf numFmtId="0" fontId="0" fillId="0" borderId="5" xfId="0" applyFill="1" applyBorder="1" applyAlignment="1" applyProtection="1">
      <alignment vertical="center" justifyLastLine="1"/>
    </xf>
    <xf numFmtId="0" fontId="0" fillId="0" borderId="4" xfId="0" applyFont="1" applyFill="1" applyBorder="1" applyAlignment="1" applyProtection="1">
      <alignment vertical="center"/>
    </xf>
    <xf numFmtId="0" fontId="0"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5" xfId="0" applyFont="1" applyFill="1" applyBorder="1" applyAlignment="1" applyProtection="1">
      <alignment vertical="center"/>
    </xf>
    <xf numFmtId="0" fontId="0" fillId="0" borderId="8" xfId="0" applyFont="1" applyFill="1" applyBorder="1" applyAlignment="1" applyProtection="1">
      <alignment horizontal="right" vertical="center"/>
    </xf>
    <xf numFmtId="0" fontId="0" fillId="0" borderId="9" xfId="0" applyFont="1" applyFill="1" applyBorder="1" applyAlignment="1" applyProtection="1">
      <alignment horizontal="right" vertical="center"/>
    </xf>
    <xf numFmtId="0" fontId="0" fillId="0" borderId="10" xfId="0" applyFont="1" applyFill="1" applyBorder="1" applyAlignment="1" applyProtection="1">
      <alignment horizontal="right" vertical="center"/>
    </xf>
    <xf numFmtId="0" fontId="8" fillId="0" borderId="0" xfId="0" applyFont="1" applyFill="1" applyBorder="1" applyProtection="1">
      <alignment vertical="center"/>
    </xf>
    <xf numFmtId="14" fontId="2" fillId="0" borderId="0" xfId="0" applyNumberFormat="1" applyFont="1" applyFill="1" applyBorder="1" applyAlignment="1" applyProtection="1">
      <alignment vertical="center"/>
    </xf>
    <xf numFmtId="178" fontId="11" fillId="0" borderId="0" xfId="0" applyNumberFormat="1" applyFont="1" applyFill="1" applyBorder="1" applyAlignment="1" applyProtection="1">
      <alignment vertical="center" justifyLastLine="1"/>
    </xf>
    <xf numFmtId="0" fontId="0" fillId="0" borderId="11" xfId="0" applyFont="1" applyFill="1" applyBorder="1" applyAlignment="1" applyProtection="1"/>
    <xf numFmtId="0" fontId="0" fillId="2" borderId="0" xfId="0" applyFill="1" applyAlignment="1">
      <alignment horizontal="left" vertical="center"/>
    </xf>
    <xf numFmtId="0" fontId="0" fillId="4" borderId="11" xfId="0" applyFont="1" applyFill="1" applyBorder="1" applyAlignment="1" applyProtection="1">
      <alignment horizontal="center" vertical="center" justifyLastLine="1"/>
    </xf>
    <xf numFmtId="0" fontId="11" fillId="4" borderId="11" xfId="0" applyFont="1" applyFill="1" applyBorder="1" applyAlignment="1" applyProtection="1">
      <alignment vertical="center" justifyLastLine="1"/>
    </xf>
    <xf numFmtId="0" fontId="0" fillId="4"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justifyLastLine="1"/>
    </xf>
    <xf numFmtId="0" fontId="0" fillId="0" borderId="0" xfId="0" applyFont="1" applyFill="1" applyBorder="1" applyAlignment="1" applyProtection="1">
      <alignment horizontal="center" vertical="center" justifyLastLine="1"/>
    </xf>
    <xf numFmtId="0" fontId="0" fillId="0" borderId="0" xfId="0" applyProtection="1">
      <alignment vertical="center"/>
    </xf>
    <xf numFmtId="0" fontId="0" fillId="0" borderId="11" xfId="0" applyFont="1" applyFill="1" applyBorder="1" applyAlignment="1" applyProtection="1">
      <alignment vertical="center" justifyLastLine="1"/>
      <protection locked="0"/>
    </xf>
    <xf numFmtId="0" fontId="0" fillId="0" borderId="11" xfId="0" applyFont="1" applyFill="1" applyBorder="1" applyAlignment="1" applyProtection="1">
      <alignment vertical="center" wrapText="1" justifyLastLine="1"/>
    </xf>
    <xf numFmtId="0" fontId="21" fillId="0" borderId="13" xfId="0" applyFont="1" applyFill="1" applyBorder="1" applyAlignment="1" applyProtection="1">
      <alignment vertical="center" wrapText="1"/>
    </xf>
    <xf numFmtId="0" fontId="0" fillId="3" borderId="45" xfId="0" applyFill="1" applyBorder="1" applyAlignment="1">
      <alignment horizontal="center" vertical="center" wrapText="1"/>
    </xf>
    <xf numFmtId="0" fontId="0" fillId="3" borderId="45" xfId="0" applyFill="1" applyBorder="1" applyAlignment="1">
      <alignment horizontal="center" vertical="center" wrapText="1"/>
    </xf>
    <xf numFmtId="0" fontId="11" fillId="0" borderId="45" xfId="0" applyFont="1" applyBorder="1" applyAlignment="1">
      <alignment vertical="center" wrapText="1"/>
    </xf>
    <xf numFmtId="0" fontId="0" fillId="0" borderId="0" xfId="0" applyNumberFormat="1" applyFont="1" applyProtection="1">
      <alignment vertical="center"/>
    </xf>
    <xf numFmtId="0" fontId="0" fillId="0" borderId="0" xfId="0" applyNumberFormat="1">
      <alignment vertical="center"/>
    </xf>
    <xf numFmtId="0" fontId="0" fillId="0" borderId="0" xfId="0" applyFont="1" applyAlignment="1" applyProtection="1">
      <alignment vertical="center" wrapText="1"/>
    </xf>
    <xf numFmtId="0" fontId="0" fillId="0" borderId="0" xfId="0" applyAlignment="1" applyProtection="1">
      <alignment horizontal="center" vertical="center"/>
    </xf>
    <xf numFmtId="0" fontId="0" fillId="0" borderId="23" xfId="0" applyBorder="1">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46" xfId="0" applyBorder="1">
      <alignment vertical="center"/>
    </xf>
    <xf numFmtId="0" fontId="0" fillId="0" borderId="47" xfId="0" quotePrefix="1" applyBorder="1">
      <alignment vertical="center"/>
    </xf>
    <xf numFmtId="0" fontId="0" fillId="0" borderId="48" xfId="0" quotePrefix="1" applyBorder="1">
      <alignment vertical="center"/>
    </xf>
    <xf numFmtId="0" fontId="0" fillId="0" borderId="47" xfId="0" applyBorder="1">
      <alignment vertical="center"/>
    </xf>
    <xf numFmtId="0" fontId="0" fillId="0" borderId="48" xfId="0" applyBorder="1">
      <alignment vertical="center"/>
    </xf>
    <xf numFmtId="0" fontId="0" fillId="0" borderId="0" xfId="0" applyBorder="1" applyAlignment="1">
      <alignment vertical="center" wrapText="1"/>
    </xf>
    <xf numFmtId="177" fontId="0" fillId="0" borderId="4" xfId="0" applyNumberFormat="1" applyBorder="1">
      <alignment vertical="center"/>
    </xf>
    <xf numFmtId="0" fontId="0" fillId="0" borderId="5" xfId="0" quotePrefix="1" applyBorder="1">
      <alignment vertical="center"/>
    </xf>
    <xf numFmtId="177" fontId="0" fillId="0" borderId="8" xfId="0" applyNumberFormat="1" applyBorder="1">
      <alignment vertical="center"/>
    </xf>
    <xf numFmtId="0" fontId="0" fillId="0" borderId="10" xfId="0" quotePrefix="1" applyBorder="1">
      <alignment vertical="center"/>
    </xf>
    <xf numFmtId="0" fontId="0" fillId="0" borderId="6" xfId="0" applyFont="1" applyFill="1" applyBorder="1" applyAlignment="1" applyProtection="1">
      <alignment vertical="center" wrapText="1" justifyLastLine="1"/>
    </xf>
    <xf numFmtId="0" fontId="0" fillId="0" borderId="2" xfId="0" applyFont="1" applyFill="1" applyBorder="1" applyAlignment="1" applyProtection="1">
      <alignment vertical="center" wrapText="1" justifyLastLine="1"/>
    </xf>
    <xf numFmtId="0" fontId="0" fillId="0" borderId="22" xfId="0" applyFont="1" applyFill="1" applyBorder="1" applyAlignment="1" applyProtection="1">
      <alignment vertical="center" wrapText="1" justifyLastLine="1"/>
    </xf>
    <xf numFmtId="0" fontId="2" fillId="0" borderId="9" xfId="0" applyFont="1" applyFill="1" applyBorder="1" applyAlignment="1" applyProtection="1">
      <alignment horizontal="center" vertical="center"/>
    </xf>
    <xf numFmtId="0" fontId="0" fillId="2" borderId="46" xfId="0" applyFill="1" applyBorder="1">
      <alignment vertical="center"/>
    </xf>
    <xf numFmtId="0" fontId="0" fillId="2" borderId="47" xfId="0" quotePrefix="1" applyFill="1" applyBorder="1">
      <alignment vertical="center"/>
    </xf>
    <xf numFmtId="0" fontId="0" fillId="2" borderId="48" xfId="0" quotePrefix="1" applyFill="1" applyBorder="1">
      <alignment vertical="center"/>
    </xf>
    <xf numFmtId="177" fontId="0" fillId="0" borderId="46" xfId="0" applyNumberFormat="1" applyFill="1" applyBorder="1">
      <alignment vertical="center"/>
    </xf>
    <xf numFmtId="177" fontId="0" fillId="0" borderId="47" xfId="0" quotePrefix="1" applyNumberFormat="1" applyBorder="1">
      <alignment vertical="center"/>
    </xf>
    <xf numFmtId="177" fontId="0" fillId="0" borderId="47" xfId="0" applyNumberFormat="1" applyBorder="1">
      <alignment vertical="center"/>
    </xf>
    <xf numFmtId="177" fontId="0" fillId="0" borderId="48" xfId="0" applyNumberFormat="1" applyBorder="1">
      <alignment vertical="center"/>
    </xf>
    <xf numFmtId="0" fontId="2" fillId="0" borderId="0" xfId="0" applyFont="1" applyFill="1" applyAlignment="1" applyProtection="1">
      <alignment vertical="center"/>
    </xf>
    <xf numFmtId="0" fontId="2" fillId="0" borderId="9" xfId="0" applyFont="1" applyFill="1" applyBorder="1" applyAlignment="1" applyProtection="1">
      <alignment vertical="center"/>
    </xf>
    <xf numFmtId="0" fontId="0" fillId="0" borderId="28" xfId="0" applyFont="1" applyFill="1" applyBorder="1" applyAlignment="1" applyProtection="1">
      <alignment vertical="center" justifyLastLine="1"/>
    </xf>
    <xf numFmtId="0" fontId="0" fillId="0" borderId="1" xfId="0" applyFont="1" applyFill="1" applyBorder="1" applyAlignment="1" applyProtection="1">
      <alignment vertical="center" justifyLastLine="1"/>
    </xf>
    <xf numFmtId="0" fontId="0" fillId="0" borderId="29" xfId="0" applyFont="1" applyFill="1" applyBorder="1" applyAlignment="1" applyProtection="1">
      <alignment vertical="center" justifyLastLine="1"/>
    </xf>
    <xf numFmtId="0" fontId="23" fillId="0" borderId="0" xfId="0" applyFont="1" applyAlignment="1" applyProtection="1">
      <alignment horizontal="center" vertical="center"/>
    </xf>
    <xf numFmtId="177" fontId="0" fillId="0" borderId="11"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77" fontId="0" fillId="0" borderId="11" xfId="0" applyNumberFormat="1" applyFont="1" applyBorder="1" applyAlignment="1" applyProtection="1">
      <alignment horizontal="center" vertical="center"/>
    </xf>
    <xf numFmtId="0" fontId="0" fillId="0" borderId="13" xfId="0" applyBorder="1" applyAlignment="1" applyProtection="1">
      <alignment horizontal="center" vertical="center" justifyLastLine="1"/>
    </xf>
    <xf numFmtId="0" fontId="0" fillId="0" borderId="0" xfId="0" applyFill="1" applyBorder="1">
      <alignment vertical="center"/>
    </xf>
    <xf numFmtId="0" fontId="25" fillId="0" borderId="11" xfId="0" applyFont="1" applyFill="1" applyBorder="1" applyAlignment="1" applyProtection="1">
      <alignment vertical="center" wrapText="1"/>
    </xf>
    <xf numFmtId="0" fontId="25" fillId="0" borderId="33" xfId="0" applyFont="1" applyFill="1" applyBorder="1" applyAlignment="1" applyProtection="1">
      <alignment vertical="center" wrapText="1"/>
    </xf>
    <xf numFmtId="0" fontId="28" fillId="0" borderId="0" xfId="0" applyFont="1" applyBorder="1" applyProtection="1">
      <alignment vertical="center"/>
    </xf>
    <xf numFmtId="0" fontId="0" fillId="0" borderId="0" xfId="0" quotePrefix="1" applyBorder="1">
      <alignment vertical="center"/>
    </xf>
    <xf numFmtId="0" fontId="0" fillId="0" borderId="45" xfId="0" applyNumberFormat="1" applyBorder="1" applyAlignment="1">
      <alignment vertical="center" wrapText="1"/>
    </xf>
    <xf numFmtId="0" fontId="4" fillId="0" borderId="0" xfId="0" applyFont="1" applyFill="1" applyBorder="1" applyAlignment="1" applyProtection="1">
      <alignment horizontal="center" vertical="center"/>
    </xf>
    <xf numFmtId="0" fontId="0" fillId="0" borderId="13" xfId="0" applyFill="1" applyBorder="1" applyAlignment="1" applyProtection="1">
      <alignment horizontal="center" vertical="center" justifyLastLine="1"/>
    </xf>
    <xf numFmtId="0" fontId="31" fillId="0" borderId="0" xfId="0" applyFont="1" applyBorder="1" applyProtection="1">
      <alignment vertical="center"/>
    </xf>
    <xf numFmtId="0" fontId="0" fillId="0" borderId="2" xfId="0" applyFont="1" applyFill="1" applyBorder="1" applyAlignment="1" applyProtection="1">
      <alignment vertical="center" wrapText="1" justifyLastLine="1"/>
      <protection locked="0"/>
    </xf>
    <xf numFmtId="0" fontId="0" fillId="0" borderId="16" xfId="0" applyFont="1" applyFill="1" applyBorder="1" applyAlignment="1" applyProtection="1">
      <alignment vertical="center" wrapText="1" justifyLastLine="1"/>
      <protection locked="0"/>
    </xf>
    <xf numFmtId="0" fontId="0" fillId="0" borderId="11" xfId="0" applyFont="1" applyFill="1" applyBorder="1" applyAlignment="1" applyProtection="1">
      <alignment vertical="center"/>
    </xf>
    <xf numFmtId="0" fontId="0" fillId="0" borderId="32" xfId="0" applyFont="1" applyFill="1" applyBorder="1" applyAlignment="1" applyProtection="1">
      <alignment vertical="center"/>
    </xf>
    <xf numFmtId="0" fontId="0" fillId="0" borderId="2" xfId="0" applyFont="1" applyFill="1" applyBorder="1" applyAlignment="1" applyProtection="1">
      <alignment vertical="center" justifyLastLine="1"/>
      <protection locked="0"/>
    </xf>
    <xf numFmtId="0" fontId="0" fillId="0" borderId="16" xfId="0" applyFont="1" applyFill="1" applyBorder="1" applyAlignment="1" applyProtection="1">
      <alignment vertical="center" justifyLastLine="1"/>
      <protection locked="0"/>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Border="1" applyAlignment="1" applyProtection="1">
      <alignment vertical="top"/>
    </xf>
    <xf numFmtId="0" fontId="8" fillId="0" borderId="0" xfId="0" applyFont="1" applyFill="1" applyProtection="1">
      <alignment vertical="center"/>
    </xf>
    <xf numFmtId="0" fontId="12" fillId="0" borderId="0" xfId="0" applyFont="1" applyProtection="1">
      <alignment vertical="center"/>
    </xf>
    <xf numFmtId="0" fontId="12" fillId="0" borderId="0" xfId="0" applyFont="1" applyFill="1" applyBorder="1" applyAlignment="1" applyProtection="1">
      <alignment horizontal="center" vertical="center" justifyLastLine="1"/>
      <protection locked="0"/>
    </xf>
    <xf numFmtId="0" fontId="8" fillId="0" borderId="0" xfId="0" applyFont="1" applyFill="1" applyBorder="1" applyAlignment="1" applyProtection="1">
      <alignment horizontal="left" vertical="center" justifyLastLine="1"/>
      <protection locked="0"/>
    </xf>
    <xf numFmtId="0" fontId="12" fillId="0" borderId="0" xfId="0" applyFont="1" applyFill="1" applyBorder="1" applyAlignment="1" applyProtection="1">
      <alignment horizontal="left" vertical="center" justifyLastLine="1"/>
      <protection locked="0"/>
    </xf>
    <xf numFmtId="0" fontId="0" fillId="0" borderId="13" xfId="0" applyFill="1" applyBorder="1" applyAlignment="1" applyProtection="1">
      <alignment horizontal="center" vertical="center" justifyLastLine="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1" xfId="0" applyNumberFormat="1" applyFont="1" applyBorder="1" applyAlignment="1" applyProtection="1">
      <alignment horizontal="center" vertical="center"/>
    </xf>
    <xf numFmtId="0" fontId="0" fillId="0" borderId="13" xfId="0" applyBorder="1" applyAlignment="1" applyProtection="1">
      <alignment horizontal="center" vertical="center" justifyLastLine="1"/>
    </xf>
    <xf numFmtId="0" fontId="33" fillId="0" borderId="0" xfId="0" applyFont="1" applyFill="1" applyBorder="1" applyProtection="1">
      <alignment vertical="center"/>
    </xf>
    <xf numFmtId="177" fontId="0" fillId="0" borderId="11" xfId="0" applyNumberFormat="1" applyFont="1" applyFill="1" applyBorder="1" applyAlignment="1" applyProtection="1">
      <alignment vertical="center"/>
    </xf>
    <xf numFmtId="20" fontId="3" fillId="0" borderId="11" xfId="0" applyNumberFormat="1" applyFont="1" applyFill="1" applyBorder="1" applyAlignment="1" applyProtection="1">
      <alignment vertical="center" wrapText="1" shrinkToFit="1"/>
    </xf>
    <xf numFmtId="177" fontId="3" fillId="0" borderId="11" xfId="0" applyNumberFormat="1" applyFont="1" applyFill="1" applyBorder="1" applyAlignment="1" applyProtection="1">
      <alignment vertical="center" wrapText="1" shrinkToFit="1"/>
    </xf>
    <xf numFmtId="177" fontId="3" fillId="0" borderId="11" xfId="0" applyNumberFormat="1" applyFont="1" applyFill="1" applyBorder="1" applyAlignment="1" applyProtection="1">
      <alignment vertical="center" shrinkToFit="1"/>
    </xf>
    <xf numFmtId="177" fontId="14" fillId="0" borderId="11" xfId="0" applyNumberFormat="1" applyFont="1" applyFill="1" applyBorder="1" applyAlignment="1" applyProtection="1">
      <alignment vertical="center" wrapText="1"/>
    </xf>
    <xf numFmtId="177" fontId="14" fillId="0" borderId="33" xfId="0" applyNumberFormat="1" applyFont="1" applyFill="1" applyBorder="1" applyAlignment="1" applyProtection="1">
      <alignment vertical="center" wrapText="1"/>
    </xf>
    <xf numFmtId="0" fontId="33" fillId="0" borderId="0" xfId="0" applyFont="1" applyBorder="1" applyProtection="1">
      <alignment vertical="center"/>
    </xf>
    <xf numFmtId="0" fontId="12" fillId="0" borderId="18" xfId="0" applyFont="1" applyFill="1" applyBorder="1" applyAlignment="1" applyProtection="1">
      <alignment horizontal="center" vertical="center" wrapText="1" justifyLastLine="1"/>
    </xf>
    <xf numFmtId="0" fontId="12" fillId="0" borderId="11" xfId="0" applyFont="1" applyFill="1" applyBorder="1" applyAlignment="1" applyProtection="1">
      <alignment horizontal="center" vertical="center" wrapText="1" justifyLastLine="1"/>
    </xf>
    <xf numFmtId="0" fontId="12" fillId="0" borderId="19" xfId="0" applyFont="1" applyFill="1" applyBorder="1" applyAlignment="1" applyProtection="1">
      <alignment horizontal="center" vertical="center" wrapText="1" justifyLastLine="1"/>
    </xf>
    <xf numFmtId="177" fontId="0" fillId="0" borderId="21" xfId="0" applyNumberFormat="1" applyFont="1" applyFill="1" applyBorder="1" applyAlignment="1" applyProtection="1">
      <alignment horizontal="center" vertical="center" justifyLastLine="1"/>
    </xf>
    <xf numFmtId="177" fontId="0" fillId="0" borderId="11" xfId="0" applyNumberFormat="1" applyFont="1" applyFill="1" applyBorder="1" applyAlignment="1" applyProtection="1">
      <alignment horizontal="center" vertical="center" justifyLastLine="1"/>
    </xf>
    <xf numFmtId="177" fontId="0" fillId="0" borderId="11" xfId="0" applyNumberFormat="1" applyFont="1" applyFill="1" applyBorder="1" applyAlignment="1" applyProtection="1">
      <alignment horizontal="center" vertical="center"/>
    </xf>
    <xf numFmtId="177" fontId="0" fillId="4" borderId="21" xfId="0" applyNumberFormat="1" applyFont="1" applyFill="1" applyBorder="1" applyAlignment="1" applyProtection="1">
      <alignment horizontal="center" vertical="center" justifyLastLine="1"/>
      <protection locked="0"/>
    </xf>
    <xf numFmtId="177" fontId="0" fillId="4" borderId="11" xfId="0" applyNumberFormat="1" applyFont="1" applyFill="1" applyBorder="1" applyAlignment="1" applyProtection="1">
      <alignment horizontal="center" vertical="center" justifyLastLine="1"/>
      <protection locked="0"/>
    </xf>
    <xf numFmtId="0" fontId="24" fillId="0" borderId="11" xfId="0" applyFont="1" applyFill="1" applyBorder="1" applyAlignment="1" applyProtection="1">
      <alignment horizontal="left" vertical="center" wrapText="1"/>
    </xf>
    <xf numFmtId="0" fontId="0" fillId="4" borderId="21" xfId="0" applyFont="1" applyFill="1" applyBorder="1" applyAlignment="1" applyProtection="1">
      <alignment horizontal="center" vertical="center" wrapText="1" justifyLastLine="1"/>
      <protection locked="0"/>
    </xf>
    <xf numFmtId="0" fontId="0" fillId="4" borderId="11" xfId="0" applyFont="1" applyFill="1" applyBorder="1" applyAlignment="1" applyProtection="1">
      <alignment horizontal="center" vertical="center" wrapText="1" justifyLastLine="1"/>
      <protection locked="0"/>
    </xf>
    <xf numFmtId="0" fontId="0" fillId="4" borderId="32" xfId="0" applyFont="1" applyFill="1" applyBorder="1" applyAlignment="1" applyProtection="1">
      <alignment horizontal="center" vertical="center" wrapText="1" justifyLastLine="1"/>
      <protection locked="0"/>
    </xf>
    <xf numFmtId="177" fontId="0" fillId="0" borderId="11" xfId="0" applyNumberFormat="1" applyFont="1" applyBorder="1" applyAlignment="1" applyProtection="1">
      <alignment horizontal="center" vertical="center" justifyLastLine="1"/>
    </xf>
    <xf numFmtId="0" fontId="24" fillId="0" borderId="13" xfId="0" applyFont="1" applyFill="1" applyBorder="1" applyAlignment="1" applyProtection="1">
      <alignment horizontal="left" vertical="center" wrapText="1"/>
    </xf>
    <xf numFmtId="0" fontId="24" fillId="0" borderId="15" xfId="0" applyFont="1" applyFill="1" applyBorder="1" applyAlignment="1" applyProtection="1">
      <alignment horizontal="left" vertical="center" wrapText="1"/>
    </xf>
    <xf numFmtId="49" fontId="0" fillId="4" borderId="14" xfId="0" applyNumberFormat="1" applyFont="1" applyFill="1" applyBorder="1" applyAlignment="1" applyProtection="1">
      <alignment horizontal="center" vertical="center" shrinkToFit="1"/>
      <protection locked="0"/>
    </xf>
    <xf numFmtId="49" fontId="0" fillId="4" borderId="13" xfId="0" applyNumberFormat="1" applyFont="1" applyFill="1" applyBorder="1" applyAlignment="1" applyProtection="1">
      <alignment horizontal="center" vertical="center" shrinkToFit="1"/>
      <protection locked="0"/>
    </xf>
    <xf numFmtId="49" fontId="0" fillId="4" borderId="15" xfId="0" applyNumberFormat="1" applyFont="1" applyFill="1" applyBorder="1" applyAlignment="1" applyProtection="1">
      <alignment horizontal="center" vertical="center" shrinkToFit="1"/>
      <protection locked="0"/>
    </xf>
    <xf numFmtId="49" fontId="0" fillId="4" borderId="17" xfId="0" applyNumberFormat="1" applyFont="1" applyFill="1" applyBorder="1" applyAlignment="1" applyProtection="1">
      <alignment horizontal="center" vertical="center" shrinkToFit="1"/>
      <protection locked="0"/>
    </xf>
    <xf numFmtId="49" fontId="0" fillId="4" borderId="2" xfId="0" applyNumberFormat="1" applyFont="1" applyFill="1" applyBorder="1" applyAlignment="1" applyProtection="1">
      <alignment horizontal="center" vertical="center" shrinkToFit="1"/>
      <protection locked="0"/>
    </xf>
    <xf numFmtId="49" fontId="0" fillId="4" borderId="7" xfId="0" applyNumberFormat="1" applyFont="1" applyFill="1" applyBorder="1" applyAlignment="1" applyProtection="1">
      <alignment horizontal="center" vertical="center" shrinkToFit="1"/>
      <protection locked="0"/>
    </xf>
    <xf numFmtId="0" fontId="12" fillId="0" borderId="4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49" fontId="0" fillId="4" borderId="21" xfId="0" applyNumberFormat="1" applyFont="1" applyFill="1" applyBorder="1" applyAlignment="1" applyProtection="1">
      <alignment horizontal="center" vertical="center"/>
      <protection locked="0"/>
    </xf>
    <xf numFmtId="49" fontId="0" fillId="4" borderId="11" xfId="0" applyNumberFormat="1" applyFont="1" applyFill="1" applyBorder="1" applyAlignment="1" applyProtection="1">
      <alignment horizontal="center" vertical="center"/>
      <protection locked="0"/>
    </xf>
    <xf numFmtId="49" fontId="0" fillId="4" borderId="32" xfId="0" applyNumberFormat="1" applyFont="1" applyFill="1" applyBorder="1" applyAlignment="1" applyProtection="1">
      <alignment horizontal="center" vertical="center"/>
      <protection locked="0"/>
    </xf>
    <xf numFmtId="177" fontId="0" fillId="4" borderId="21" xfId="0" applyNumberFormat="1" applyFont="1" applyFill="1" applyBorder="1" applyAlignment="1" applyProtection="1">
      <alignment horizontal="center" vertical="center" shrinkToFit="1"/>
      <protection locked="0"/>
    </xf>
    <xf numFmtId="177" fontId="0" fillId="4" borderId="11" xfId="0" applyNumberFormat="1" applyFont="1" applyFill="1" applyBorder="1" applyAlignment="1" applyProtection="1">
      <alignment horizontal="center" vertical="center" shrinkToFit="1"/>
      <protection locked="0"/>
    </xf>
    <xf numFmtId="177" fontId="0" fillId="4" borderId="33" xfId="0" applyNumberFormat="1" applyFont="1" applyFill="1" applyBorder="1" applyAlignment="1" applyProtection="1">
      <alignment horizontal="center" vertical="center" shrinkToFit="1"/>
      <protection locked="0"/>
    </xf>
    <xf numFmtId="0" fontId="0" fillId="4" borderId="21" xfId="0" applyFont="1" applyFill="1" applyBorder="1" applyAlignment="1" applyProtection="1">
      <alignment horizontal="center" vertical="center" justifyLastLine="1"/>
      <protection locked="0"/>
    </xf>
    <xf numFmtId="0" fontId="0" fillId="4" borderId="11" xfId="0" applyFont="1" applyFill="1" applyBorder="1" applyAlignment="1" applyProtection="1">
      <alignment horizontal="center" vertical="center" justifyLastLine="1"/>
      <protection locked="0"/>
    </xf>
    <xf numFmtId="0" fontId="0" fillId="4" borderId="32" xfId="0" applyFont="1" applyFill="1" applyBorder="1" applyAlignment="1" applyProtection="1">
      <alignment horizontal="center" vertical="center" justifyLastLine="1"/>
      <protection locked="0"/>
    </xf>
    <xf numFmtId="0" fontId="0" fillId="4" borderId="34" xfId="0" applyFont="1" applyFill="1" applyBorder="1" applyAlignment="1" applyProtection="1">
      <alignment horizontal="center" vertical="center" justifyLastLine="1"/>
    </xf>
    <xf numFmtId="0" fontId="0" fillId="4" borderId="35" xfId="0" applyFont="1" applyFill="1" applyBorder="1" applyAlignment="1" applyProtection="1">
      <alignment horizontal="center" vertical="center" justifyLastLine="1"/>
    </xf>
    <xf numFmtId="0" fontId="0" fillId="4" borderId="36" xfId="0" applyFont="1" applyFill="1" applyBorder="1" applyAlignment="1" applyProtection="1">
      <alignment horizontal="center" vertical="center" justifyLastLine="1"/>
    </xf>
    <xf numFmtId="0" fontId="0" fillId="4" borderId="37" xfId="0" applyFont="1" applyFill="1" applyBorder="1" applyAlignment="1" applyProtection="1">
      <alignment horizontal="center" vertical="center" justifyLastLine="1"/>
    </xf>
    <xf numFmtId="0" fontId="0" fillId="4" borderId="38" xfId="0" applyFont="1" applyFill="1" applyBorder="1" applyAlignment="1" applyProtection="1">
      <alignment horizontal="center" vertical="center" justifyLastLine="1"/>
    </xf>
    <xf numFmtId="0" fontId="0" fillId="4" borderId="39" xfId="0" applyFont="1" applyFill="1" applyBorder="1" applyAlignment="1" applyProtection="1">
      <alignment horizontal="center" vertical="center" justifyLastLine="1"/>
    </xf>
    <xf numFmtId="177" fontId="24" fillId="0" borderId="0" xfId="0" applyNumberFormat="1" applyFont="1" applyBorder="1" applyAlignment="1" applyProtection="1">
      <alignment horizontal="left" vertical="center" wrapText="1" shrinkToFit="1"/>
    </xf>
    <xf numFmtId="177" fontId="3" fillId="0" borderId="11" xfId="0" applyNumberFormat="1" applyFont="1" applyBorder="1" applyAlignment="1" applyProtection="1">
      <alignment horizontal="center" vertical="center" wrapText="1" shrinkToFit="1"/>
    </xf>
    <xf numFmtId="177" fontId="3" fillId="0" borderId="11" xfId="0" applyNumberFormat="1" applyFont="1" applyBorder="1" applyAlignment="1" applyProtection="1">
      <alignment horizontal="center" vertical="center" shrinkToFit="1"/>
    </xf>
    <xf numFmtId="178" fontId="0" fillId="0" borderId="11" xfId="0" applyNumberFormat="1" applyFont="1" applyFill="1" applyBorder="1" applyAlignment="1" applyProtection="1">
      <alignment horizontal="center" vertical="center" shrinkToFit="1"/>
    </xf>
    <xf numFmtId="178" fontId="0" fillId="0" borderId="11" xfId="0" applyNumberFormat="1" applyFont="1" applyFill="1" applyBorder="1" applyAlignment="1" applyProtection="1">
      <alignment horizontal="center" vertical="center" justifyLastLine="1"/>
    </xf>
    <xf numFmtId="178" fontId="0" fillId="0" borderId="33" xfId="0" applyNumberFormat="1" applyFont="1" applyFill="1" applyBorder="1" applyAlignment="1" applyProtection="1">
      <alignment horizontal="center" vertical="center" justifyLastLine="1"/>
    </xf>
    <xf numFmtId="177" fontId="12" fillId="0" borderId="20" xfId="0" applyNumberFormat="1" applyFont="1" applyBorder="1" applyAlignment="1" applyProtection="1">
      <alignment horizontal="center" vertical="center" wrapText="1" justifyLastLine="1"/>
    </xf>
    <xf numFmtId="177" fontId="12" fillId="0" borderId="11" xfId="0" applyNumberFormat="1" applyFont="1" applyBorder="1" applyAlignment="1" applyProtection="1">
      <alignment horizontal="center" vertical="center" justifyLastLine="1"/>
    </xf>
    <xf numFmtId="177" fontId="12" fillId="0" borderId="19" xfId="0" applyNumberFormat="1" applyFont="1" applyBorder="1" applyAlignment="1" applyProtection="1">
      <alignment horizontal="center" vertical="center" justifyLastLine="1"/>
    </xf>
    <xf numFmtId="0" fontId="12" fillId="0" borderId="18" xfId="0" applyFont="1" applyBorder="1" applyAlignment="1" applyProtection="1">
      <alignment horizontal="center" vertical="center" wrapText="1" justifyLastLine="1"/>
    </xf>
    <xf numFmtId="0" fontId="12" fillId="0" borderId="11" xfId="0" applyFont="1" applyBorder="1" applyAlignment="1" applyProtection="1">
      <alignment horizontal="center" vertical="center" wrapText="1" justifyLastLine="1"/>
    </xf>
    <xf numFmtId="0" fontId="12" fillId="0" borderId="19" xfId="0" applyFont="1" applyBorder="1" applyAlignment="1" applyProtection="1">
      <alignment horizontal="center" vertical="center" wrapText="1" justifyLastLine="1"/>
    </xf>
    <xf numFmtId="178" fontId="0" fillId="0" borderId="11" xfId="0" applyNumberFormat="1" applyFont="1" applyFill="1" applyBorder="1" applyAlignment="1" applyProtection="1">
      <alignment horizontal="center" vertical="center" wrapText="1"/>
    </xf>
    <xf numFmtId="177" fontId="29" fillId="0" borderId="2" xfId="0" applyNumberFormat="1" applyFont="1" applyFill="1" applyBorder="1" applyAlignment="1" applyProtection="1">
      <alignment horizontal="left" vertical="center" wrapText="1"/>
    </xf>
    <xf numFmtId="177" fontId="29" fillId="0" borderId="7" xfId="0" applyNumberFormat="1" applyFont="1" applyFill="1" applyBorder="1" applyAlignment="1" applyProtection="1">
      <alignment horizontal="left" vertical="center" wrapText="1"/>
    </xf>
    <xf numFmtId="177" fontId="0" fillId="4" borderId="11" xfId="0" applyNumberFormat="1" applyFont="1" applyFill="1" applyBorder="1" applyAlignment="1" applyProtection="1">
      <alignment horizontal="center" vertical="center"/>
      <protection locked="0"/>
    </xf>
    <xf numFmtId="177" fontId="0" fillId="0" borderId="11"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0" fontId="12" fillId="0" borderId="27"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11" fillId="0" borderId="30" xfId="0" applyFont="1" applyFill="1" applyBorder="1" applyAlignment="1" applyProtection="1">
      <alignment horizontal="center" vertical="center" wrapText="1" justifyLastLine="1"/>
    </xf>
    <xf numFmtId="0" fontId="0" fillId="0" borderId="13" xfId="0" applyFont="1" applyFill="1" applyBorder="1" applyAlignment="1" applyProtection="1">
      <alignment horizontal="center" vertical="center" wrapText="1" justifyLastLine="1"/>
    </xf>
    <xf numFmtId="0" fontId="0" fillId="0" borderId="31" xfId="0" applyFont="1" applyFill="1" applyBorder="1" applyAlignment="1" applyProtection="1">
      <alignment horizontal="center" vertical="center" wrapText="1" justifyLastLine="1"/>
    </xf>
    <xf numFmtId="0" fontId="0" fillId="0" borderId="4" xfId="0" applyFont="1" applyFill="1" applyBorder="1" applyAlignment="1" applyProtection="1">
      <alignment horizontal="center" vertical="center" wrapText="1" justifyLastLine="1"/>
    </xf>
    <xf numFmtId="0" fontId="0" fillId="0" borderId="0" xfId="0" applyFont="1" applyFill="1" applyBorder="1" applyAlignment="1" applyProtection="1">
      <alignment horizontal="center" vertical="center" wrapText="1" justifyLastLine="1"/>
    </xf>
    <xf numFmtId="0" fontId="0" fillId="0" borderId="25" xfId="0" applyFont="1" applyFill="1" applyBorder="1" applyAlignment="1" applyProtection="1">
      <alignment horizontal="center" vertical="center" wrapText="1" justifyLastLine="1"/>
    </xf>
    <xf numFmtId="0" fontId="0" fillId="4" borderId="1" xfId="0" applyFont="1" applyFill="1" applyBorder="1" applyAlignment="1" applyProtection="1">
      <alignment horizontal="center" vertical="center" shrinkToFit="1"/>
      <protection locked="0"/>
    </xf>
    <xf numFmtId="0" fontId="0" fillId="4" borderId="3" xfId="0" applyFont="1" applyFill="1" applyBorder="1" applyAlignment="1" applyProtection="1">
      <alignment horizontal="center" vertical="center" shrinkToFit="1"/>
      <protection locked="0"/>
    </xf>
    <xf numFmtId="0" fontId="0" fillId="4" borderId="2" xfId="0" applyFont="1" applyFill="1" applyBorder="1" applyAlignment="1" applyProtection="1">
      <alignment horizontal="center" vertical="center" shrinkToFit="1"/>
      <protection locked="0"/>
    </xf>
    <xf numFmtId="0" fontId="0" fillId="4" borderId="7" xfId="0" applyFont="1" applyFill="1" applyBorder="1" applyAlignment="1" applyProtection="1">
      <alignment horizontal="center" vertical="center" shrinkToFit="1"/>
      <protection locked="0"/>
    </xf>
    <xf numFmtId="0" fontId="11" fillId="4" borderId="13" xfId="0" applyFont="1" applyFill="1" applyBorder="1" applyAlignment="1" applyProtection="1">
      <alignment horizontal="left" vertical="center" justifyLastLine="1"/>
    </xf>
    <xf numFmtId="0" fontId="17" fillId="4" borderId="13" xfId="0" applyFont="1" applyFill="1" applyBorder="1" applyAlignment="1" applyProtection="1">
      <alignment horizontal="left" vertical="center" wrapText="1"/>
    </xf>
    <xf numFmtId="0" fontId="11" fillId="4" borderId="11" xfId="0" applyFont="1" applyFill="1" applyBorder="1" applyAlignment="1" applyProtection="1">
      <alignment horizontal="left" vertical="center" justifyLastLine="1"/>
    </xf>
    <xf numFmtId="0" fontId="26" fillId="0" borderId="11" xfId="0" applyFont="1" applyFill="1" applyBorder="1" applyAlignment="1" applyProtection="1">
      <alignment horizontal="left" vertical="center" wrapText="1"/>
    </xf>
    <xf numFmtId="0" fontId="26" fillId="0" borderId="33" xfId="0" applyFont="1" applyFill="1" applyBorder="1" applyAlignment="1" applyProtection="1">
      <alignment horizontal="left" vertical="center" wrapText="1"/>
    </xf>
    <xf numFmtId="0" fontId="12" fillId="0" borderId="6" xfId="0" applyFont="1" applyFill="1" applyBorder="1" applyAlignment="1" applyProtection="1">
      <alignment horizontal="center" vertical="center" wrapText="1" justifyLastLine="1"/>
    </xf>
    <xf numFmtId="0" fontId="12" fillId="0" borderId="2" xfId="0" applyFont="1" applyFill="1" applyBorder="1" applyAlignment="1" applyProtection="1">
      <alignment horizontal="center" vertical="center" wrapText="1" justifyLastLine="1"/>
    </xf>
    <xf numFmtId="0" fontId="12" fillId="0" borderId="23" xfId="0" applyFont="1" applyFill="1" applyBorder="1" applyAlignment="1" applyProtection="1">
      <alignment horizontal="center" vertical="center" wrapText="1" justifyLastLine="1"/>
    </xf>
    <xf numFmtId="0" fontId="12" fillId="0" borderId="1" xfId="0" applyFont="1" applyFill="1" applyBorder="1" applyAlignment="1" applyProtection="1">
      <alignment horizontal="center" vertical="center" wrapText="1" justifyLastLine="1"/>
    </xf>
    <xf numFmtId="49" fontId="0" fillId="4" borderId="17" xfId="0" applyNumberFormat="1" applyFont="1" applyFill="1" applyBorder="1" applyAlignment="1" applyProtection="1">
      <alignment horizontal="center" vertical="center" wrapText="1" justifyLastLine="1"/>
      <protection locked="0"/>
    </xf>
    <xf numFmtId="49" fontId="0" fillId="4" borderId="2" xfId="0" applyNumberFormat="1" applyFont="1" applyFill="1" applyBorder="1" applyAlignment="1" applyProtection="1">
      <alignment horizontal="center" vertical="center" wrapText="1" justifyLastLine="1"/>
      <protection locked="0"/>
    </xf>
    <xf numFmtId="49" fontId="0" fillId="4" borderId="16" xfId="0" applyNumberFormat="1" applyFont="1" applyFill="1" applyBorder="1" applyAlignment="1" applyProtection="1">
      <alignment horizontal="center" vertical="center" wrapText="1" justifyLastLine="1"/>
      <protection locked="0"/>
    </xf>
    <xf numFmtId="0" fontId="0" fillId="0" borderId="18" xfId="0" applyFont="1" applyFill="1" applyBorder="1" applyAlignment="1" applyProtection="1">
      <alignment horizontal="center" vertical="center" wrapText="1" justifyLastLine="1"/>
    </xf>
    <xf numFmtId="0" fontId="2" fillId="0" borderId="11" xfId="0" applyFont="1" applyFill="1" applyBorder="1" applyAlignment="1" applyProtection="1">
      <alignment horizontal="center" vertical="center" wrapText="1" justifyLastLine="1"/>
    </xf>
    <xf numFmtId="0" fontId="2" fillId="0" borderId="19" xfId="0" applyFont="1" applyFill="1" applyBorder="1" applyAlignment="1" applyProtection="1">
      <alignment horizontal="center" vertical="center" wrapText="1" justifyLastLine="1"/>
    </xf>
    <xf numFmtId="0" fontId="0" fillId="0" borderId="30" xfId="0" applyFont="1" applyFill="1" applyBorder="1" applyAlignment="1" applyProtection="1">
      <alignment horizontal="center" vertical="center" wrapText="1" justifyLastLine="1"/>
    </xf>
    <xf numFmtId="0" fontId="2" fillId="0" borderId="13" xfId="0" applyFont="1" applyFill="1" applyBorder="1" applyAlignment="1" applyProtection="1">
      <alignment horizontal="center" vertical="center" wrapText="1" justifyLastLine="1"/>
    </xf>
    <xf numFmtId="0" fontId="2" fillId="0" borderId="31" xfId="0" applyFont="1" applyFill="1" applyBorder="1" applyAlignment="1" applyProtection="1">
      <alignment horizontal="center" vertical="center" wrapText="1" justifyLastLine="1"/>
    </xf>
    <xf numFmtId="0" fontId="0" fillId="4" borderId="0" xfId="0" applyFill="1" applyBorder="1" applyAlignment="1" applyProtection="1">
      <alignment horizontal="center" vertical="center" justifyLastLine="1"/>
      <protection locked="0"/>
    </xf>
    <xf numFmtId="178" fontId="11" fillId="0" borderId="2" xfId="0" applyNumberFormat="1" applyFont="1" applyBorder="1" applyAlignment="1" applyProtection="1">
      <alignment horizontal="center" vertical="center" justifyLastLine="1"/>
    </xf>
    <xf numFmtId="0" fontId="0" fillId="0" borderId="13" xfId="0" applyBorder="1" applyAlignment="1" applyProtection="1">
      <alignment horizontal="center" vertical="center" justifyLastLine="1"/>
    </xf>
    <xf numFmtId="177" fontId="0" fillId="0" borderId="2" xfId="0" applyNumberFormat="1" applyBorder="1" applyAlignment="1" applyProtection="1">
      <alignment horizontal="center" vertical="center" justifyLastLine="1"/>
    </xf>
    <xf numFmtId="0" fontId="0" fillId="0" borderId="2" xfId="0" applyBorder="1" applyAlignment="1" applyProtection="1">
      <alignment horizontal="center" vertical="center" justifyLastLine="1"/>
    </xf>
    <xf numFmtId="0" fontId="0" fillId="0" borderId="4" xfId="0" applyBorder="1" applyAlignment="1" applyProtection="1">
      <alignment horizontal="center" vertical="center" wrapText="1" justifyLastLine="1"/>
    </xf>
    <xf numFmtId="0" fontId="0" fillId="0" borderId="0" xfId="0" applyBorder="1" applyAlignment="1" applyProtection="1">
      <alignment horizontal="center" vertical="center" wrapText="1" justifyLastLine="1"/>
    </xf>
    <xf numFmtId="0" fontId="0" fillId="0" borderId="5" xfId="0" applyBorder="1" applyAlignment="1" applyProtection="1">
      <alignment horizontal="center" vertical="center" wrapText="1" justifyLastLine="1"/>
    </xf>
    <xf numFmtId="0" fontId="23" fillId="2" borderId="0" xfId="0" applyFont="1" applyFill="1" applyAlignment="1" applyProtection="1">
      <alignment horizontal="center" vertical="center"/>
    </xf>
    <xf numFmtId="0" fontId="25" fillId="0" borderId="0" xfId="0" applyFont="1" applyBorder="1" applyAlignment="1" applyProtection="1">
      <alignment horizontal="left" vertical="center" wrapText="1"/>
    </xf>
    <xf numFmtId="0" fontId="25" fillId="0" borderId="5" xfId="0" applyFont="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xf>
    <xf numFmtId="0" fontId="27" fillId="0" borderId="0" xfId="0" applyFont="1" applyBorder="1" applyAlignment="1" applyProtection="1">
      <alignment horizontal="left" vertical="top" wrapText="1"/>
    </xf>
    <xf numFmtId="0" fontId="0" fillId="0" borderId="44" xfId="0" applyFont="1" applyBorder="1" applyAlignment="1" applyProtection="1">
      <alignment horizontal="center" vertical="center"/>
    </xf>
    <xf numFmtId="0" fontId="2" fillId="0" borderId="44" xfId="0" applyFont="1" applyBorder="1" applyAlignment="1" applyProtection="1">
      <alignment horizontal="center" vertical="center"/>
    </xf>
    <xf numFmtId="0" fontId="11" fillId="0" borderId="9" xfId="0" applyFont="1" applyBorder="1" applyAlignment="1" applyProtection="1">
      <alignment horizontal="center" vertical="center" wrapText="1"/>
    </xf>
    <xf numFmtId="0" fontId="0" fillId="4" borderId="0" xfId="0" applyFont="1" applyFill="1" applyBorder="1" applyAlignment="1" applyProtection="1">
      <alignment horizontal="left" vertical="center"/>
      <protection locked="0"/>
    </xf>
    <xf numFmtId="0" fontId="2" fillId="0" borderId="44" xfId="0" applyFont="1" applyBorder="1" applyAlignment="1" applyProtection="1">
      <alignment horizontal="center" vertical="center" shrinkToFit="1"/>
    </xf>
    <xf numFmtId="0" fontId="0" fillId="4" borderId="9"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wrapText="1"/>
    </xf>
    <xf numFmtId="0" fontId="10" fillId="0" borderId="23" xfId="0" applyFont="1" applyBorder="1" applyAlignment="1" applyProtection="1">
      <alignment horizontal="center" vertical="center" justifyLastLine="1"/>
    </xf>
    <xf numFmtId="0" fontId="9" fillId="0" borderId="1" xfId="0" applyFont="1" applyBorder="1" applyAlignment="1" applyProtection="1">
      <alignment horizontal="center" vertical="center" justifyLastLine="1"/>
    </xf>
    <xf numFmtId="0" fontId="9" fillId="0" borderId="3" xfId="0" applyFont="1" applyBorder="1" applyAlignment="1" applyProtection="1">
      <alignment horizontal="center" vertical="center" justifyLastLine="1"/>
    </xf>
    <xf numFmtId="0" fontId="14" fillId="0" borderId="44" xfId="0" applyFont="1" applyBorder="1" applyAlignment="1" applyProtection="1">
      <alignment horizontal="distributed" vertical="center" wrapText="1"/>
    </xf>
    <xf numFmtId="0" fontId="11" fillId="4" borderId="40" xfId="0" applyFont="1" applyFill="1" applyBorder="1" applyAlignment="1" applyProtection="1">
      <alignment horizontal="center" vertical="center" justifyLastLine="1"/>
    </xf>
    <xf numFmtId="0" fontId="11" fillId="4" borderId="41" xfId="0" applyFont="1" applyFill="1" applyBorder="1" applyAlignment="1" applyProtection="1">
      <alignment horizontal="center" vertical="center" justifyLastLine="1"/>
    </xf>
    <xf numFmtId="0" fontId="11" fillId="4" borderId="42" xfId="0" applyFont="1" applyFill="1" applyBorder="1" applyAlignment="1" applyProtection="1">
      <alignment horizontal="center" vertical="center" justifyLastLine="1"/>
    </xf>
    <xf numFmtId="0" fontId="24" fillId="0" borderId="0" xfId="0" applyFont="1" applyBorder="1" applyAlignment="1" applyProtection="1">
      <alignment horizontal="center" vertical="center" shrinkToFit="1"/>
    </xf>
    <xf numFmtId="0" fontId="24" fillId="0" borderId="5" xfId="0" applyFont="1" applyBorder="1" applyAlignment="1" applyProtection="1">
      <alignment horizontal="center" vertical="center" shrinkToFit="1"/>
    </xf>
    <xf numFmtId="0" fontId="0" fillId="0" borderId="13" xfId="0" applyFont="1" applyBorder="1" applyAlignment="1" applyProtection="1">
      <alignment horizontal="center" vertical="center" shrinkToFit="1"/>
    </xf>
    <xf numFmtId="0" fontId="0" fillId="0" borderId="15" xfId="0" applyFont="1" applyBorder="1" applyAlignment="1" applyProtection="1">
      <alignment horizontal="center" vertical="center" shrinkToFit="1"/>
    </xf>
    <xf numFmtId="0" fontId="32" fillId="4" borderId="1" xfId="0" applyFont="1" applyFill="1" applyBorder="1" applyAlignment="1" applyProtection="1">
      <alignment horizontal="center" vertical="center" shrinkToFit="1"/>
    </xf>
    <xf numFmtId="0" fontId="32" fillId="4" borderId="3" xfId="0" applyFont="1" applyFill="1" applyBorder="1" applyAlignment="1" applyProtection="1">
      <alignment horizontal="center" vertical="center" shrinkToFit="1"/>
    </xf>
    <xf numFmtId="0" fontId="32" fillId="4" borderId="2" xfId="0" applyFont="1" applyFill="1" applyBorder="1" applyAlignment="1" applyProtection="1">
      <alignment horizontal="center" vertical="center" shrinkToFit="1"/>
    </xf>
    <xf numFmtId="0" fontId="32" fillId="4" borderId="7" xfId="0" applyFont="1" applyFill="1" applyBorder="1" applyAlignment="1" applyProtection="1">
      <alignment horizontal="center" vertical="center" shrinkToFit="1"/>
    </xf>
    <xf numFmtId="49" fontId="32" fillId="4" borderId="17" xfId="0" applyNumberFormat="1" applyFont="1" applyFill="1" applyBorder="1" applyAlignment="1" applyProtection="1">
      <alignment horizontal="center" vertical="center" wrapText="1" justifyLastLine="1"/>
    </xf>
    <xf numFmtId="49" fontId="32" fillId="4" borderId="2" xfId="0" applyNumberFormat="1" applyFont="1" applyFill="1" applyBorder="1" applyAlignment="1" applyProtection="1">
      <alignment horizontal="center" vertical="center" wrapText="1" justifyLastLine="1"/>
    </xf>
    <xf numFmtId="49" fontId="32" fillId="4" borderId="16" xfId="0" applyNumberFormat="1" applyFont="1" applyFill="1" applyBorder="1" applyAlignment="1" applyProtection="1">
      <alignment horizontal="center" vertical="center" wrapText="1" justifyLastLine="1"/>
    </xf>
    <xf numFmtId="49" fontId="32" fillId="4" borderId="21" xfId="0" applyNumberFormat="1" applyFont="1" applyFill="1" applyBorder="1" applyAlignment="1" applyProtection="1">
      <alignment horizontal="center" vertical="center"/>
    </xf>
    <xf numFmtId="49" fontId="32" fillId="4" borderId="11" xfId="0" applyNumberFormat="1" applyFont="1" applyFill="1" applyBorder="1" applyAlignment="1" applyProtection="1">
      <alignment horizontal="center" vertical="center"/>
    </xf>
    <xf numFmtId="49" fontId="32" fillId="4" borderId="32" xfId="0" applyNumberFormat="1" applyFont="1" applyFill="1" applyBorder="1" applyAlignment="1" applyProtection="1">
      <alignment horizontal="center" vertical="center"/>
    </xf>
    <xf numFmtId="49" fontId="32" fillId="4" borderId="14" xfId="0" applyNumberFormat="1" applyFont="1" applyFill="1" applyBorder="1" applyAlignment="1" applyProtection="1">
      <alignment horizontal="center" vertical="center" shrinkToFit="1"/>
    </xf>
    <xf numFmtId="49" fontId="32" fillId="4" borderId="13" xfId="0" applyNumberFormat="1" applyFont="1" applyFill="1" applyBorder="1" applyAlignment="1" applyProtection="1">
      <alignment horizontal="center" vertical="center" shrinkToFit="1"/>
    </xf>
    <xf numFmtId="49" fontId="32" fillId="4" borderId="15" xfId="0" applyNumberFormat="1" applyFont="1" applyFill="1" applyBorder="1" applyAlignment="1" applyProtection="1">
      <alignment horizontal="center" vertical="center" shrinkToFit="1"/>
    </xf>
    <xf numFmtId="49" fontId="32" fillId="4" borderId="17" xfId="0" applyNumberFormat="1" applyFont="1" applyFill="1" applyBorder="1" applyAlignment="1" applyProtection="1">
      <alignment horizontal="center" vertical="center" shrinkToFit="1"/>
    </xf>
    <xf numFmtId="49" fontId="32" fillId="4" borderId="2" xfId="0" applyNumberFormat="1" applyFont="1" applyFill="1" applyBorder="1" applyAlignment="1" applyProtection="1">
      <alignment horizontal="center" vertical="center" shrinkToFit="1"/>
    </xf>
    <xf numFmtId="49" fontId="32" fillId="4" borderId="7" xfId="0" applyNumberFormat="1" applyFont="1" applyFill="1" applyBorder="1" applyAlignment="1" applyProtection="1">
      <alignment horizontal="center" vertical="center" shrinkToFit="1"/>
    </xf>
    <xf numFmtId="0" fontId="32" fillId="4" borderId="21" xfId="0" applyFont="1" applyFill="1" applyBorder="1" applyAlignment="1" applyProtection="1">
      <alignment horizontal="center" vertical="center" wrapText="1" justifyLastLine="1"/>
    </xf>
    <xf numFmtId="0" fontId="32" fillId="4" borderId="11" xfId="0" applyFont="1" applyFill="1" applyBorder="1" applyAlignment="1" applyProtection="1">
      <alignment horizontal="center" vertical="center" wrapText="1" justifyLastLine="1"/>
    </xf>
    <xf numFmtId="0" fontId="32" fillId="4" borderId="32" xfId="0" applyFont="1" applyFill="1" applyBorder="1" applyAlignment="1" applyProtection="1">
      <alignment horizontal="center" vertical="center" wrapText="1" justifyLastLine="1"/>
    </xf>
    <xf numFmtId="0" fontId="32" fillId="4" borderId="21" xfId="0" applyFont="1" applyFill="1" applyBorder="1" applyAlignment="1" applyProtection="1">
      <alignment horizontal="center" vertical="center" justifyLastLine="1"/>
    </xf>
    <xf numFmtId="0" fontId="32" fillId="4" borderId="11" xfId="0" applyFont="1" applyFill="1" applyBorder="1" applyAlignment="1" applyProtection="1">
      <alignment horizontal="center" vertical="center" justifyLastLine="1"/>
    </xf>
    <xf numFmtId="0" fontId="32" fillId="4" borderId="32" xfId="0" applyFont="1" applyFill="1" applyBorder="1" applyAlignment="1" applyProtection="1">
      <alignment horizontal="center" vertical="center" justifyLastLine="1"/>
    </xf>
    <xf numFmtId="177" fontId="32" fillId="4" borderId="21" xfId="0" applyNumberFormat="1" applyFont="1" applyFill="1" applyBorder="1" applyAlignment="1" applyProtection="1">
      <alignment horizontal="center" vertical="center" shrinkToFit="1"/>
    </xf>
    <xf numFmtId="177" fontId="32" fillId="4" borderId="11" xfId="0" applyNumberFormat="1" applyFont="1" applyFill="1" applyBorder="1" applyAlignment="1" applyProtection="1">
      <alignment horizontal="center" vertical="center" shrinkToFit="1"/>
    </xf>
    <xf numFmtId="177" fontId="32" fillId="4" borderId="33" xfId="0" applyNumberFormat="1" applyFont="1" applyFill="1" applyBorder="1" applyAlignment="1" applyProtection="1">
      <alignment horizontal="center" vertical="center" shrinkToFit="1"/>
    </xf>
    <xf numFmtId="177" fontId="32" fillId="4" borderId="21" xfId="0" applyNumberFormat="1" applyFont="1" applyFill="1" applyBorder="1" applyAlignment="1" applyProtection="1">
      <alignment horizontal="center" vertical="center" justifyLastLine="1"/>
    </xf>
    <xf numFmtId="177" fontId="32" fillId="4" borderId="11" xfId="0" applyNumberFormat="1" applyFont="1" applyFill="1" applyBorder="1" applyAlignment="1" applyProtection="1">
      <alignment horizontal="center" vertical="center" justifyLastLine="1"/>
    </xf>
    <xf numFmtId="177" fontId="32" fillId="4" borderId="11" xfId="0" applyNumberFormat="1" applyFont="1" applyFill="1" applyBorder="1" applyAlignment="1" applyProtection="1">
      <alignment horizontal="center" vertical="center"/>
    </xf>
    <xf numFmtId="0" fontId="32" fillId="4" borderId="9" xfId="0" applyFont="1" applyFill="1" applyBorder="1" applyAlignment="1" applyProtection="1">
      <alignment horizontal="center" vertical="center"/>
    </xf>
    <xf numFmtId="0" fontId="32" fillId="0" borderId="9" xfId="0" applyFont="1" applyFill="1" applyBorder="1" applyAlignment="1" applyProtection="1">
      <alignment horizontal="center" vertical="center" wrapText="1"/>
    </xf>
    <xf numFmtId="0" fontId="32" fillId="0" borderId="10" xfId="0" applyFont="1" applyFill="1" applyBorder="1" applyAlignment="1" applyProtection="1">
      <alignment horizontal="center" vertical="center" wrapText="1"/>
    </xf>
    <xf numFmtId="0" fontId="32" fillId="4" borderId="0" xfId="0" applyFont="1" applyFill="1" applyBorder="1" applyAlignment="1" applyProtection="1">
      <alignment horizontal="left" vertical="center"/>
    </xf>
    <xf numFmtId="0" fontId="32" fillId="4" borderId="0" xfId="0" applyFont="1" applyFill="1" applyBorder="1" applyAlignment="1" applyProtection="1">
      <alignment horizontal="center" vertical="center" justifyLastLine="1"/>
    </xf>
    <xf numFmtId="177" fontId="0" fillId="7" borderId="21" xfId="0" applyNumberFormat="1" applyFont="1" applyFill="1" applyBorder="1" applyAlignment="1" applyProtection="1">
      <alignment horizontal="center" vertical="center" justifyLastLine="1"/>
    </xf>
    <xf numFmtId="177" fontId="0" fillId="7" borderId="11" xfId="0" applyNumberFormat="1" applyFont="1" applyFill="1" applyBorder="1" applyAlignment="1" applyProtection="1">
      <alignment horizontal="center" vertical="center" justifyLastLine="1"/>
    </xf>
    <xf numFmtId="177" fontId="0" fillId="7" borderId="11" xfId="0" applyNumberFormat="1" applyFont="1" applyFill="1" applyBorder="1" applyAlignment="1" applyProtection="1">
      <alignment horizontal="center" vertical="center"/>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12" fillId="0" borderId="27" xfId="0" applyFont="1" applyFill="1" applyBorder="1" applyAlignment="1" applyProtection="1">
      <alignment horizontal="distributed" vertical="center" wrapText="1" justifyLastLine="1"/>
    </xf>
    <xf numFmtId="0" fontId="12" fillId="0" borderId="1" xfId="0" applyFont="1" applyFill="1" applyBorder="1" applyAlignment="1" applyProtection="1">
      <alignment horizontal="distributed" vertical="center" wrapText="1" justifyLastLine="1"/>
    </xf>
    <xf numFmtId="0" fontId="12" fillId="0" borderId="24" xfId="0" applyFont="1" applyFill="1" applyBorder="1" applyAlignment="1" applyProtection="1">
      <alignment horizontal="distributed" vertical="center" wrapText="1" justifyLastLine="1"/>
    </xf>
    <xf numFmtId="0" fontId="12" fillId="0" borderId="12" xfId="0" applyFont="1" applyFill="1" applyBorder="1" applyAlignment="1" applyProtection="1">
      <alignment horizontal="distributed" vertical="center" wrapText="1" justifyLastLine="1"/>
    </xf>
    <xf numFmtId="0" fontId="12" fillId="0" borderId="2" xfId="0" applyFont="1" applyFill="1" applyBorder="1" applyAlignment="1" applyProtection="1">
      <alignment horizontal="distributed" vertical="center" wrapText="1" justifyLastLine="1"/>
    </xf>
    <xf numFmtId="0" fontId="12" fillId="0" borderId="22" xfId="0" applyFont="1" applyFill="1" applyBorder="1" applyAlignment="1" applyProtection="1">
      <alignment horizontal="distributed" vertical="center" wrapText="1" justifyLastLine="1"/>
    </xf>
    <xf numFmtId="0" fontId="12" fillId="0" borderId="26" xfId="0" applyFont="1" applyFill="1" applyBorder="1" applyAlignment="1" applyProtection="1">
      <alignment horizontal="distributed" vertical="center" wrapText="1" justifyLastLine="1"/>
    </xf>
    <xf numFmtId="0" fontId="12" fillId="0" borderId="0" xfId="0" applyFont="1" applyFill="1" applyBorder="1" applyAlignment="1" applyProtection="1">
      <alignment horizontal="distributed" vertical="center" wrapText="1" justifyLastLine="1"/>
    </xf>
    <xf numFmtId="0" fontId="12" fillId="0" borderId="25" xfId="0" applyFont="1" applyFill="1" applyBorder="1" applyAlignment="1" applyProtection="1">
      <alignment horizontal="distributed" vertical="center" wrapText="1" justifyLastLine="1"/>
    </xf>
    <xf numFmtId="0" fontId="10" fillId="0" borderId="23" xfId="0" applyFont="1" applyFill="1" applyBorder="1" applyAlignment="1" applyProtection="1">
      <alignment horizontal="center" vertical="center" justifyLastLine="1"/>
    </xf>
    <xf numFmtId="0" fontId="9" fillId="0" borderId="1" xfId="0" applyFont="1" applyFill="1" applyBorder="1" applyAlignment="1" applyProtection="1">
      <alignment horizontal="center" vertical="center" justifyLastLine="1"/>
    </xf>
    <xf numFmtId="0" fontId="9" fillId="0" borderId="3" xfId="0" applyFont="1" applyFill="1" applyBorder="1" applyAlignment="1" applyProtection="1">
      <alignment horizontal="center" vertical="center" justifyLastLine="1"/>
    </xf>
    <xf numFmtId="0" fontId="0" fillId="0" borderId="0" xfId="0" applyFont="1" applyFill="1" applyBorder="1" applyAlignment="1" applyProtection="1">
      <alignment horizontal="left" vertical="center"/>
      <protection locked="0"/>
    </xf>
    <xf numFmtId="0" fontId="0" fillId="0" borderId="13" xfId="0" applyFill="1" applyBorder="1" applyAlignment="1" applyProtection="1">
      <alignment horizontal="center" vertical="center" justifyLastLine="1"/>
    </xf>
    <xf numFmtId="0" fontId="0" fillId="0" borderId="4" xfId="0" applyFill="1" applyBorder="1" applyAlignment="1" applyProtection="1">
      <alignment horizontal="center" vertical="center" wrapText="1" justifyLastLine="1"/>
    </xf>
    <xf numFmtId="0" fontId="0" fillId="0" borderId="0" xfId="0" applyFill="1" applyBorder="1" applyAlignment="1" applyProtection="1">
      <alignment horizontal="center" vertical="center" wrapText="1" justifyLastLine="1"/>
    </xf>
    <xf numFmtId="0" fontId="0" fillId="0" borderId="5" xfId="0" applyFill="1" applyBorder="1" applyAlignment="1" applyProtection="1">
      <alignment horizontal="center" vertical="center" wrapText="1" justifyLastLine="1"/>
    </xf>
    <xf numFmtId="0" fontId="0" fillId="0" borderId="0" xfId="0" applyFill="1" applyBorder="1" applyAlignment="1" applyProtection="1">
      <alignment horizontal="center" vertical="center" justifyLastLine="1"/>
      <protection locked="0"/>
    </xf>
    <xf numFmtId="177" fontId="0" fillId="0" borderId="2" xfId="0" applyNumberFormat="1" applyFill="1" applyBorder="1" applyAlignment="1" applyProtection="1">
      <alignment horizontal="center" vertical="center" justifyLastLine="1"/>
    </xf>
    <xf numFmtId="0" fontId="0" fillId="0" borderId="2" xfId="0" applyFill="1" applyBorder="1" applyAlignment="1" applyProtection="1">
      <alignment horizontal="center" vertical="center" justifyLastLine="1"/>
    </xf>
    <xf numFmtId="177" fontId="0" fillId="0" borderId="2" xfId="0" applyNumberFormat="1" applyFill="1" applyBorder="1" applyAlignment="1" applyProtection="1">
      <alignment horizontal="center" vertical="center" justifyLastLine="1"/>
      <protection locked="0"/>
    </xf>
    <xf numFmtId="177" fontId="12" fillId="0" borderId="20" xfId="0" applyNumberFormat="1" applyFont="1" applyFill="1" applyBorder="1" applyAlignment="1" applyProtection="1">
      <alignment horizontal="center" vertical="center" justifyLastLine="1"/>
    </xf>
    <xf numFmtId="177" fontId="12" fillId="0" borderId="11" xfId="0" applyNumberFormat="1" applyFont="1" applyFill="1" applyBorder="1" applyAlignment="1" applyProtection="1">
      <alignment horizontal="center" vertical="center" justifyLastLine="1"/>
    </xf>
    <xf numFmtId="177" fontId="12" fillId="0" borderId="19" xfId="0" applyNumberFormat="1" applyFont="1" applyFill="1" applyBorder="1" applyAlignment="1" applyProtection="1">
      <alignment horizontal="center" vertical="center" justifyLastLine="1"/>
    </xf>
    <xf numFmtId="0" fontId="0" fillId="0" borderId="44" xfId="0" applyFont="1" applyFill="1" applyBorder="1" applyAlignment="1" applyProtection="1">
      <alignment horizontal="center" vertical="center"/>
    </xf>
    <xf numFmtId="0" fontId="2" fillId="0" borderId="44" xfId="0" applyFont="1" applyFill="1" applyBorder="1" applyAlignment="1" applyProtection="1">
      <alignment horizontal="center" vertical="center"/>
    </xf>
    <xf numFmtId="0" fontId="11" fillId="0" borderId="44" xfId="0" applyFont="1" applyFill="1" applyBorder="1" applyAlignment="1" applyProtection="1">
      <alignment horizontal="distributed" vertical="center" wrapText="1"/>
    </xf>
    <xf numFmtId="0" fontId="12" fillId="0" borderId="0" xfId="0" applyFont="1" applyFill="1" applyBorder="1" applyAlignment="1" applyProtection="1">
      <alignment horizontal="center" vertical="center" shrinkToFit="1"/>
    </xf>
    <xf numFmtId="0" fontId="12" fillId="0" borderId="5" xfId="0" applyFont="1" applyFill="1" applyBorder="1" applyAlignment="1" applyProtection="1">
      <alignment horizontal="center" vertical="center" shrinkToFit="1"/>
    </xf>
    <xf numFmtId="0" fontId="0" fillId="0" borderId="9"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shrinkToFit="1"/>
    </xf>
    <xf numFmtId="0" fontId="2" fillId="0" borderId="44" xfId="0" applyFont="1" applyFill="1" applyBorder="1" applyAlignment="1" applyProtection="1">
      <alignment horizontal="center" vertical="center" shrinkToFit="1"/>
    </xf>
    <xf numFmtId="177" fontId="14" fillId="0" borderId="11" xfId="0" applyNumberFormat="1" applyFont="1" applyFill="1" applyBorder="1" applyAlignment="1" applyProtection="1">
      <alignment horizontal="left" vertical="center" wrapText="1"/>
    </xf>
    <xf numFmtId="177" fontId="14" fillId="0" borderId="33" xfId="0" applyNumberFormat="1" applyFont="1" applyFill="1" applyBorder="1" applyAlignment="1" applyProtection="1">
      <alignment horizontal="left" vertical="center" wrapText="1"/>
    </xf>
    <xf numFmtId="0" fontId="11" fillId="0" borderId="13" xfId="0" applyFont="1" applyFill="1" applyBorder="1" applyAlignment="1" applyProtection="1">
      <alignment horizontal="left" vertical="center" justifyLastLine="1"/>
    </xf>
    <xf numFmtId="0" fontId="17" fillId="0" borderId="13" xfId="0"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8" fillId="0" borderId="33" xfId="0" applyFont="1" applyFill="1" applyBorder="1" applyAlignment="1" applyProtection="1">
      <alignment horizontal="left" vertical="center" wrapText="1"/>
    </xf>
    <xf numFmtId="177" fontId="0" fillId="0" borderId="19" xfId="0" applyNumberFormat="1" applyFont="1" applyFill="1" applyBorder="1" applyAlignment="1" applyProtection="1">
      <alignment horizontal="center" vertical="center" justifyLastLine="1"/>
    </xf>
    <xf numFmtId="0" fontId="0" fillId="0" borderId="11" xfId="0" applyFont="1" applyFill="1" applyBorder="1" applyAlignment="1" applyProtection="1">
      <alignment horizontal="right"/>
    </xf>
    <xf numFmtId="0" fontId="0" fillId="0" borderId="33" xfId="0" applyFont="1" applyFill="1" applyBorder="1" applyAlignment="1" applyProtection="1">
      <alignment horizontal="right"/>
    </xf>
    <xf numFmtId="178" fontId="0" fillId="0" borderId="33" xfId="0" applyNumberFormat="1" applyFont="1" applyFill="1" applyBorder="1" applyAlignment="1" applyProtection="1">
      <alignment horizontal="center" vertical="center" shrinkToFit="1"/>
    </xf>
    <xf numFmtId="177" fontId="3" fillId="0" borderId="11" xfId="0" applyNumberFormat="1" applyFont="1" applyFill="1" applyBorder="1" applyAlignment="1" applyProtection="1">
      <alignment horizontal="center" vertical="center" wrapText="1" shrinkToFit="1"/>
    </xf>
    <xf numFmtId="177" fontId="3" fillId="0" borderId="11" xfId="0" applyNumberFormat="1" applyFont="1" applyFill="1" applyBorder="1" applyAlignment="1" applyProtection="1">
      <alignment horizontal="center" vertical="center" shrinkToFit="1"/>
    </xf>
    <xf numFmtId="0" fontId="0" fillId="0" borderId="6" xfId="0" applyFont="1" applyFill="1" applyBorder="1" applyAlignment="1" applyProtection="1">
      <alignment horizontal="center" vertical="center" wrapText="1" justifyLastLine="1"/>
    </xf>
    <xf numFmtId="0" fontId="0" fillId="0" borderId="2" xfId="0" applyFont="1" applyFill="1" applyBorder="1" applyAlignment="1" applyProtection="1">
      <alignment horizontal="center" vertical="center" wrapText="1" justifyLastLine="1"/>
    </xf>
    <xf numFmtId="0" fontId="0" fillId="0" borderId="22" xfId="0" applyFont="1" applyFill="1" applyBorder="1" applyAlignment="1" applyProtection="1">
      <alignment horizontal="center" vertical="center" wrapText="1" justifyLastLine="1"/>
    </xf>
    <xf numFmtId="0" fontId="11" fillId="0" borderId="35" xfId="0" applyFont="1" applyFill="1" applyBorder="1" applyAlignment="1" applyProtection="1">
      <alignment horizontal="left" vertical="center" justifyLastLine="1"/>
      <protection locked="0"/>
    </xf>
    <xf numFmtId="0" fontId="11" fillId="0" borderId="36" xfId="0" applyFont="1" applyFill="1" applyBorder="1" applyAlignment="1" applyProtection="1">
      <alignment horizontal="left" vertical="center" justifyLastLine="1"/>
      <protection locked="0"/>
    </xf>
    <xf numFmtId="0" fontId="11" fillId="0" borderId="38" xfId="0" applyFont="1" applyFill="1" applyBorder="1" applyAlignment="1" applyProtection="1">
      <alignment horizontal="left" vertical="center" justifyLastLine="1"/>
      <protection locked="0"/>
    </xf>
    <xf numFmtId="0" fontId="11" fillId="0" borderId="39" xfId="0" applyFont="1" applyFill="1" applyBorder="1" applyAlignment="1" applyProtection="1">
      <alignment horizontal="left" vertical="center" justifyLastLine="1"/>
      <protection locked="0"/>
    </xf>
    <xf numFmtId="0" fontId="11" fillId="0" borderId="41" xfId="0" applyFont="1" applyFill="1" applyBorder="1" applyAlignment="1" applyProtection="1">
      <alignment horizontal="left" vertical="center" justifyLastLine="1"/>
      <protection locked="0"/>
    </xf>
    <xf numFmtId="0" fontId="11" fillId="0" borderId="42" xfId="0" applyFont="1" applyFill="1" applyBorder="1" applyAlignment="1" applyProtection="1">
      <alignment horizontal="left" vertical="center" justifyLastLine="1"/>
      <protection locked="0"/>
    </xf>
    <xf numFmtId="177" fontId="0" fillId="0" borderId="21" xfId="0" applyNumberFormat="1" applyFont="1" applyFill="1" applyBorder="1" applyAlignment="1" applyProtection="1">
      <alignment horizontal="center" vertical="center" shrinkToFit="1"/>
    </xf>
    <xf numFmtId="177" fontId="0" fillId="0" borderId="11" xfId="0" applyNumberFormat="1" applyFont="1" applyFill="1" applyBorder="1" applyAlignment="1" applyProtection="1">
      <alignment horizontal="center" vertical="center" shrinkToFit="1"/>
    </xf>
    <xf numFmtId="177" fontId="0" fillId="0" borderId="33" xfId="0" applyNumberFormat="1" applyFont="1" applyFill="1" applyBorder="1" applyAlignment="1" applyProtection="1">
      <alignment horizontal="center" vertical="center" shrinkToFit="1"/>
    </xf>
    <xf numFmtId="0" fontId="11" fillId="0" borderId="11" xfId="0" applyFont="1" applyFill="1" applyBorder="1" applyAlignment="1" applyProtection="1">
      <alignment horizontal="left" vertical="center" justifyLastLine="1"/>
      <protection locked="0"/>
    </xf>
    <xf numFmtId="0" fontId="12" fillId="0" borderId="49" xfId="0" applyFont="1" applyFill="1" applyBorder="1" applyAlignment="1" applyProtection="1">
      <alignment horizontal="center" vertical="center" wrapText="1" justifyLastLine="1"/>
    </xf>
    <xf numFmtId="0" fontId="12" fillId="0" borderId="13" xfId="0" applyFont="1" applyFill="1" applyBorder="1" applyAlignment="1" applyProtection="1">
      <alignment horizontal="center" vertical="center" wrapText="1" justifyLastLine="1"/>
    </xf>
    <xf numFmtId="0" fontId="12" fillId="0" borderId="31" xfId="0" applyFont="1" applyFill="1" applyBorder="1" applyAlignment="1" applyProtection="1">
      <alignment horizontal="center" vertical="center" wrapText="1" justifyLastLine="1"/>
    </xf>
    <xf numFmtId="0" fontId="12" fillId="0" borderId="12" xfId="0" applyFont="1" applyFill="1" applyBorder="1" applyAlignment="1" applyProtection="1">
      <alignment horizontal="center" vertical="center" wrapText="1" justifyLastLine="1"/>
    </xf>
    <xf numFmtId="0" fontId="12" fillId="0" borderId="22" xfId="0" applyFont="1" applyFill="1" applyBorder="1" applyAlignment="1" applyProtection="1">
      <alignment horizontal="center" vertical="center" wrapText="1" justifyLastLine="1"/>
    </xf>
    <xf numFmtId="49" fontId="0" fillId="0" borderId="14" xfId="0" applyNumberFormat="1" applyFont="1" applyFill="1" applyBorder="1" applyAlignment="1" applyProtection="1">
      <alignment horizontal="center" vertical="center" shrinkToFit="1"/>
      <protection locked="0"/>
    </xf>
    <xf numFmtId="49" fontId="0" fillId="0" borderId="13" xfId="0" applyNumberFormat="1" applyFont="1" applyFill="1" applyBorder="1" applyAlignment="1" applyProtection="1">
      <alignment horizontal="center" vertical="center" shrinkToFit="1"/>
      <protection locked="0"/>
    </xf>
    <xf numFmtId="49" fontId="0" fillId="0" borderId="15" xfId="0" applyNumberFormat="1" applyFont="1" applyFill="1" applyBorder="1" applyAlignment="1" applyProtection="1">
      <alignment horizontal="center" vertical="center" shrinkToFit="1"/>
      <protection locked="0"/>
    </xf>
    <xf numFmtId="49" fontId="0" fillId="0" borderId="17" xfId="0" applyNumberFormat="1" applyFont="1" applyFill="1" applyBorder="1" applyAlignment="1" applyProtection="1">
      <alignment horizontal="center" vertical="center" shrinkToFit="1"/>
      <protection locked="0"/>
    </xf>
    <xf numFmtId="49" fontId="0" fillId="0" borderId="2" xfId="0" applyNumberFormat="1" applyFont="1" applyFill="1" applyBorder="1" applyAlignment="1" applyProtection="1">
      <alignment horizontal="center" vertical="center" shrinkToFit="1"/>
      <protection locked="0"/>
    </xf>
    <xf numFmtId="49" fontId="0" fillId="0" borderId="7"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xf>
    <xf numFmtId="0" fontId="12" fillId="0" borderId="24" xfId="0" applyFont="1" applyFill="1" applyBorder="1" applyAlignment="1" applyProtection="1">
      <alignment horizontal="center" vertical="center" wrapText="1" justifyLastLine="1"/>
    </xf>
    <xf numFmtId="0" fontId="0" fillId="0" borderId="1" xfId="0" applyFont="1" applyFill="1" applyBorder="1" applyAlignment="1" applyProtection="1">
      <alignment horizontal="center" vertical="center" shrinkToFit="1"/>
      <protection locked="0"/>
    </xf>
    <xf numFmtId="0" fontId="0" fillId="0" borderId="3" xfId="0" applyFont="1" applyFill="1" applyBorder="1" applyAlignment="1" applyProtection="1">
      <alignment horizontal="center" vertical="center" shrinkToFit="1"/>
      <protection locked="0"/>
    </xf>
    <xf numFmtId="0" fontId="0" fillId="0" borderId="2" xfId="0" applyFont="1" applyFill="1" applyBorder="1" applyAlignment="1" applyProtection="1">
      <alignment horizontal="center" vertical="center" shrinkToFit="1"/>
      <protection locked="0"/>
    </xf>
    <xf numFmtId="0" fontId="0" fillId="0" borderId="7"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3"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7" xfId="0" applyFont="1" applyFill="1" applyBorder="1" applyAlignment="1" applyProtection="1">
      <alignment horizontal="center" vertical="center" shrinkToFit="1"/>
      <protection locked="0"/>
    </xf>
    <xf numFmtId="0" fontId="32" fillId="0" borderId="17" xfId="0" applyFont="1" applyFill="1" applyBorder="1" applyAlignment="1" applyProtection="1">
      <alignment horizontal="center" vertical="center" wrapText="1" justifyLastLine="1"/>
      <protection locked="0"/>
    </xf>
    <xf numFmtId="0" fontId="32" fillId="0" borderId="2" xfId="0" applyFont="1" applyFill="1" applyBorder="1" applyAlignment="1" applyProtection="1">
      <alignment horizontal="center" vertical="center" wrapText="1" justifyLastLine="1"/>
      <protection locked="0"/>
    </xf>
    <xf numFmtId="0" fontId="32" fillId="0" borderId="16" xfId="0" applyFont="1" applyFill="1" applyBorder="1" applyAlignment="1" applyProtection="1">
      <alignment horizontal="center" vertical="center" wrapText="1" justifyLastLine="1"/>
      <protection locked="0"/>
    </xf>
    <xf numFmtId="0" fontId="32" fillId="0" borderId="21" xfId="0" applyFont="1" applyFill="1" applyBorder="1" applyAlignment="1" applyProtection="1">
      <alignment horizontal="center" vertical="center"/>
    </xf>
    <xf numFmtId="0" fontId="32" fillId="0" borderId="11" xfId="0" applyFont="1" applyFill="1" applyBorder="1" applyAlignment="1" applyProtection="1">
      <alignment horizontal="center" vertical="center"/>
    </xf>
    <xf numFmtId="0" fontId="32" fillId="0" borderId="32" xfId="0" applyFont="1" applyFill="1" applyBorder="1" applyAlignment="1" applyProtection="1">
      <alignment horizontal="center" vertical="center"/>
    </xf>
    <xf numFmtId="49" fontId="32" fillId="0" borderId="14" xfId="0" applyNumberFormat="1" applyFont="1" applyFill="1" applyBorder="1" applyAlignment="1" applyProtection="1">
      <alignment horizontal="center" vertical="center" shrinkToFit="1"/>
      <protection locked="0"/>
    </xf>
    <xf numFmtId="49" fontId="32" fillId="0" borderId="13" xfId="0" applyNumberFormat="1" applyFont="1" applyFill="1" applyBorder="1" applyAlignment="1" applyProtection="1">
      <alignment horizontal="center" vertical="center" shrinkToFit="1"/>
      <protection locked="0"/>
    </xf>
    <xf numFmtId="49" fontId="32" fillId="0" borderId="15" xfId="0" applyNumberFormat="1" applyFont="1" applyFill="1" applyBorder="1" applyAlignment="1" applyProtection="1">
      <alignment horizontal="center" vertical="center" shrinkToFit="1"/>
      <protection locked="0"/>
    </xf>
    <xf numFmtId="49" fontId="32" fillId="0" borderId="17" xfId="0" applyNumberFormat="1" applyFont="1" applyFill="1" applyBorder="1" applyAlignment="1" applyProtection="1">
      <alignment horizontal="center" vertical="center" shrinkToFit="1"/>
      <protection locked="0"/>
    </xf>
    <xf numFmtId="49" fontId="32" fillId="0" borderId="2" xfId="0" applyNumberFormat="1" applyFont="1" applyFill="1" applyBorder="1" applyAlignment="1" applyProtection="1">
      <alignment horizontal="center" vertical="center" shrinkToFit="1"/>
      <protection locked="0"/>
    </xf>
    <xf numFmtId="49" fontId="32" fillId="0" borderId="7" xfId="0" applyNumberFormat="1" applyFont="1" applyFill="1" applyBorder="1" applyAlignment="1" applyProtection="1">
      <alignment horizontal="center" vertical="center" shrinkToFit="1"/>
      <protection locked="0"/>
    </xf>
    <xf numFmtId="0" fontId="32" fillId="0" borderId="21" xfId="0" applyFont="1" applyFill="1" applyBorder="1" applyAlignment="1" applyProtection="1">
      <alignment horizontal="center" vertical="center" wrapText="1" justifyLastLine="1"/>
      <protection locked="0"/>
    </xf>
    <xf numFmtId="0" fontId="32" fillId="0" borderId="11" xfId="0" applyFont="1" applyFill="1" applyBorder="1" applyAlignment="1" applyProtection="1">
      <alignment horizontal="center" vertical="center" wrapText="1" justifyLastLine="1"/>
      <protection locked="0"/>
    </xf>
    <xf numFmtId="0" fontId="32" fillId="0" borderId="32" xfId="0" applyFont="1" applyFill="1" applyBorder="1" applyAlignment="1" applyProtection="1">
      <alignment horizontal="center" vertical="center" wrapText="1" justifyLastLine="1"/>
      <protection locked="0"/>
    </xf>
    <xf numFmtId="0" fontId="32" fillId="0" borderId="21" xfId="0" applyFont="1" applyFill="1" applyBorder="1" applyAlignment="1" applyProtection="1">
      <alignment horizontal="center" vertical="center" justifyLastLine="1"/>
      <protection locked="0"/>
    </xf>
    <xf numFmtId="0" fontId="32" fillId="0" borderId="11" xfId="0" applyFont="1" applyFill="1" applyBorder="1" applyAlignment="1" applyProtection="1">
      <alignment horizontal="center" vertical="center" justifyLastLine="1"/>
      <protection locked="0"/>
    </xf>
    <xf numFmtId="0" fontId="32" fillId="0" borderId="32" xfId="0" applyFont="1" applyFill="1" applyBorder="1" applyAlignment="1" applyProtection="1">
      <alignment horizontal="center" vertical="center" justifyLastLine="1"/>
      <protection locked="0"/>
    </xf>
    <xf numFmtId="177" fontId="32" fillId="0" borderId="21" xfId="0" applyNumberFormat="1" applyFont="1" applyFill="1" applyBorder="1" applyAlignment="1" applyProtection="1">
      <alignment horizontal="center" vertical="center" shrinkToFit="1"/>
    </xf>
    <xf numFmtId="177" fontId="32" fillId="0" borderId="11" xfId="0" applyNumberFormat="1" applyFont="1" applyFill="1" applyBorder="1" applyAlignment="1" applyProtection="1">
      <alignment horizontal="center" vertical="center" shrinkToFit="1"/>
    </xf>
    <xf numFmtId="177" fontId="32" fillId="0" borderId="33" xfId="0" applyNumberFormat="1" applyFont="1" applyFill="1" applyBorder="1" applyAlignment="1" applyProtection="1">
      <alignment horizontal="center" vertical="center" shrinkToFit="1"/>
    </xf>
    <xf numFmtId="177" fontId="22" fillId="0" borderId="21" xfId="0" applyNumberFormat="1" applyFont="1" applyFill="1" applyBorder="1" applyAlignment="1" applyProtection="1">
      <alignment horizontal="center" vertical="center" justifyLastLine="1"/>
    </xf>
    <xf numFmtId="177" fontId="22" fillId="0" borderId="11" xfId="0" applyNumberFormat="1" applyFont="1" applyFill="1" applyBorder="1" applyAlignment="1" applyProtection="1">
      <alignment horizontal="center" vertical="center" justifyLastLine="1"/>
    </xf>
    <xf numFmtId="177" fontId="22" fillId="0" borderId="19" xfId="0" applyNumberFormat="1" applyFont="1" applyFill="1" applyBorder="1" applyAlignment="1" applyProtection="1">
      <alignment horizontal="center" vertical="center" justifyLastLine="1"/>
    </xf>
    <xf numFmtId="177" fontId="22" fillId="0" borderId="11" xfId="0" applyNumberFormat="1" applyFont="1" applyFill="1" applyBorder="1" applyAlignment="1" applyProtection="1">
      <alignment horizontal="center" vertical="center"/>
    </xf>
    <xf numFmtId="177" fontId="22" fillId="0" borderId="2" xfId="0" applyNumberFormat="1" applyFont="1" applyFill="1" applyBorder="1" applyAlignment="1" applyProtection="1">
      <alignment horizontal="center" vertical="center" justifyLastLine="1"/>
    </xf>
    <xf numFmtId="177" fontId="22" fillId="0" borderId="2" xfId="0" applyNumberFormat="1" applyFont="1" applyFill="1" applyBorder="1" applyAlignment="1" applyProtection="1">
      <alignment horizontal="center" vertical="center" justifyLastLine="1"/>
      <protection locked="0"/>
    </xf>
    <xf numFmtId="0" fontId="32" fillId="0" borderId="9" xfId="0" applyFont="1" applyFill="1" applyBorder="1" applyAlignment="1" applyProtection="1">
      <alignment horizontal="center" vertical="center"/>
      <protection locked="0"/>
    </xf>
    <xf numFmtId="0" fontId="32" fillId="0" borderId="9" xfId="0" applyFont="1" applyFill="1" applyBorder="1" applyAlignment="1" applyProtection="1">
      <alignment horizontal="center" vertical="center" shrinkToFit="1"/>
    </xf>
    <xf numFmtId="0" fontId="22" fillId="0" borderId="0" xfId="0" applyFont="1" applyFill="1" applyBorder="1" applyAlignment="1" applyProtection="1">
      <alignment horizontal="left" vertical="center"/>
      <protection locked="0"/>
    </xf>
    <xf numFmtId="0" fontId="32" fillId="0" borderId="0" xfId="0" applyFont="1" applyFill="1" applyBorder="1" applyAlignment="1" applyProtection="1">
      <alignment horizontal="center" vertical="center" justifyLastLine="1"/>
      <protection locked="0"/>
    </xf>
    <xf numFmtId="0" fontId="0" fillId="3" borderId="45" xfId="0" applyFill="1" applyBorder="1" applyAlignment="1">
      <alignment horizontal="center" vertical="center"/>
    </xf>
    <xf numFmtId="0" fontId="0" fillId="3" borderId="45" xfId="0" applyFill="1" applyBorder="1" applyAlignment="1">
      <alignment horizontal="center" vertical="center" wrapText="1"/>
    </xf>
    <xf numFmtId="177" fontId="0" fillId="3" borderId="45" xfId="0" applyNumberFormat="1" applyFill="1" applyBorder="1" applyAlignment="1">
      <alignment horizontal="center" vertical="center"/>
    </xf>
    <xf numFmtId="179" fontId="0" fillId="3" borderId="45" xfId="0" applyNumberFormat="1" applyFill="1" applyBorder="1" applyAlignment="1">
      <alignment horizontal="center" vertical="center"/>
    </xf>
  </cellXfs>
  <cellStyles count="2">
    <cellStyle name="標準" xfId="0" builtinId="0"/>
    <cellStyle name="標準 2" xfId="1"/>
  </cellStyles>
  <dxfs count="55">
    <dxf>
      <fill>
        <patternFill>
          <bgColor theme="0" tint="-0.34998626667073579"/>
        </patternFill>
      </fill>
    </dxf>
    <dxf>
      <fill>
        <patternFill>
          <bgColor theme="0" tint="-0.34998626667073579"/>
        </patternFill>
      </fill>
    </dxf>
    <dxf>
      <fill>
        <patternFill>
          <bgColor theme="0" tint="-0.34998626667073579"/>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theme="0" tint="-0.34998626667073579"/>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fmlaLink="添付書類確認!$C$9" lockText="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添付書類確認!$C$10" lockText="1"/>
</file>

<file path=xl/ctrlProps/ctrlProp12.xml><?xml version="1.0" encoding="utf-8"?>
<formControlPr xmlns="http://schemas.microsoft.com/office/spreadsheetml/2009/9/main" objectType="Radio" checked="Checked" firstButton="1" fmlaLink="チェックボックスのステータス!$C$2"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checked="Checked" firstButton="1" fmlaLink="チェックボックスのステータス!$C$7"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firstButton="1" fmlaLink="チェックボックスのステータス!$C$3"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checked="Checked" fmlaLink="添付書類確認!$C$2"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checked="Checked" firstButton="1" fmlaLink="チェックボックスのステータス!$C$6"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checked="Checked" firstButton="1" fmlaLink="チェックボックスのステータス!$C$5"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lockText="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添付書類確認!$C$4" lockText="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fmlaLink="[1]添付書類確認!$C$9" lockText="1"/>
</file>

<file path=xl/ctrlProps/ctrlProp32.xml><?xml version="1.0" encoding="utf-8"?>
<formControlPr xmlns="http://schemas.microsoft.com/office/spreadsheetml/2009/9/main" objectType="Radio" firstButton="1" lockText="1"/>
</file>

<file path=xl/ctrlProps/ctrlProp33.xml><?xml version="1.0" encoding="utf-8"?>
<formControlPr xmlns="http://schemas.microsoft.com/office/spreadsheetml/2009/9/main" objectType="Radio" checked="Checked" lockText="1"/>
</file>

<file path=xl/ctrlProps/ctrlProp34.xml><?xml version="1.0" encoding="utf-8"?>
<formControlPr xmlns="http://schemas.microsoft.com/office/spreadsheetml/2009/9/main" objectType="Radio" checked="Checked" firstButton="1"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fmlaLink="添付書類確認!$C$5"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checked="Checked" firstButton="1"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checked="Checked" firstButton="1"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checked="Checked"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添付書類確認!$C$6"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fmlaLink="[1]添付書類確認!$C$9" lockText="1"/>
</file>

<file path=xl/ctrlProps/ctrlProp52.xml><?xml version="1.0" encoding="utf-8"?>
<formControlPr xmlns="http://schemas.microsoft.com/office/spreadsheetml/2009/9/main" objectType="Radio" firstButton="1" lockText="1"/>
</file>

<file path=xl/ctrlProps/ctrlProp53.xml><?xml version="1.0" encoding="utf-8"?>
<formControlPr xmlns="http://schemas.microsoft.com/office/spreadsheetml/2009/9/main" objectType="Radio" checked="Checked" lockText="1"/>
</file>

<file path=xl/ctrlProps/ctrlProp54.xml><?xml version="1.0" encoding="utf-8"?>
<formControlPr xmlns="http://schemas.microsoft.com/office/spreadsheetml/2009/9/main" objectType="Radio" checked="Checked" firstButton="1"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checked="Checked" firstButton="1"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CheckBox" fmlaLink="添付書類確認!$C$3"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checked="Checked" firstButton="1"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checked="Checked" firstButton="1"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添付書類確認!$C$7" lockText="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checked="Checked" firstButton="1"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checked="Checked" firstButton="1"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firstButton="1"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CheckBox" checked="Checked" fmlaLink="添付書類確認!$C$2" lockText="1"/>
</file>

<file path=xl/ctrlProps/ctrlProp80.xml><?xml version="1.0" encoding="utf-8"?>
<formControlPr xmlns="http://schemas.microsoft.com/office/spreadsheetml/2009/9/main" objectType="Radio" checked="Checked" firstButton="1"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checked="Checked" firstButton="1"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lockText="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checked="Checked" fmlaLink="添付書類確認!$C$8" lockText="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32</xdr:col>
      <xdr:colOff>106680</xdr:colOff>
      <xdr:row>40</xdr:row>
      <xdr:rowOff>7620</xdr:rowOff>
    </xdr:from>
    <xdr:to>
      <xdr:col>33</xdr:col>
      <xdr:colOff>144780</xdr:colOff>
      <xdr:row>40</xdr:row>
      <xdr:rowOff>243840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5928360" y="7597140"/>
          <a:ext cx="228600" cy="236220"/>
        </a:xfrm>
        <a:prstGeom prst="rect">
          <a:avLst/>
        </a:prstGeom>
        <a:noFill/>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18288" tIns="18288" rIns="0" bIns="18288" rtlCol="0" anchor="ctr" upright="1">
          <a:noAutofit/>
        </a:bodyPr>
        <a:lstStyle/>
        <a:p>
          <a:pPr algn="ctr" rtl="0"/>
          <a:r>
            <a:rPr kumimoji="1" lang="ja-JP" altLang="en-US" sz="1200" b="0" i="0" u="none" strike="noStrike" baseline="0">
              <a:solidFill>
                <a:sysClr val="windowText" lastClr="000000"/>
              </a:solidFill>
              <a:latin typeface="ＭＳ 明朝"/>
              <a:ea typeface="ＭＳ 明朝"/>
            </a:rPr>
            <a:t>印</a:t>
          </a:r>
        </a:p>
      </xdr:txBody>
    </xdr:sp>
    <xdr:clientData/>
  </xdr:twoCellAnchor>
  <xdr:twoCellAnchor editAs="absolute">
    <xdr:from>
      <xdr:col>10</xdr:col>
      <xdr:colOff>2919</xdr:colOff>
      <xdr:row>30</xdr:row>
      <xdr:rowOff>179219</xdr:rowOff>
    </xdr:from>
    <xdr:to>
      <xdr:col>10</xdr:col>
      <xdr:colOff>175260</xdr:colOff>
      <xdr:row>31</xdr:row>
      <xdr:rowOff>92894</xdr:rowOff>
    </xdr:to>
    <xdr:sp macro="" textlink="">
      <xdr:nvSpPr>
        <xdr:cNvPr id="1107" name="Option Button 83">
          <a:extLst>
            <a:ext uri="{63B3BB69-23CF-44E3-9099-C40C66FF867C}">
              <a14:compatExt xmlns:a14="http://schemas.microsoft.com/office/drawing/2010/main" spid="_x0000_s110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15</xdr:col>
      <xdr:colOff>263</xdr:colOff>
      <xdr:row>30</xdr:row>
      <xdr:rowOff>179219</xdr:rowOff>
    </xdr:from>
    <xdr:to>
      <xdr:col>16</xdr:col>
      <xdr:colOff>7620</xdr:colOff>
      <xdr:row>31</xdr:row>
      <xdr:rowOff>92894</xdr:rowOff>
    </xdr:to>
    <xdr:sp macro="" textlink="">
      <xdr:nvSpPr>
        <xdr:cNvPr id="1108" name="Option Button 84">
          <a:extLst>
            <a:ext uri="{63B3BB69-23CF-44E3-9099-C40C66FF867C}">
              <a14:compatExt xmlns:a14="http://schemas.microsoft.com/office/drawing/2010/main" spid="_x0000_s110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13</xdr:col>
      <xdr:colOff>195223</xdr:colOff>
      <xdr:row>17</xdr:row>
      <xdr:rowOff>72234</xdr:rowOff>
    </xdr:from>
    <xdr:to>
      <xdr:col>14</xdr:col>
      <xdr:colOff>175260</xdr:colOff>
      <xdr:row>18</xdr:row>
      <xdr:rowOff>1566</xdr:rowOff>
    </xdr:to>
    <xdr:sp macro="" textlink="">
      <xdr:nvSpPr>
        <xdr:cNvPr id="1125" name="Option Button 101">
          <a:extLst>
            <a:ext uri="{63B3BB69-23CF-44E3-9099-C40C66FF867C}">
              <a14:compatExt xmlns:a14="http://schemas.microsoft.com/office/drawing/2010/main" spid="_x0000_s112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52</xdr:row>
      <xdr:rowOff>0</xdr:rowOff>
    </xdr:from>
    <xdr:to>
      <xdr:col>1</xdr:col>
      <xdr:colOff>190500</xdr:colOff>
      <xdr:row>53</xdr:row>
      <xdr:rowOff>1</xdr:rowOff>
    </xdr:to>
    <xdr:sp macro="" textlink="">
      <xdr:nvSpPr>
        <xdr:cNvPr id="1129" name="Check Box 105" hidden="1">
          <a:extLst>
            <a:ext uri="{63B3BB69-23CF-44E3-9099-C40C66FF867C}">
              <a14:compatExt xmlns:a14="http://schemas.microsoft.com/office/drawing/2010/main" spid="_x0000_s112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59</xdr:row>
      <xdr:rowOff>0</xdr:rowOff>
    </xdr:from>
    <xdr:to>
      <xdr:col>1</xdr:col>
      <xdr:colOff>190500</xdr:colOff>
      <xdr:row>60</xdr:row>
      <xdr:rowOff>2109</xdr:rowOff>
    </xdr:to>
    <xdr:sp macro="" textlink="">
      <xdr:nvSpPr>
        <xdr:cNvPr id="1130" name="Check Box 106" hidden="1">
          <a:extLst>
            <a:ext uri="{63B3BB69-23CF-44E3-9099-C40C66FF867C}">
              <a14:compatExt xmlns:a14="http://schemas.microsoft.com/office/drawing/2010/main" spid="_x0000_s113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82</xdr:row>
      <xdr:rowOff>0</xdr:rowOff>
    </xdr:from>
    <xdr:to>
      <xdr:col>1</xdr:col>
      <xdr:colOff>190500</xdr:colOff>
      <xdr:row>83</xdr:row>
      <xdr:rowOff>7621</xdr:rowOff>
    </xdr:to>
    <xdr:sp macro="" textlink="">
      <xdr:nvSpPr>
        <xdr:cNvPr id="1132" name="Check Box 108" hidden="1">
          <a:extLst>
            <a:ext uri="{63B3BB69-23CF-44E3-9099-C40C66FF867C}">
              <a14:compatExt xmlns:a14="http://schemas.microsoft.com/office/drawing/2010/main" spid="_x0000_s113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90</xdr:row>
      <xdr:rowOff>0</xdr:rowOff>
    </xdr:from>
    <xdr:to>
      <xdr:col>1</xdr:col>
      <xdr:colOff>190500</xdr:colOff>
      <xdr:row>91</xdr:row>
      <xdr:rowOff>7620</xdr:rowOff>
    </xdr:to>
    <xdr:sp macro="" textlink="">
      <xdr:nvSpPr>
        <xdr:cNvPr id="1133" name="Check Box 109" hidden="1">
          <a:extLst>
            <a:ext uri="{63B3BB69-23CF-44E3-9099-C40C66FF867C}">
              <a14:compatExt xmlns:a14="http://schemas.microsoft.com/office/drawing/2010/main" spid="_x0000_s113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93</xdr:row>
      <xdr:rowOff>7620</xdr:rowOff>
    </xdr:from>
    <xdr:to>
      <xdr:col>1</xdr:col>
      <xdr:colOff>190500</xdr:colOff>
      <xdr:row>94</xdr:row>
      <xdr:rowOff>7619</xdr:rowOff>
    </xdr:to>
    <xdr:sp macro="" textlink="">
      <xdr:nvSpPr>
        <xdr:cNvPr id="1134" name="Check Box 110" hidden="1">
          <a:extLst>
            <a:ext uri="{63B3BB69-23CF-44E3-9099-C40C66FF867C}">
              <a14:compatExt xmlns:a14="http://schemas.microsoft.com/office/drawing/2010/main" spid="_x0000_s113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68</xdr:row>
      <xdr:rowOff>0</xdr:rowOff>
    </xdr:from>
    <xdr:to>
      <xdr:col>1</xdr:col>
      <xdr:colOff>190500</xdr:colOff>
      <xdr:row>69</xdr:row>
      <xdr:rowOff>140</xdr:rowOff>
    </xdr:to>
    <xdr:sp macro="" textlink="">
      <xdr:nvSpPr>
        <xdr:cNvPr id="1135" name="Check Box 111" hidden="1">
          <a:extLst>
            <a:ext uri="{63B3BB69-23CF-44E3-9099-C40C66FF867C}">
              <a14:compatExt xmlns:a14="http://schemas.microsoft.com/office/drawing/2010/main" spid="_x0000_s113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97</xdr:row>
      <xdr:rowOff>0</xdr:rowOff>
    </xdr:from>
    <xdr:to>
      <xdr:col>1</xdr:col>
      <xdr:colOff>190500</xdr:colOff>
      <xdr:row>98</xdr:row>
      <xdr:rowOff>1043</xdr:rowOff>
    </xdr:to>
    <xdr:sp macro="" textlink="">
      <xdr:nvSpPr>
        <xdr:cNvPr id="1136" name="Check Box 112" hidden="1">
          <a:extLst>
            <a:ext uri="{63B3BB69-23CF-44E3-9099-C40C66FF867C}">
              <a14:compatExt xmlns:a14="http://schemas.microsoft.com/office/drawing/2010/main" spid="_x0000_s113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12</xdr:row>
      <xdr:rowOff>64613</xdr:rowOff>
    </xdr:from>
    <xdr:to>
      <xdr:col>9</xdr:col>
      <xdr:colOff>182880</xdr:colOff>
      <xdr:row>13</xdr:row>
      <xdr:rowOff>33925</xdr:rowOff>
    </xdr:to>
    <xdr:sp macro="" textlink="">
      <xdr:nvSpPr>
        <xdr:cNvPr id="1150" name="Option Button 126" hidden="1">
          <a:extLst>
            <a:ext uri="{63B3BB69-23CF-44E3-9099-C40C66FF867C}">
              <a14:compatExt xmlns:a14="http://schemas.microsoft.com/office/drawing/2010/main" spid="_x0000_s115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13</xdr:row>
      <xdr:rowOff>64614</xdr:rowOff>
    </xdr:from>
    <xdr:to>
      <xdr:col>9</xdr:col>
      <xdr:colOff>190500</xdr:colOff>
      <xdr:row>14</xdr:row>
      <xdr:rowOff>18685</xdr:rowOff>
    </xdr:to>
    <xdr:sp macro="" textlink="">
      <xdr:nvSpPr>
        <xdr:cNvPr id="1151" name="Option Button 127" hidden="1">
          <a:extLst>
            <a:ext uri="{63B3BB69-23CF-44E3-9099-C40C66FF867C}">
              <a14:compatExt xmlns:a14="http://schemas.microsoft.com/office/drawing/2010/main" spid="_x0000_s11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14</xdr:row>
      <xdr:rowOff>64614</xdr:rowOff>
    </xdr:from>
    <xdr:to>
      <xdr:col>9</xdr:col>
      <xdr:colOff>175260</xdr:colOff>
      <xdr:row>15</xdr:row>
      <xdr:rowOff>26305</xdr:rowOff>
    </xdr:to>
    <xdr:sp macro="" textlink="">
      <xdr:nvSpPr>
        <xdr:cNvPr id="1152" name="Option Button 128" hidden="1">
          <a:extLst>
            <a:ext uri="{63B3BB69-23CF-44E3-9099-C40C66FF867C}">
              <a14:compatExt xmlns:a14="http://schemas.microsoft.com/office/drawing/2010/main" spid="_x0000_s115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15</xdr:row>
      <xdr:rowOff>64613</xdr:rowOff>
    </xdr:from>
    <xdr:to>
      <xdr:col>9</xdr:col>
      <xdr:colOff>182880</xdr:colOff>
      <xdr:row>16</xdr:row>
      <xdr:rowOff>18684</xdr:rowOff>
    </xdr:to>
    <xdr:sp macro="" textlink="">
      <xdr:nvSpPr>
        <xdr:cNvPr id="1153" name="Option Button 129" hidden="1">
          <a:extLst>
            <a:ext uri="{63B3BB69-23CF-44E3-9099-C40C66FF867C}">
              <a14:compatExt xmlns:a14="http://schemas.microsoft.com/office/drawing/2010/main" spid="_x0000_s115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16</xdr:row>
      <xdr:rowOff>64613</xdr:rowOff>
    </xdr:from>
    <xdr:to>
      <xdr:col>9</xdr:col>
      <xdr:colOff>175260</xdr:colOff>
      <xdr:row>17</xdr:row>
      <xdr:rowOff>18685</xdr:rowOff>
    </xdr:to>
    <xdr:sp macro="" textlink="">
      <xdr:nvSpPr>
        <xdr:cNvPr id="1154" name="Option Button 130" hidden="1">
          <a:extLst>
            <a:ext uri="{63B3BB69-23CF-44E3-9099-C40C66FF867C}">
              <a14:compatExt xmlns:a14="http://schemas.microsoft.com/office/drawing/2010/main" spid="_x0000_s11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59</xdr:row>
      <xdr:rowOff>0</xdr:rowOff>
    </xdr:from>
    <xdr:to>
      <xdr:col>1</xdr:col>
      <xdr:colOff>190500</xdr:colOff>
      <xdr:row>60</xdr:row>
      <xdr:rowOff>2109</xdr:rowOff>
    </xdr:to>
    <xdr:sp macro="" textlink="">
      <xdr:nvSpPr>
        <xdr:cNvPr id="1157" name="Check Box 133" hidden="1">
          <a:extLst>
            <a:ext uri="{63B3BB69-23CF-44E3-9099-C40C66FF867C}">
              <a14:compatExt xmlns:a14="http://schemas.microsoft.com/office/drawing/2010/main" spid="_x0000_s115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65</xdr:row>
      <xdr:rowOff>0</xdr:rowOff>
    </xdr:from>
    <xdr:to>
      <xdr:col>1</xdr:col>
      <xdr:colOff>190500</xdr:colOff>
      <xdr:row>66</xdr:row>
      <xdr:rowOff>1042</xdr:rowOff>
    </xdr:to>
    <xdr:sp macro="" textlink="">
      <xdr:nvSpPr>
        <xdr:cNvPr id="1158" name="Check Box 134" hidden="1">
          <a:extLst>
            <a:ext uri="{63B3BB69-23CF-44E3-9099-C40C66FF867C}">
              <a14:compatExt xmlns:a14="http://schemas.microsoft.com/office/drawing/2010/main" spid="_x0000_s115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0</xdr:col>
      <xdr:colOff>190500</xdr:colOff>
      <xdr:row>77</xdr:row>
      <xdr:rowOff>0</xdr:rowOff>
    </xdr:from>
    <xdr:to>
      <xdr:col>1</xdr:col>
      <xdr:colOff>190500</xdr:colOff>
      <xdr:row>78</xdr:row>
      <xdr:rowOff>7620</xdr:rowOff>
    </xdr:to>
    <xdr:sp macro="" textlink="">
      <xdr:nvSpPr>
        <xdr:cNvPr id="1159" name="Check Box 135" hidden="1">
          <a:extLst>
            <a:ext uri="{63B3BB69-23CF-44E3-9099-C40C66FF867C}">
              <a14:compatExt xmlns:a14="http://schemas.microsoft.com/office/drawing/2010/main" spid="_x0000_s115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25</xdr:col>
      <xdr:colOff>22860</xdr:colOff>
      <xdr:row>11</xdr:row>
      <xdr:rowOff>102713</xdr:rowOff>
    </xdr:from>
    <xdr:to>
      <xdr:col>26</xdr:col>
      <xdr:colOff>2759</xdr:colOff>
      <xdr:row>11</xdr:row>
      <xdr:rowOff>430373</xdr:rowOff>
    </xdr:to>
    <xdr:sp macro="" textlink="">
      <xdr:nvSpPr>
        <xdr:cNvPr id="1160" name="Option Button 136" hidden="1">
          <a:extLst>
            <a:ext uri="{63B3BB69-23CF-44E3-9099-C40C66FF867C}">
              <a14:compatExt xmlns:a14="http://schemas.microsoft.com/office/drawing/2010/main" spid="_x0000_s11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29</xdr:col>
      <xdr:colOff>30480</xdr:colOff>
      <xdr:row>11</xdr:row>
      <xdr:rowOff>87473</xdr:rowOff>
    </xdr:from>
    <xdr:to>
      <xdr:col>29</xdr:col>
      <xdr:colOff>190500</xdr:colOff>
      <xdr:row>12</xdr:row>
      <xdr:rowOff>1565</xdr:rowOff>
    </xdr:to>
    <xdr:sp macro="" textlink="">
      <xdr:nvSpPr>
        <xdr:cNvPr id="1161" name="Option Button 137" hidden="1">
          <a:extLst>
            <a:ext uri="{63B3BB69-23CF-44E3-9099-C40C66FF867C}">
              <a14:compatExt xmlns:a14="http://schemas.microsoft.com/office/drawing/2010/main" spid="_x0000_s116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95</xdr:row>
      <xdr:rowOff>0</xdr:rowOff>
    </xdr:from>
    <xdr:to>
      <xdr:col>1</xdr:col>
      <xdr:colOff>190500</xdr:colOff>
      <xdr:row>96</xdr:row>
      <xdr:rowOff>1</xdr:rowOff>
    </xdr:to>
    <xdr:sp macro="" textlink="">
      <xdr:nvSpPr>
        <xdr:cNvPr id="1163" name="Check Box 139" hidden="1">
          <a:extLst>
            <a:ext uri="{63B3BB69-23CF-44E3-9099-C40C66FF867C}">
              <a14:compatExt xmlns:a14="http://schemas.microsoft.com/office/drawing/2010/main" spid="_x0000_s116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3</xdr:col>
      <xdr:colOff>76200</xdr:colOff>
      <xdr:row>15</xdr:row>
      <xdr:rowOff>129540</xdr:rowOff>
    </xdr:from>
    <xdr:to>
      <xdr:col>7</xdr:col>
      <xdr:colOff>99060</xdr:colOff>
      <xdr:row>16</xdr:row>
      <xdr:rowOff>175260</xdr:rowOff>
    </xdr:to>
    <xdr:sp macro="" textlink="">
      <xdr:nvSpPr>
        <xdr:cNvPr id="1169" name="Option Button 145" hidden="1">
          <a:extLst>
            <a:ext uri="{63B3BB69-23CF-44E3-9099-C40C66FF867C}">
              <a14:compatExt xmlns:a14="http://schemas.microsoft.com/office/drawing/2010/main" spid="_x0000_s11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入力クリア</a:t>
          </a:r>
        </a:p>
      </xdr:txBody>
    </xdr:sp>
    <xdr:clientData/>
  </xdr:twoCellAnchor>
  <xdr:twoCellAnchor editAs="absolute">
    <xdr:from>
      <xdr:col>9</xdr:col>
      <xdr:colOff>30480</xdr:colOff>
      <xdr:row>11</xdr:row>
      <xdr:rowOff>95093</xdr:rowOff>
    </xdr:from>
    <xdr:to>
      <xdr:col>10</xdr:col>
      <xdr:colOff>22860</xdr:colOff>
      <xdr:row>11</xdr:row>
      <xdr:rowOff>453233</xdr:rowOff>
    </xdr:to>
    <xdr:sp macro="" textlink="">
      <xdr:nvSpPr>
        <xdr:cNvPr id="3" name="Option Button 67" hidden="1">
          <a:extLst>
            <a:ext uri="{63B3BB69-23CF-44E3-9099-C40C66FF867C}">
              <a14:compatExt xmlns:a14="http://schemas.microsoft.com/office/drawing/2010/main" spid="_x0000_s109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absolute">
    <xdr:from>
      <xdr:col>13</xdr:col>
      <xdr:colOff>195223</xdr:colOff>
      <xdr:row>11</xdr:row>
      <xdr:rowOff>95093</xdr:rowOff>
    </xdr:from>
    <xdr:to>
      <xdr:col>14</xdr:col>
      <xdr:colOff>137160</xdr:colOff>
      <xdr:row>12</xdr:row>
      <xdr:rowOff>16805</xdr:rowOff>
    </xdr:to>
    <xdr:sp macro="" textlink="">
      <xdr:nvSpPr>
        <xdr:cNvPr id="4" name="Option Button 68" hidden="1">
          <a:extLst>
            <a:ext uri="{63B3BB69-23CF-44E3-9099-C40C66FF867C}">
              <a14:compatExt xmlns:a14="http://schemas.microsoft.com/office/drawing/2010/main" spid="_x0000_s109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10</xdr:col>
      <xdr:colOff>2919</xdr:colOff>
      <xdr:row>30</xdr:row>
      <xdr:rowOff>179219</xdr:rowOff>
    </xdr:from>
    <xdr:to>
      <xdr:col>10</xdr:col>
      <xdr:colOff>175260</xdr:colOff>
      <xdr:row>31</xdr:row>
      <xdr:rowOff>92894</xdr:rowOff>
    </xdr:to>
    <xdr:sp macro="" textlink="">
      <xdr:nvSpPr>
        <xdr:cNvPr id="5" name="Option Button 83" hidden="1">
          <a:extLst>
            <a:ext uri="{63B3BB69-23CF-44E3-9099-C40C66FF867C}">
              <a14:compatExt xmlns:a14="http://schemas.microsoft.com/office/drawing/2010/main" spid="_x0000_s110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15</xdr:col>
      <xdr:colOff>263</xdr:colOff>
      <xdr:row>30</xdr:row>
      <xdr:rowOff>179219</xdr:rowOff>
    </xdr:from>
    <xdr:to>
      <xdr:col>16</xdr:col>
      <xdr:colOff>7620</xdr:colOff>
      <xdr:row>31</xdr:row>
      <xdr:rowOff>92894</xdr:rowOff>
    </xdr:to>
    <xdr:sp macro="" textlink="">
      <xdr:nvSpPr>
        <xdr:cNvPr id="6" name="Option Button 84" hidden="1">
          <a:extLst>
            <a:ext uri="{63B3BB69-23CF-44E3-9099-C40C66FF867C}">
              <a14:compatExt xmlns:a14="http://schemas.microsoft.com/office/drawing/2010/main" spid="_x0000_s110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30480</xdr:colOff>
      <xdr:row>17</xdr:row>
      <xdr:rowOff>64614</xdr:rowOff>
    </xdr:from>
    <xdr:to>
      <xdr:col>9</xdr:col>
      <xdr:colOff>182880</xdr:colOff>
      <xdr:row>17</xdr:row>
      <xdr:rowOff>453234</xdr:rowOff>
    </xdr:to>
    <xdr:sp macro="" textlink="">
      <xdr:nvSpPr>
        <xdr:cNvPr id="8" name="Option Button 100" hidden="1">
          <a:extLst>
            <a:ext uri="{63B3BB69-23CF-44E3-9099-C40C66FF867C}">
              <a14:compatExt xmlns:a14="http://schemas.microsoft.com/office/drawing/2010/main" spid="_x0000_s112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13</xdr:col>
      <xdr:colOff>195223</xdr:colOff>
      <xdr:row>17</xdr:row>
      <xdr:rowOff>72234</xdr:rowOff>
    </xdr:from>
    <xdr:to>
      <xdr:col>14</xdr:col>
      <xdr:colOff>175260</xdr:colOff>
      <xdr:row>18</xdr:row>
      <xdr:rowOff>1566</xdr:rowOff>
    </xdr:to>
    <xdr:sp macro="" textlink="">
      <xdr:nvSpPr>
        <xdr:cNvPr id="9" name="Option Button 101" hidden="1">
          <a:extLst>
            <a:ext uri="{63B3BB69-23CF-44E3-9099-C40C66FF867C}">
              <a14:compatExt xmlns:a14="http://schemas.microsoft.com/office/drawing/2010/main" spid="_x0000_s112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52</xdr:row>
      <xdr:rowOff>0</xdr:rowOff>
    </xdr:from>
    <xdr:to>
      <xdr:col>1</xdr:col>
      <xdr:colOff>190500</xdr:colOff>
      <xdr:row>53</xdr:row>
      <xdr:rowOff>1</xdr:rowOff>
    </xdr:to>
    <xdr:sp macro="" textlink="">
      <xdr:nvSpPr>
        <xdr:cNvPr id="11" name="Check Box 105" hidden="1">
          <a:extLst>
            <a:ext uri="{63B3BB69-23CF-44E3-9099-C40C66FF867C}">
              <a14:compatExt xmlns:a14="http://schemas.microsoft.com/office/drawing/2010/main" spid="_x0000_s112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59</xdr:row>
      <xdr:rowOff>0</xdr:rowOff>
    </xdr:from>
    <xdr:to>
      <xdr:col>1</xdr:col>
      <xdr:colOff>190500</xdr:colOff>
      <xdr:row>60</xdr:row>
      <xdr:rowOff>2109</xdr:rowOff>
    </xdr:to>
    <xdr:sp macro="" textlink="">
      <xdr:nvSpPr>
        <xdr:cNvPr id="12" name="Check Box 106" hidden="1">
          <a:extLst>
            <a:ext uri="{63B3BB69-23CF-44E3-9099-C40C66FF867C}">
              <a14:compatExt xmlns:a14="http://schemas.microsoft.com/office/drawing/2010/main" spid="_x0000_s113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82</xdr:row>
      <xdr:rowOff>0</xdr:rowOff>
    </xdr:from>
    <xdr:to>
      <xdr:col>1</xdr:col>
      <xdr:colOff>190500</xdr:colOff>
      <xdr:row>83</xdr:row>
      <xdr:rowOff>7621</xdr:rowOff>
    </xdr:to>
    <xdr:sp macro="" textlink="">
      <xdr:nvSpPr>
        <xdr:cNvPr id="13" name="Check Box 108" hidden="1">
          <a:extLst>
            <a:ext uri="{63B3BB69-23CF-44E3-9099-C40C66FF867C}">
              <a14:compatExt xmlns:a14="http://schemas.microsoft.com/office/drawing/2010/main" spid="_x0000_s113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90</xdr:row>
      <xdr:rowOff>0</xdr:rowOff>
    </xdr:from>
    <xdr:to>
      <xdr:col>1</xdr:col>
      <xdr:colOff>190500</xdr:colOff>
      <xdr:row>91</xdr:row>
      <xdr:rowOff>7620</xdr:rowOff>
    </xdr:to>
    <xdr:sp macro="" textlink="">
      <xdr:nvSpPr>
        <xdr:cNvPr id="14" name="Check Box 109" hidden="1">
          <a:extLst>
            <a:ext uri="{63B3BB69-23CF-44E3-9099-C40C66FF867C}">
              <a14:compatExt xmlns:a14="http://schemas.microsoft.com/office/drawing/2010/main" spid="_x0000_s113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93</xdr:row>
      <xdr:rowOff>7620</xdr:rowOff>
    </xdr:from>
    <xdr:to>
      <xdr:col>1</xdr:col>
      <xdr:colOff>190500</xdr:colOff>
      <xdr:row>94</xdr:row>
      <xdr:rowOff>7619</xdr:rowOff>
    </xdr:to>
    <xdr:sp macro="" textlink="">
      <xdr:nvSpPr>
        <xdr:cNvPr id="15" name="Check Box 110" hidden="1">
          <a:extLst>
            <a:ext uri="{63B3BB69-23CF-44E3-9099-C40C66FF867C}">
              <a14:compatExt xmlns:a14="http://schemas.microsoft.com/office/drawing/2010/main" spid="_x0000_s113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68</xdr:row>
      <xdr:rowOff>0</xdr:rowOff>
    </xdr:from>
    <xdr:to>
      <xdr:col>1</xdr:col>
      <xdr:colOff>190500</xdr:colOff>
      <xdr:row>69</xdr:row>
      <xdr:rowOff>140</xdr:rowOff>
    </xdr:to>
    <xdr:sp macro="" textlink="">
      <xdr:nvSpPr>
        <xdr:cNvPr id="16" name="Check Box 111" hidden="1">
          <a:extLst>
            <a:ext uri="{63B3BB69-23CF-44E3-9099-C40C66FF867C}">
              <a14:compatExt xmlns:a14="http://schemas.microsoft.com/office/drawing/2010/main" spid="_x0000_s113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97</xdr:row>
      <xdr:rowOff>0</xdr:rowOff>
    </xdr:from>
    <xdr:to>
      <xdr:col>1</xdr:col>
      <xdr:colOff>190500</xdr:colOff>
      <xdr:row>98</xdr:row>
      <xdr:rowOff>1043</xdr:rowOff>
    </xdr:to>
    <xdr:sp macro="" textlink="">
      <xdr:nvSpPr>
        <xdr:cNvPr id="17" name="Check Box 112" hidden="1">
          <a:extLst>
            <a:ext uri="{63B3BB69-23CF-44E3-9099-C40C66FF867C}">
              <a14:compatExt xmlns:a14="http://schemas.microsoft.com/office/drawing/2010/main" spid="_x0000_s113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12</xdr:row>
      <xdr:rowOff>64613</xdr:rowOff>
    </xdr:from>
    <xdr:to>
      <xdr:col>9</xdr:col>
      <xdr:colOff>182880</xdr:colOff>
      <xdr:row>13</xdr:row>
      <xdr:rowOff>33925</xdr:rowOff>
    </xdr:to>
    <xdr:sp macro="" textlink="">
      <xdr:nvSpPr>
        <xdr:cNvPr id="18" name="Option Button 126" hidden="1">
          <a:extLst>
            <a:ext uri="{63B3BB69-23CF-44E3-9099-C40C66FF867C}">
              <a14:compatExt xmlns:a14="http://schemas.microsoft.com/office/drawing/2010/main" spid="_x0000_s115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13</xdr:row>
      <xdr:rowOff>64614</xdr:rowOff>
    </xdr:from>
    <xdr:to>
      <xdr:col>9</xdr:col>
      <xdr:colOff>190500</xdr:colOff>
      <xdr:row>14</xdr:row>
      <xdr:rowOff>18685</xdr:rowOff>
    </xdr:to>
    <xdr:sp macro="" textlink="">
      <xdr:nvSpPr>
        <xdr:cNvPr id="19" name="Option Button 127" hidden="1">
          <a:extLst>
            <a:ext uri="{63B3BB69-23CF-44E3-9099-C40C66FF867C}">
              <a14:compatExt xmlns:a14="http://schemas.microsoft.com/office/drawing/2010/main" spid="_x0000_s11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14</xdr:row>
      <xdr:rowOff>64614</xdr:rowOff>
    </xdr:from>
    <xdr:to>
      <xdr:col>9</xdr:col>
      <xdr:colOff>175260</xdr:colOff>
      <xdr:row>15</xdr:row>
      <xdr:rowOff>26305</xdr:rowOff>
    </xdr:to>
    <xdr:sp macro="" textlink="">
      <xdr:nvSpPr>
        <xdr:cNvPr id="20" name="Option Button 128" hidden="1">
          <a:extLst>
            <a:ext uri="{63B3BB69-23CF-44E3-9099-C40C66FF867C}">
              <a14:compatExt xmlns:a14="http://schemas.microsoft.com/office/drawing/2010/main" spid="_x0000_s115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15</xdr:row>
      <xdr:rowOff>64613</xdr:rowOff>
    </xdr:from>
    <xdr:to>
      <xdr:col>9</xdr:col>
      <xdr:colOff>182880</xdr:colOff>
      <xdr:row>16</xdr:row>
      <xdr:rowOff>18684</xdr:rowOff>
    </xdr:to>
    <xdr:sp macro="" textlink="">
      <xdr:nvSpPr>
        <xdr:cNvPr id="21" name="Option Button 129" hidden="1">
          <a:extLst>
            <a:ext uri="{63B3BB69-23CF-44E3-9099-C40C66FF867C}">
              <a14:compatExt xmlns:a14="http://schemas.microsoft.com/office/drawing/2010/main" spid="_x0000_s115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16</xdr:row>
      <xdr:rowOff>64613</xdr:rowOff>
    </xdr:from>
    <xdr:to>
      <xdr:col>9</xdr:col>
      <xdr:colOff>175260</xdr:colOff>
      <xdr:row>17</xdr:row>
      <xdr:rowOff>18685</xdr:rowOff>
    </xdr:to>
    <xdr:sp macro="" textlink="">
      <xdr:nvSpPr>
        <xdr:cNvPr id="22" name="Option Button 130" hidden="1">
          <a:extLst>
            <a:ext uri="{63B3BB69-23CF-44E3-9099-C40C66FF867C}">
              <a14:compatExt xmlns:a14="http://schemas.microsoft.com/office/drawing/2010/main" spid="_x0000_s11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59</xdr:row>
      <xdr:rowOff>0</xdr:rowOff>
    </xdr:from>
    <xdr:to>
      <xdr:col>1</xdr:col>
      <xdr:colOff>190500</xdr:colOff>
      <xdr:row>60</xdr:row>
      <xdr:rowOff>2109</xdr:rowOff>
    </xdr:to>
    <xdr:sp macro="" textlink="">
      <xdr:nvSpPr>
        <xdr:cNvPr id="23" name="Check Box 133" hidden="1">
          <a:extLst>
            <a:ext uri="{63B3BB69-23CF-44E3-9099-C40C66FF867C}">
              <a14:compatExt xmlns:a14="http://schemas.microsoft.com/office/drawing/2010/main" spid="_x0000_s115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65</xdr:row>
      <xdr:rowOff>0</xdr:rowOff>
    </xdr:from>
    <xdr:to>
      <xdr:col>1</xdr:col>
      <xdr:colOff>190500</xdr:colOff>
      <xdr:row>66</xdr:row>
      <xdr:rowOff>1042</xdr:rowOff>
    </xdr:to>
    <xdr:sp macro="" textlink="">
      <xdr:nvSpPr>
        <xdr:cNvPr id="24" name="Check Box 134" hidden="1">
          <a:extLst>
            <a:ext uri="{63B3BB69-23CF-44E3-9099-C40C66FF867C}">
              <a14:compatExt xmlns:a14="http://schemas.microsoft.com/office/drawing/2010/main" spid="_x0000_s115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190500</xdr:colOff>
      <xdr:row>77</xdr:row>
      <xdr:rowOff>0</xdr:rowOff>
    </xdr:from>
    <xdr:to>
      <xdr:col>1</xdr:col>
      <xdr:colOff>190500</xdr:colOff>
      <xdr:row>78</xdr:row>
      <xdr:rowOff>7620</xdr:rowOff>
    </xdr:to>
    <xdr:sp macro="" textlink="">
      <xdr:nvSpPr>
        <xdr:cNvPr id="25" name="Check Box 135" hidden="1">
          <a:extLst>
            <a:ext uri="{63B3BB69-23CF-44E3-9099-C40C66FF867C}">
              <a14:compatExt xmlns:a14="http://schemas.microsoft.com/office/drawing/2010/main" spid="_x0000_s115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25</xdr:col>
      <xdr:colOff>22860</xdr:colOff>
      <xdr:row>11</xdr:row>
      <xdr:rowOff>102713</xdr:rowOff>
    </xdr:from>
    <xdr:to>
      <xdr:col>26</xdr:col>
      <xdr:colOff>2759</xdr:colOff>
      <xdr:row>11</xdr:row>
      <xdr:rowOff>430373</xdr:rowOff>
    </xdr:to>
    <xdr:sp macro="" textlink="">
      <xdr:nvSpPr>
        <xdr:cNvPr id="26" name="Option Button 136" hidden="1">
          <a:extLst>
            <a:ext uri="{63B3BB69-23CF-44E3-9099-C40C66FF867C}">
              <a14:compatExt xmlns:a14="http://schemas.microsoft.com/office/drawing/2010/main" spid="_x0000_s11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30480</xdr:colOff>
      <xdr:row>11</xdr:row>
      <xdr:rowOff>87473</xdr:rowOff>
    </xdr:from>
    <xdr:to>
      <xdr:col>29</xdr:col>
      <xdr:colOff>190500</xdr:colOff>
      <xdr:row>12</xdr:row>
      <xdr:rowOff>1565</xdr:rowOff>
    </xdr:to>
    <xdr:sp macro="" textlink="">
      <xdr:nvSpPr>
        <xdr:cNvPr id="27" name="Option Button 137" hidden="1">
          <a:extLst>
            <a:ext uri="{63B3BB69-23CF-44E3-9099-C40C66FF867C}">
              <a14:compatExt xmlns:a14="http://schemas.microsoft.com/office/drawing/2010/main" spid="_x0000_s116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95</xdr:row>
      <xdr:rowOff>0</xdr:rowOff>
    </xdr:from>
    <xdr:to>
      <xdr:col>1</xdr:col>
      <xdr:colOff>190500</xdr:colOff>
      <xdr:row>96</xdr:row>
      <xdr:rowOff>1</xdr:rowOff>
    </xdr:to>
    <xdr:sp macro="" textlink="">
      <xdr:nvSpPr>
        <xdr:cNvPr id="29" name="Check Box 139" hidden="1">
          <a:extLst>
            <a:ext uri="{63B3BB69-23CF-44E3-9099-C40C66FF867C}">
              <a14:compatExt xmlns:a14="http://schemas.microsoft.com/office/drawing/2010/main" spid="_x0000_s116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76200</xdr:colOff>
      <xdr:row>15</xdr:row>
      <xdr:rowOff>129540</xdr:rowOff>
    </xdr:from>
    <xdr:to>
      <xdr:col>7</xdr:col>
      <xdr:colOff>99060</xdr:colOff>
      <xdr:row>16</xdr:row>
      <xdr:rowOff>175260</xdr:rowOff>
    </xdr:to>
    <xdr:sp macro="" textlink="">
      <xdr:nvSpPr>
        <xdr:cNvPr id="31" name="Option Button 145" hidden="1">
          <a:extLst>
            <a:ext uri="{63B3BB69-23CF-44E3-9099-C40C66FF867C}">
              <a14:compatExt xmlns:a14="http://schemas.microsoft.com/office/drawing/2010/main" spid="_x0000_s11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入力クリア</a:t>
          </a:r>
        </a:p>
      </xdr:txBody>
    </xdr:sp>
    <xdr:clientData/>
  </xdr:twoCellAnchor>
  <xdr:twoCellAnchor>
    <xdr:from>
      <xdr:col>36</xdr:col>
      <xdr:colOff>134471</xdr:colOff>
      <xdr:row>9</xdr:row>
      <xdr:rowOff>229720</xdr:rowOff>
    </xdr:from>
    <xdr:to>
      <xdr:col>37</xdr:col>
      <xdr:colOff>2554941</xdr:colOff>
      <xdr:row>17</xdr:row>
      <xdr:rowOff>268941</xdr:rowOff>
    </xdr:to>
    <xdr:sp macro="" textlink="">
      <xdr:nvSpPr>
        <xdr:cNvPr id="33" name="テキスト ボックス 32"/>
        <xdr:cNvSpPr txBox="1"/>
      </xdr:nvSpPr>
      <xdr:spPr>
        <a:xfrm>
          <a:off x="7339853" y="2515720"/>
          <a:ext cx="5126691" cy="2168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r>
            <a:rPr kumimoji="1" lang="ja-JP" altLang="en-US" sz="1100"/>
            <a:t>経過措置</a:t>
          </a:r>
          <a:r>
            <a:rPr kumimoji="1" lang="en-US" altLang="ja-JP" sz="1100"/>
            <a:t>】</a:t>
          </a:r>
        </a:p>
        <a:p>
          <a:r>
            <a:rPr kumimoji="1" lang="ja-JP" altLang="en-US" sz="1100"/>
            <a:t>令和</a:t>
          </a:r>
          <a:r>
            <a:rPr kumimoji="1" lang="en-US" altLang="ja-JP" sz="1100"/>
            <a:t>7</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日より前に育児休業を開始した組合員であって、令和</a:t>
          </a:r>
          <a:r>
            <a:rPr kumimoji="1" lang="en-US" altLang="ja-JP" sz="1100"/>
            <a:t>7</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日時点で現に育児休業をしている場合は、令和</a:t>
          </a:r>
          <a:r>
            <a:rPr kumimoji="1" lang="en-US" altLang="ja-JP" sz="1100"/>
            <a:t>7</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日を「育児休業を開始した日」とみなして要件を確認します</a:t>
          </a:r>
          <a:r>
            <a:rPr kumimoji="1" lang="en-US" altLang="ja-JP" sz="1100"/>
            <a:t>(</a:t>
          </a:r>
          <a:r>
            <a:rPr kumimoji="1" lang="ja-JP" altLang="en-US" sz="1100"/>
            <a:t>育児休業支援手当金請求書における「請求期間」の始期は「令和</a:t>
          </a:r>
          <a:r>
            <a:rPr kumimoji="1" lang="en-US" altLang="ja-JP" sz="1100"/>
            <a:t>7</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日」とご記入ください</a:t>
          </a:r>
          <a:r>
            <a:rPr kumimoji="1" lang="en-US" altLang="ja-JP" sz="1100"/>
            <a:t>)</a:t>
          </a:r>
          <a:r>
            <a:rPr kumimoji="1" lang="ja-JP" altLang="en-US" sz="1100"/>
            <a:t>。</a:t>
          </a:r>
        </a:p>
        <a:p>
          <a:endParaRPr kumimoji="1" lang="ja-JP" altLang="en-US" sz="1100"/>
        </a:p>
        <a:p>
          <a:r>
            <a:rPr kumimoji="1" lang="en-US" altLang="ja-JP" sz="1100"/>
            <a:t>【</a:t>
          </a:r>
          <a:r>
            <a:rPr kumimoji="1" lang="ja-JP" altLang="en-US" sz="1100"/>
            <a:t>経過措置の対象となる子の生年月日</a:t>
          </a:r>
          <a:r>
            <a:rPr kumimoji="1" lang="en-US" altLang="ja-JP" sz="1100"/>
            <a:t>】</a:t>
          </a:r>
        </a:p>
        <a:p>
          <a:r>
            <a:rPr kumimoji="1" lang="ja-JP" altLang="en-US" sz="1100"/>
            <a:t>・男性組合員</a:t>
          </a:r>
          <a:r>
            <a:rPr kumimoji="1" lang="en-US" altLang="ja-JP" sz="1100"/>
            <a:t>:</a:t>
          </a:r>
          <a:r>
            <a:rPr kumimoji="1" lang="ja-JP" altLang="en-US" sz="1100"/>
            <a:t>令和</a:t>
          </a:r>
          <a:r>
            <a:rPr kumimoji="1" lang="en-US" altLang="ja-JP" sz="1100"/>
            <a:t>7</a:t>
          </a:r>
          <a:r>
            <a:rPr kumimoji="1" lang="ja-JP" altLang="en-US" sz="1100"/>
            <a:t>年</a:t>
          </a:r>
          <a:r>
            <a:rPr kumimoji="1" lang="en-US" altLang="ja-JP" sz="1100"/>
            <a:t>2</a:t>
          </a:r>
          <a:r>
            <a:rPr kumimoji="1" lang="ja-JP" altLang="en-US" sz="1100"/>
            <a:t>月</a:t>
          </a:r>
          <a:r>
            <a:rPr kumimoji="1" lang="en-US" altLang="ja-JP" sz="1100"/>
            <a:t>17</a:t>
          </a:r>
          <a:r>
            <a:rPr kumimoji="1" lang="ja-JP" altLang="en-US" sz="1100"/>
            <a:t>日以降</a:t>
          </a:r>
        </a:p>
        <a:p>
          <a:r>
            <a:rPr kumimoji="1" lang="ja-JP" altLang="en-US" sz="1100"/>
            <a:t>・女性組合員</a:t>
          </a:r>
          <a:r>
            <a:rPr kumimoji="1" lang="en-US" altLang="ja-JP" sz="1100"/>
            <a:t>:</a:t>
          </a:r>
          <a:r>
            <a:rPr kumimoji="1" lang="ja-JP" altLang="en-US" sz="1100"/>
            <a:t>令和</a:t>
          </a:r>
          <a:r>
            <a:rPr kumimoji="1" lang="en-US" altLang="ja-JP" sz="1100"/>
            <a:t>6</a:t>
          </a:r>
          <a:r>
            <a:rPr kumimoji="1" lang="ja-JP" altLang="en-US" sz="1100"/>
            <a:t>年</a:t>
          </a:r>
          <a:r>
            <a:rPr kumimoji="1" lang="en-US" altLang="ja-JP" sz="1100"/>
            <a:t>12</a:t>
          </a:r>
          <a:r>
            <a:rPr kumimoji="1" lang="ja-JP" altLang="en-US" sz="1100"/>
            <a:t>月</a:t>
          </a:r>
          <a:r>
            <a:rPr kumimoji="1" lang="en-US" altLang="ja-JP" sz="1100"/>
            <a:t>23</a:t>
          </a:r>
          <a:r>
            <a:rPr kumimoji="1" lang="ja-JP" altLang="en-US" sz="1100"/>
            <a:t>日以降</a:t>
          </a:r>
          <a:r>
            <a:rPr kumimoji="1" lang="en-US" altLang="ja-JP" sz="1100"/>
            <a:t>※</a:t>
          </a:r>
        </a:p>
        <a:p>
          <a:r>
            <a:rPr kumimoji="1" lang="en-US" altLang="ja-JP" sz="1100"/>
            <a:t>※</a:t>
          </a:r>
          <a:r>
            <a:rPr kumimoji="1" lang="ja-JP" altLang="en-US" sz="1100"/>
            <a:t>出産予定日に当該子が出生した場合</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xdr:col>
          <xdr:colOff>190500</xdr:colOff>
          <xdr:row>52</xdr:row>
          <xdr:rowOff>229643</xdr:rowOff>
        </xdr:to>
        <xdr:sp macro="" textlink="">
          <xdr:nvSpPr>
            <xdr:cNvPr id="7"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1</xdr:col>
          <xdr:colOff>190500</xdr:colOff>
          <xdr:row>60</xdr:row>
          <xdr:rowOff>0</xdr:rowOff>
        </xdr:to>
        <xdr:sp macro="" textlink="">
          <xdr:nvSpPr>
            <xdr:cNvPr id="1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1</xdr:col>
          <xdr:colOff>190500</xdr:colOff>
          <xdr:row>83</xdr:row>
          <xdr:rowOff>7620</xdr:rowOff>
        </xdr:to>
        <xdr:sp macro="" textlink="">
          <xdr:nvSpPr>
            <xdr:cNvPr id="28"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1</xdr:col>
          <xdr:colOff>190500</xdr:colOff>
          <xdr:row>91</xdr:row>
          <xdr:rowOff>7620</xdr:rowOff>
        </xdr:to>
        <xdr:sp macro="" textlink="">
          <xdr:nvSpPr>
            <xdr:cNvPr id="30"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7620</xdr:rowOff>
        </xdr:from>
        <xdr:to>
          <xdr:col>1</xdr:col>
          <xdr:colOff>190500</xdr:colOff>
          <xdr:row>94</xdr:row>
          <xdr:rowOff>7620</xdr:rowOff>
        </xdr:to>
        <xdr:sp macro="" textlink="">
          <xdr:nvSpPr>
            <xdr:cNvPr id="32"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1</xdr:col>
          <xdr:colOff>190500</xdr:colOff>
          <xdr:row>69</xdr:row>
          <xdr:rowOff>0</xdr:rowOff>
        </xdr:to>
        <xdr:sp macro="" textlink="">
          <xdr:nvSpPr>
            <xdr:cNvPr id="34"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1</xdr:col>
          <xdr:colOff>190500</xdr:colOff>
          <xdr:row>98</xdr:row>
          <xdr:rowOff>0</xdr:rowOff>
        </xdr:to>
        <xdr:sp macro="" textlink="">
          <xdr:nvSpPr>
            <xdr:cNvPr id="35"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1</xdr:col>
          <xdr:colOff>190500</xdr:colOff>
          <xdr:row>60</xdr:row>
          <xdr:rowOff>0</xdr:rowOff>
        </xdr:to>
        <xdr:sp macro="" textlink="">
          <xdr:nvSpPr>
            <xdr:cNvPr id="36"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1</xdr:col>
          <xdr:colOff>190500</xdr:colOff>
          <xdr:row>65</xdr:row>
          <xdr:rowOff>226978</xdr:rowOff>
        </xdr:to>
        <xdr:sp macro="" textlink="">
          <xdr:nvSpPr>
            <xdr:cNvPr id="37"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77</xdr:row>
          <xdr:rowOff>0</xdr:rowOff>
        </xdr:from>
        <xdr:to>
          <xdr:col>1</xdr:col>
          <xdr:colOff>190500</xdr:colOff>
          <xdr:row>78</xdr:row>
          <xdr:rowOff>7620</xdr:rowOff>
        </xdr:to>
        <xdr:sp macro="" textlink="">
          <xdr:nvSpPr>
            <xdr:cNvPr id="38"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1</xdr:col>
          <xdr:colOff>190500</xdr:colOff>
          <xdr:row>96</xdr:row>
          <xdr:rowOff>0</xdr:rowOff>
        </xdr:to>
        <xdr:sp macro="" textlink="">
          <xdr:nvSpPr>
            <xdr:cNvPr id="39"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13</xdr:col>
          <xdr:colOff>0</xdr:colOff>
          <xdr:row>12</xdr:row>
          <xdr:rowOff>0</xdr:rowOff>
        </xdr:to>
        <xdr:sp macro="" textlink="">
          <xdr:nvSpPr>
            <xdr:cNvPr id="1171" name="Option Button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母親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18</xdr:col>
          <xdr:colOff>0</xdr:colOff>
          <xdr:row>12</xdr:row>
          <xdr:rowOff>0</xdr:rowOff>
        </xdr:to>
        <xdr:sp macro="" textlink="">
          <xdr:nvSpPr>
            <xdr:cNvPr id="1172" name="Option Button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父親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28</xdr:col>
          <xdr:colOff>198328</xdr:colOff>
          <xdr:row>12</xdr:row>
          <xdr:rowOff>0</xdr:rowOff>
        </xdr:to>
        <xdr:sp macro="" textlink="">
          <xdr:nvSpPr>
            <xdr:cNvPr id="1173" name="Option Button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0</xdr:rowOff>
        </xdr:from>
        <xdr:to>
          <xdr:col>32</xdr:col>
          <xdr:colOff>0</xdr:colOff>
          <xdr:row>12</xdr:row>
          <xdr:rowOff>0</xdr:rowOff>
        </xdr:to>
        <xdr:sp macro="" textlink="">
          <xdr:nvSpPr>
            <xdr:cNvPr id="1174" name="Option Button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28</xdr:col>
          <xdr:colOff>198328</xdr:colOff>
          <xdr:row>13</xdr:row>
          <xdr:rowOff>0</xdr:rowOff>
        </xdr:to>
        <xdr:sp macro="" textlink="">
          <xdr:nvSpPr>
            <xdr:cNvPr id="1175" name="Option Button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配偶者は産後休業をした【育児休業や産後パパ育休は含まれません】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22</xdr:col>
          <xdr:colOff>0</xdr:colOff>
          <xdr:row>14</xdr:row>
          <xdr:rowOff>0</xdr:rowOff>
        </xdr:to>
        <xdr:sp macro="" textlink="">
          <xdr:nvSpPr>
            <xdr:cNvPr id="1176" name="Option Button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配偶者は当該子と法律上の親子関係がない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28</xdr:col>
          <xdr:colOff>198328</xdr:colOff>
          <xdr:row>15</xdr:row>
          <xdr:rowOff>0</xdr:rowOff>
        </xdr:to>
        <xdr:sp macro="" textlink="">
          <xdr:nvSpPr>
            <xdr:cNvPr id="1177" name="Option Button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③ 配偶者はいない／組合員は配偶者から暴力を受け別居中／配偶者は行方不明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28</xdr:col>
          <xdr:colOff>0</xdr:colOff>
          <xdr:row>16</xdr:row>
          <xdr:rowOff>0</xdr:rowOff>
        </xdr:to>
        <xdr:sp macro="" textlink="">
          <xdr:nvSpPr>
            <xdr:cNvPr id="1178" name="Option Button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④ 配偶者は無業者である又は自営業やフリーランスなど雇用される労働者でない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26</xdr:col>
          <xdr:colOff>0</xdr:colOff>
          <xdr:row>16</xdr:row>
          <xdr:rowOff>198328</xdr:rowOff>
        </xdr:to>
        <xdr:sp macro="" textlink="">
          <xdr:nvSpPr>
            <xdr:cNvPr id="1179" name="Option Button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⑤ 上記①～④以外の理由で配偶者が育児休業をすることができない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13</xdr:col>
          <xdr:colOff>0</xdr:colOff>
          <xdr:row>18</xdr:row>
          <xdr:rowOff>0</xdr:rowOff>
        </xdr:to>
        <xdr:sp macro="" textlink="">
          <xdr:nvSpPr>
            <xdr:cNvPr id="1180" name="Option Button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18</xdr:col>
          <xdr:colOff>0</xdr:colOff>
          <xdr:row>18</xdr:row>
          <xdr:rowOff>0</xdr:rowOff>
        </xdr:to>
        <xdr:sp macro="" textlink="">
          <xdr:nvSpPr>
            <xdr:cNvPr id="1181" name="Option Button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13</xdr:col>
          <xdr:colOff>0</xdr:colOff>
          <xdr:row>35</xdr:row>
          <xdr:rowOff>0</xdr:rowOff>
        </xdr:to>
        <xdr:sp macro="" textlink="">
          <xdr:nvSpPr>
            <xdr:cNvPr id="1182" name="Option Button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18</xdr:col>
          <xdr:colOff>0</xdr:colOff>
          <xdr:row>35</xdr:row>
          <xdr:rowOff>7620</xdr:rowOff>
        </xdr:to>
        <xdr:sp macro="" textlink="">
          <xdr:nvSpPr>
            <xdr:cNvPr id="1183" name="Option Button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18</xdr:col>
          <xdr:colOff>198328</xdr:colOff>
          <xdr:row>12</xdr:row>
          <xdr:rowOff>0</xdr:rowOff>
        </xdr:to>
        <xdr:sp macro="" textlink="">
          <xdr:nvSpPr>
            <xdr:cNvPr id="1184" name="Group Box 160" hidden="1">
              <a:extLst>
                <a:ext uri="{63B3BB69-23CF-44E3-9099-C40C66FF867C}">
                  <a14:compatExt spid="_x0000_s11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35</xdr:col>
          <xdr:colOff>0</xdr:colOff>
          <xdr:row>12</xdr:row>
          <xdr:rowOff>0</xdr:rowOff>
        </xdr:to>
        <xdr:sp macro="" textlink="">
          <xdr:nvSpPr>
            <xdr:cNvPr id="1185" name="Group Box 161" hidden="1">
              <a:extLst>
                <a:ext uri="{63B3BB69-23CF-44E3-9099-C40C66FF867C}">
                  <a14:compatExt spid="_x0000_s11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18</xdr:col>
          <xdr:colOff>198328</xdr:colOff>
          <xdr:row>18</xdr:row>
          <xdr:rowOff>0</xdr:rowOff>
        </xdr:to>
        <xdr:sp macro="" textlink="">
          <xdr:nvSpPr>
            <xdr:cNvPr id="1187" name="Group Box 163" hidden="1">
              <a:extLst>
                <a:ext uri="{63B3BB69-23CF-44E3-9099-C40C66FF867C}">
                  <a14:compatExt spid="_x0000_s11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38100</xdr:rowOff>
        </xdr:from>
        <xdr:to>
          <xdr:col>7</xdr:col>
          <xdr:colOff>182880</xdr:colOff>
          <xdr:row>15</xdr:row>
          <xdr:rowOff>175260</xdr:rowOff>
        </xdr:to>
        <xdr:sp macro="" textlink="">
          <xdr:nvSpPr>
            <xdr:cNvPr id="1188" name="Option Button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①～⑤に該当なし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35</xdr:col>
          <xdr:colOff>0</xdr:colOff>
          <xdr:row>16</xdr:row>
          <xdr:rowOff>198328</xdr:rowOff>
        </xdr:to>
        <xdr:sp macro="" textlink="">
          <xdr:nvSpPr>
            <xdr:cNvPr id="1189" name="Group Box 165" hidden="1">
              <a:extLst>
                <a:ext uri="{63B3BB69-23CF-44E3-9099-C40C66FF867C}">
                  <a14:compatExt spid="_x0000_s11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20</xdr:col>
          <xdr:colOff>1628</xdr:colOff>
          <xdr:row>36</xdr:row>
          <xdr:rowOff>0</xdr:rowOff>
        </xdr:to>
        <xdr:sp macro="" textlink="">
          <xdr:nvSpPr>
            <xdr:cNvPr id="1191" name="Group Box 167" hidden="1">
              <a:extLst>
                <a:ext uri="{63B3BB69-23CF-44E3-9099-C40C66FF867C}">
                  <a14:compatExt spid="_x0000_s11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xdr:twoCellAnchor>
    <xdr:from>
      <xdr:col>25</xdr:col>
      <xdr:colOff>0</xdr:colOff>
      <xdr:row>11</xdr:row>
      <xdr:rowOff>270000</xdr:rowOff>
    </xdr:from>
    <xdr:to>
      <xdr:col>35</xdr:col>
      <xdr:colOff>0</xdr:colOff>
      <xdr:row>12</xdr:row>
      <xdr:rowOff>0</xdr:rowOff>
    </xdr:to>
    <xdr:sp macro="" textlink="">
      <xdr:nvSpPr>
        <xdr:cNvPr id="40" name="テキスト ボックス 39"/>
        <xdr:cNvSpPr txBox="1"/>
      </xdr:nvSpPr>
      <xdr:spPr>
        <a:xfrm>
          <a:off x="5109575" y="3197959"/>
          <a:ext cx="1983288" cy="189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期末手当、勤勉手当は報酬に含まれません。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106680</xdr:colOff>
      <xdr:row>40</xdr:row>
      <xdr:rowOff>7620</xdr:rowOff>
    </xdr:from>
    <xdr:to>
      <xdr:col>33</xdr:col>
      <xdr:colOff>144780</xdr:colOff>
      <xdr:row>40</xdr:row>
      <xdr:rowOff>243840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6591300" y="11818620"/>
          <a:ext cx="236220" cy="236220"/>
        </a:xfrm>
        <a:prstGeom prst="rect">
          <a:avLst/>
        </a:prstGeom>
        <a:noFill/>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18288" tIns="18288" rIns="0" bIns="18288" rtlCol="0" anchor="ctr" upright="1">
          <a:noAutofit/>
        </a:bodyPr>
        <a:lstStyle/>
        <a:p>
          <a:pPr algn="ctr" rtl="0"/>
          <a:r>
            <a:rPr kumimoji="1" lang="ja-JP" altLang="en-US" sz="1200" b="0" i="0" u="none" strike="noStrike" baseline="0">
              <a:solidFill>
                <a:sysClr val="windowText" lastClr="000000"/>
              </a:solidFill>
              <a:latin typeface="ＭＳ 明朝"/>
              <a:ea typeface="ＭＳ 明朝"/>
            </a:rPr>
            <a:t>印</a:t>
          </a:r>
        </a:p>
      </xdr:txBody>
    </xdr:sp>
    <xdr:clientData/>
  </xdr:twoCellAnchor>
  <xdr:twoCellAnchor editAs="absolute">
    <xdr:from>
      <xdr:col>10</xdr:col>
      <xdr:colOff>2919</xdr:colOff>
      <xdr:row>30</xdr:row>
      <xdr:rowOff>179219</xdr:rowOff>
    </xdr:from>
    <xdr:to>
      <xdr:col>10</xdr:col>
      <xdr:colOff>175260</xdr:colOff>
      <xdr:row>31</xdr:row>
      <xdr:rowOff>92894</xdr:rowOff>
    </xdr:to>
    <xdr:sp macro="" textlink="">
      <xdr:nvSpPr>
        <xdr:cNvPr id="3" name="Option Button 83">
          <a:extLst>
            <a:ext uri="{63B3BB69-23CF-44E3-9099-C40C66FF867C}">
              <a14:compatExt xmlns:a14="http://schemas.microsoft.com/office/drawing/2010/main" spid="_x0000_s1107"/>
            </a:ext>
          </a:extLst>
        </xdr:cNvPr>
        <xdr:cNvSpPr/>
      </xdr:nvSpPr>
      <xdr:spPr bwMode="auto">
        <a:xfrm>
          <a:off x="1976499" y="9818519"/>
          <a:ext cx="172341"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15</xdr:col>
      <xdr:colOff>0</xdr:colOff>
      <xdr:row>30</xdr:row>
      <xdr:rowOff>179219</xdr:rowOff>
    </xdr:from>
    <xdr:to>
      <xdr:col>16</xdr:col>
      <xdr:colOff>7620</xdr:colOff>
      <xdr:row>31</xdr:row>
      <xdr:rowOff>92894</xdr:rowOff>
    </xdr:to>
    <xdr:sp macro="" textlink="">
      <xdr:nvSpPr>
        <xdr:cNvPr id="4" name="Option Button 84">
          <a:extLst>
            <a:ext uri="{63B3BB69-23CF-44E3-9099-C40C66FF867C}">
              <a14:compatExt xmlns:a14="http://schemas.microsoft.com/office/drawing/2010/main" spid="_x0000_s1108"/>
            </a:ext>
          </a:extLst>
        </xdr:cNvPr>
        <xdr:cNvSpPr/>
      </xdr:nvSpPr>
      <xdr:spPr bwMode="auto">
        <a:xfrm>
          <a:off x="2964180" y="9818519"/>
          <a:ext cx="205740"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13</xdr:col>
      <xdr:colOff>195223</xdr:colOff>
      <xdr:row>17</xdr:row>
      <xdr:rowOff>72234</xdr:rowOff>
    </xdr:from>
    <xdr:to>
      <xdr:col>14</xdr:col>
      <xdr:colOff>175260</xdr:colOff>
      <xdr:row>18</xdr:row>
      <xdr:rowOff>1566</xdr:rowOff>
    </xdr:to>
    <xdr:sp macro="" textlink="">
      <xdr:nvSpPr>
        <xdr:cNvPr id="5" name="Option Button 101">
          <a:extLst>
            <a:ext uri="{63B3BB69-23CF-44E3-9099-C40C66FF867C}">
              <a14:compatExt xmlns:a14="http://schemas.microsoft.com/office/drawing/2010/main" spid="_x0000_s1125"/>
            </a:ext>
          </a:extLst>
        </xdr:cNvPr>
        <xdr:cNvSpPr/>
      </xdr:nvSpPr>
      <xdr:spPr bwMode="auto">
        <a:xfrm>
          <a:off x="2763163" y="4438494"/>
          <a:ext cx="178157" cy="3865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228601</xdr:rowOff>
    </xdr:to>
    <xdr:sp macro="" textlink="">
      <xdr:nvSpPr>
        <xdr:cNvPr id="6" name="Check Box 105" hidden="1">
          <a:extLst>
            <a:ext uri="{63B3BB69-23CF-44E3-9099-C40C66FF867C}">
              <a14:compatExt xmlns:a14="http://schemas.microsoft.com/office/drawing/2010/main" spid="_x0000_s1129"/>
            </a:ext>
          </a:extLst>
        </xdr:cNvPr>
        <xdr:cNvSpPr/>
      </xdr:nvSpPr>
      <xdr:spPr bwMode="auto">
        <a:xfrm>
          <a:off x="190500" y="13784580"/>
          <a:ext cx="19050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230709</xdr:rowOff>
    </xdr:to>
    <xdr:sp macro="" textlink="">
      <xdr:nvSpPr>
        <xdr:cNvPr id="7" name="Check Box 106" hidden="1">
          <a:extLst>
            <a:ext uri="{63B3BB69-23CF-44E3-9099-C40C66FF867C}">
              <a14:compatExt xmlns:a14="http://schemas.microsoft.com/office/drawing/2010/main" spid="_x0000_s1130"/>
            </a:ext>
          </a:extLst>
        </xdr:cNvPr>
        <xdr:cNvSpPr/>
      </xdr:nvSpPr>
      <xdr:spPr bwMode="auto">
        <a:xfrm>
          <a:off x="190500" y="13784580"/>
          <a:ext cx="190500" cy="23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236221</xdr:rowOff>
    </xdr:to>
    <xdr:sp macro="" textlink="">
      <xdr:nvSpPr>
        <xdr:cNvPr id="8" name="Check Box 108" hidden="1">
          <a:extLst>
            <a:ext uri="{63B3BB69-23CF-44E3-9099-C40C66FF867C}">
              <a14:compatExt xmlns:a14="http://schemas.microsoft.com/office/drawing/2010/main" spid="_x0000_s1132"/>
            </a:ext>
          </a:extLst>
        </xdr:cNvPr>
        <xdr:cNvSpPr/>
      </xdr:nvSpPr>
      <xdr:spPr bwMode="auto">
        <a:xfrm>
          <a:off x="190500" y="13784580"/>
          <a:ext cx="190500" cy="236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236220</xdr:rowOff>
    </xdr:to>
    <xdr:sp macro="" textlink="">
      <xdr:nvSpPr>
        <xdr:cNvPr id="9" name="Check Box 109" hidden="1">
          <a:extLst>
            <a:ext uri="{63B3BB69-23CF-44E3-9099-C40C66FF867C}">
              <a14:compatExt xmlns:a14="http://schemas.microsoft.com/office/drawing/2010/main" spid="_x0000_s1133"/>
            </a:ext>
          </a:extLst>
        </xdr:cNvPr>
        <xdr:cNvSpPr/>
      </xdr:nvSpPr>
      <xdr:spPr bwMode="auto">
        <a:xfrm>
          <a:off x="190500" y="13784580"/>
          <a:ext cx="19050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228599</xdr:rowOff>
    </xdr:to>
    <xdr:sp macro="" textlink="">
      <xdr:nvSpPr>
        <xdr:cNvPr id="10" name="Check Box 110" hidden="1">
          <a:extLst>
            <a:ext uri="{63B3BB69-23CF-44E3-9099-C40C66FF867C}">
              <a14:compatExt xmlns:a14="http://schemas.microsoft.com/office/drawing/2010/main" spid="_x0000_s1134"/>
            </a:ext>
          </a:extLst>
        </xdr:cNvPr>
        <xdr:cNvSpPr/>
      </xdr:nvSpPr>
      <xdr:spPr bwMode="auto">
        <a:xfrm>
          <a:off x="190500" y="13784580"/>
          <a:ext cx="19050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227403</xdr:rowOff>
    </xdr:to>
    <xdr:sp macro="" textlink="">
      <xdr:nvSpPr>
        <xdr:cNvPr id="11" name="Check Box 111" hidden="1">
          <a:extLst>
            <a:ext uri="{63B3BB69-23CF-44E3-9099-C40C66FF867C}">
              <a14:compatExt xmlns:a14="http://schemas.microsoft.com/office/drawing/2010/main" spid="_x0000_s1135"/>
            </a:ext>
          </a:extLst>
        </xdr:cNvPr>
        <xdr:cNvSpPr/>
      </xdr:nvSpPr>
      <xdr:spPr bwMode="auto">
        <a:xfrm>
          <a:off x="190500" y="13784580"/>
          <a:ext cx="190500" cy="2274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229643</xdr:rowOff>
    </xdr:to>
    <xdr:sp macro="" textlink="">
      <xdr:nvSpPr>
        <xdr:cNvPr id="12" name="Check Box 112" hidden="1">
          <a:extLst>
            <a:ext uri="{63B3BB69-23CF-44E3-9099-C40C66FF867C}">
              <a14:compatExt xmlns:a14="http://schemas.microsoft.com/office/drawing/2010/main" spid="_x0000_s1136"/>
            </a:ext>
          </a:extLst>
        </xdr:cNvPr>
        <xdr:cNvSpPr/>
      </xdr:nvSpPr>
      <xdr:spPr bwMode="auto">
        <a:xfrm>
          <a:off x="190500" y="13784580"/>
          <a:ext cx="190500" cy="2296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12</xdr:row>
      <xdr:rowOff>64613</xdr:rowOff>
    </xdr:from>
    <xdr:to>
      <xdr:col>9</xdr:col>
      <xdr:colOff>182880</xdr:colOff>
      <xdr:row>13</xdr:row>
      <xdr:rowOff>33925</xdr:rowOff>
    </xdr:to>
    <xdr:sp macro="" textlink="">
      <xdr:nvSpPr>
        <xdr:cNvPr id="13" name="Option Button 126" hidden="1">
          <a:extLst>
            <a:ext uri="{63B3BB69-23CF-44E3-9099-C40C66FF867C}">
              <a14:compatExt xmlns:a14="http://schemas.microsoft.com/office/drawing/2010/main" spid="_x0000_s1150"/>
            </a:ext>
          </a:extLst>
        </xdr:cNvPr>
        <xdr:cNvSpPr/>
      </xdr:nvSpPr>
      <xdr:spPr bwMode="auto">
        <a:xfrm>
          <a:off x="1798320" y="3440273"/>
          <a:ext cx="160020" cy="1674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13</xdr:row>
      <xdr:rowOff>64614</xdr:rowOff>
    </xdr:from>
    <xdr:to>
      <xdr:col>9</xdr:col>
      <xdr:colOff>190500</xdr:colOff>
      <xdr:row>14</xdr:row>
      <xdr:rowOff>18685</xdr:rowOff>
    </xdr:to>
    <xdr:sp macro="" textlink="">
      <xdr:nvSpPr>
        <xdr:cNvPr id="14" name="Option Button 127" hidden="1">
          <a:extLst>
            <a:ext uri="{63B3BB69-23CF-44E3-9099-C40C66FF867C}">
              <a14:compatExt xmlns:a14="http://schemas.microsoft.com/office/drawing/2010/main" spid="_x0000_s1151"/>
            </a:ext>
          </a:extLst>
        </xdr:cNvPr>
        <xdr:cNvSpPr/>
      </xdr:nvSpPr>
      <xdr:spPr bwMode="auto">
        <a:xfrm>
          <a:off x="1798320" y="3638394"/>
          <a:ext cx="16764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14</xdr:row>
      <xdr:rowOff>64614</xdr:rowOff>
    </xdr:from>
    <xdr:to>
      <xdr:col>9</xdr:col>
      <xdr:colOff>175260</xdr:colOff>
      <xdr:row>15</xdr:row>
      <xdr:rowOff>26305</xdr:rowOff>
    </xdr:to>
    <xdr:sp macro="" textlink="">
      <xdr:nvSpPr>
        <xdr:cNvPr id="15" name="Option Button 128" hidden="1">
          <a:extLst>
            <a:ext uri="{63B3BB69-23CF-44E3-9099-C40C66FF867C}">
              <a14:compatExt xmlns:a14="http://schemas.microsoft.com/office/drawing/2010/main" spid="_x0000_s1152"/>
            </a:ext>
          </a:extLst>
        </xdr:cNvPr>
        <xdr:cNvSpPr/>
      </xdr:nvSpPr>
      <xdr:spPr bwMode="auto">
        <a:xfrm>
          <a:off x="1798320" y="3836514"/>
          <a:ext cx="152400" cy="159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15</xdr:row>
      <xdr:rowOff>64613</xdr:rowOff>
    </xdr:from>
    <xdr:to>
      <xdr:col>9</xdr:col>
      <xdr:colOff>182880</xdr:colOff>
      <xdr:row>16</xdr:row>
      <xdr:rowOff>18684</xdr:rowOff>
    </xdr:to>
    <xdr:sp macro="" textlink="">
      <xdr:nvSpPr>
        <xdr:cNvPr id="16" name="Option Button 129" hidden="1">
          <a:extLst>
            <a:ext uri="{63B3BB69-23CF-44E3-9099-C40C66FF867C}">
              <a14:compatExt xmlns:a14="http://schemas.microsoft.com/office/drawing/2010/main" spid="_x0000_s1153"/>
            </a:ext>
          </a:extLst>
        </xdr:cNvPr>
        <xdr:cNvSpPr/>
      </xdr:nvSpPr>
      <xdr:spPr bwMode="auto">
        <a:xfrm>
          <a:off x="1798320" y="4034633"/>
          <a:ext cx="16002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16</xdr:row>
      <xdr:rowOff>64613</xdr:rowOff>
    </xdr:from>
    <xdr:to>
      <xdr:col>9</xdr:col>
      <xdr:colOff>175260</xdr:colOff>
      <xdr:row>17</xdr:row>
      <xdr:rowOff>18685</xdr:rowOff>
    </xdr:to>
    <xdr:sp macro="" textlink="">
      <xdr:nvSpPr>
        <xdr:cNvPr id="17" name="Option Button 130" hidden="1">
          <a:extLst>
            <a:ext uri="{63B3BB69-23CF-44E3-9099-C40C66FF867C}">
              <a14:compatExt xmlns:a14="http://schemas.microsoft.com/office/drawing/2010/main" spid="_x0000_s1154"/>
            </a:ext>
          </a:extLst>
        </xdr:cNvPr>
        <xdr:cNvSpPr/>
      </xdr:nvSpPr>
      <xdr:spPr bwMode="auto">
        <a:xfrm>
          <a:off x="1798320" y="4232753"/>
          <a:ext cx="152400" cy="152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230709</xdr:rowOff>
    </xdr:to>
    <xdr:sp macro="" textlink="">
      <xdr:nvSpPr>
        <xdr:cNvPr id="18" name="Check Box 133" hidden="1">
          <a:extLst>
            <a:ext uri="{63B3BB69-23CF-44E3-9099-C40C66FF867C}">
              <a14:compatExt xmlns:a14="http://schemas.microsoft.com/office/drawing/2010/main" spid="_x0000_s1157"/>
            </a:ext>
          </a:extLst>
        </xdr:cNvPr>
        <xdr:cNvSpPr/>
      </xdr:nvSpPr>
      <xdr:spPr bwMode="auto">
        <a:xfrm>
          <a:off x="190500" y="13784580"/>
          <a:ext cx="190500" cy="23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229642</xdr:rowOff>
    </xdr:to>
    <xdr:sp macro="" textlink="">
      <xdr:nvSpPr>
        <xdr:cNvPr id="19" name="Check Box 134" hidden="1">
          <a:extLst>
            <a:ext uri="{63B3BB69-23CF-44E3-9099-C40C66FF867C}">
              <a14:compatExt xmlns:a14="http://schemas.microsoft.com/office/drawing/2010/main" spid="_x0000_s1158"/>
            </a:ext>
          </a:extLst>
        </xdr:cNvPr>
        <xdr:cNvSpPr/>
      </xdr:nvSpPr>
      <xdr:spPr bwMode="auto">
        <a:xfrm>
          <a:off x="190500" y="13784580"/>
          <a:ext cx="190500" cy="2296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0</xdr:col>
      <xdr:colOff>190500</xdr:colOff>
      <xdr:row>49</xdr:row>
      <xdr:rowOff>0</xdr:rowOff>
    </xdr:from>
    <xdr:to>
      <xdr:col>1</xdr:col>
      <xdr:colOff>190500</xdr:colOff>
      <xdr:row>49</xdr:row>
      <xdr:rowOff>236220</xdr:rowOff>
    </xdr:to>
    <xdr:sp macro="" textlink="">
      <xdr:nvSpPr>
        <xdr:cNvPr id="20" name="Check Box 135" hidden="1">
          <a:extLst>
            <a:ext uri="{63B3BB69-23CF-44E3-9099-C40C66FF867C}">
              <a14:compatExt xmlns:a14="http://schemas.microsoft.com/office/drawing/2010/main" spid="_x0000_s1159"/>
            </a:ext>
          </a:extLst>
        </xdr:cNvPr>
        <xdr:cNvSpPr/>
      </xdr:nvSpPr>
      <xdr:spPr bwMode="auto">
        <a:xfrm>
          <a:off x="190500" y="13784580"/>
          <a:ext cx="19050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25</xdr:col>
      <xdr:colOff>22860</xdr:colOff>
      <xdr:row>11</xdr:row>
      <xdr:rowOff>102713</xdr:rowOff>
    </xdr:from>
    <xdr:to>
      <xdr:col>26</xdr:col>
      <xdr:colOff>2759</xdr:colOff>
      <xdr:row>11</xdr:row>
      <xdr:rowOff>430373</xdr:rowOff>
    </xdr:to>
    <xdr:sp macro="" textlink="">
      <xdr:nvSpPr>
        <xdr:cNvPr id="21" name="Option Button 136" hidden="1">
          <a:extLst>
            <a:ext uri="{63B3BB69-23CF-44E3-9099-C40C66FF867C}">
              <a14:compatExt xmlns:a14="http://schemas.microsoft.com/office/drawing/2010/main" spid="_x0000_s1160"/>
            </a:ext>
          </a:extLst>
        </xdr:cNvPr>
        <xdr:cNvSpPr/>
      </xdr:nvSpPr>
      <xdr:spPr bwMode="auto">
        <a:xfrm>
          <a:off x="5120640" y="3021173"/>
          <a:ext cx="178019"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29</xdr:col>
      <xdr:colOff>30480</xdr:colOff>
      <xdr:row>11</xdr:row>
      <xdr:rowOff>87473</xdr:rowOff>
    </xdr:from>
    <xdr:to>
      <xdr:col>29</xdr:col>
      <xdr:colOff>190500</xdr:colOff>
      <xdr:row>12</xdr:row>
      <xdr:rowOff>1565</xdr:rowOff>
    </xdr:to>
    <xdr:sp macro="" textlink="">
      <xdr:nvSpPr>
        <xdr:cNvPr id="22" name="Option Button 137" hidden="1">
          <a:extLst>
            <a:ext uri="{63B3BB69-23CF-44E3-9099-C40C66FF867C}">
              <a14:compatExt xmlns:a14="http://schemas.microsoft.com/office/drawing/2010/main" spid="_x0000_s1161"/>
            </a:ext>
          </a:extLst>
        </xdr:cNvPr>
        <xdr:cNvSpPr/>
      </xdr:nvSpPr>
      <xdr:spPr bwMode="auto">
        <a:xfrm>
          <a:off x="5920740" y="3005933"/>
          <a:ext cx="160020" cy="371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49</xdr:row>
      <xdr:rowOff>228601</xdr:rowOff>
    </xdr:to>
    <xdr:sp macro="" textlink="">
      <xdr:nvSpPr>
        <xdr:cNvPr id="23" name="Check Box 139" hidden="1">
          <a:extLst>
            <a:ext uri="{63B3BB69-23CF-44E3-9099-C40C66FF867C}">
              <a14:compatExt xmlns:a14="http://schemas.microsoft.com/office/drawing/2010/main" spid="_x0000_s1163"/>
            </a:ext>
          </a:extLst>
        </xdr:cNvPr>
        <xdr:cNvSpPr/>
      </xdr:nvSpPr>
      <xdr:spPr bwMode="auto">
        <a:xfrm>
          <a:off x="190500" y="13784580"/>
          <a:ext cx="19050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3</xdr:col>
      <xdr:colOff>76200</xdr:colOff>
      <xdr:row>15</xdr:row>
      <xdr:rowOff>129540</xdr:rowOff>
    </xdr:from>
    <xdr:to>
      <xdr:col>7</xdr:col>
      <xdr:colOff>99060</xdr:colOff>
      <xdr:row>16</xdr:row>
      <xdr:rowOff>175260</xdr:rowOff>
    </xdr:to>
    <xdr:sp macro="" textlink="">
      <xdr:nvSpPr>
        <xdr:cNvPr id="24" name="Option Button 145" hidden="1">
          <a:extLst>
            <a:ext uri="{63B3BB69-23CF-44E3-9099-C40C66FF867C}">
              <a14:compatExt xmlns:a14="http://schemas.microsoft.com/office/drawing/2010/main" spid="_x0000_s1169"/>
            </a:ext>
          </a:extLst>
        </xdr:cNvPr>
        <xdr:cNvSpPr/>
      </xdr:nvSpPr>
      <xdr:spPr bwMode="auto">
        <a:xfrm>
          <a:off x="662940" y="4099560"/>
          <a:ext cx="8153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入力クリア</a:t>
          </a:r>
        </a:p>
      </xdr:txBody>
    </xdr:sp>
    <xdr:clientData/>
  </xdr:twoCellAnchor>
  <xdr:twoCellAnchor editAs="absolute">
    <xdr:from>
      <xdr:col>9</xdr:col>
      <xdr:colOff>30480</xdr:colOff>
      <xdr:row>11</xdr:row>
      <xdr:rowOff>95093</xdr:rowOff>
    </xdr:from>
    <xdr:to>
      <xdr:col>10</xdr:col>
      <xdr:colOff>22860</xdr:colOff>
      <xdr:row>11</xdr:row>
      <xdr:rowOff>453233</xdr:rowOff>
    </xdr:to>
    <xdr:sp macro="" textlink="">
      <xdr:nvSpPr>
        <xdr:cNvPr id="25" name="Option Button 67" hidden="1">
          <a:extLst>
            <a:ext uri="{63B3BB69-23CF-44E3-9099-C40C66FF867C}">
              <a14:compatExt xmlns:a14="http://schemas.microsoft.com/office/drawing/2010/main" spid="_x0000_s1091"/>
            </a:ext>
          </a:extLst>
        </xdr:cNvPr>
        <xdr:cNvSpPr/>
      </xdr:nvSpPr>
      <xdr:spPr bwMode="auto">
        <a:xfrm>
          <a:off x="1805940" y="3013553"/>
          <a:ext cx="19050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absolute">
    <xdr:from>
      <xdr:col>13</xdr:col>
      <xdr:colOff>195223</xdr:colOff>
      <xdr:row>11</xdr:row>
      <xdr:rowOff>95093</xdr:rowOff>
    </xdr:from>
    <xdr:to>
      <xdr:col>14</xdr:col>
      <xdr:colOff>137160</xdr:colOff>
      <xdr:row>12</xdr:row>
      <xdr:rowOff>16805</xdr:rowOff>
    </xdr:to>
    <xdr:sp macro="" textlink="">
      <xdr:nvSpPr>
        <xdr:cNvPr id="26" name="Option Button 68" hidden="1">
          <a:extLst>
            <a:ext uri="{63B3BB69-23CF-44E3-9099-C40C66FF867C}">
              <a14:compatExt xmlns:a14="http://schemas.microsoft.com/office/drawing/2010/main" spid="_x0000_s1092"/>
            </a:ext>
          </a:extLst>
        </xdr:cNvPr>
        <xdr:cNvSpPr/>
      </xdr:nvSpPr>
      <xdr:spPr bwMode="auto">
        <a:xfrm>
          <a:off x="2763163" y="3013553"/>
          <a:ext cx="140057" cy="3789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10</xdr:col>
      <xdr:colOff>2919</xdr:colOff>
      <xdr:row>30</xdr:row>
      <xdr:rowOff>179219</xdr:rowOff>
    </xdr:from>
    <xdr:to>
      <xdr:col>10</xdr:col>
      <xdr:colOff>175260</xdr:colOff>
      <xdr:row>31</xdr:row>
      <xdr:rowOff>92894</xdr:rowOff>
    </xdr:to>
    <xdr:sp macro="" textlink="">
      <xdr:nvSpPr>
        <xdr:cNvPr id="27" name="Option Button 83" hidden="1">
          <a:extLst>
            <a:ext uri="{63B3BB69-23CF-44E3-9099-C40C66FF867C}">
              <a14:compatExt xmlns:a14="http://schemas.microsoft.com/office/drawing/2010/main" spid="_x0000_s1107"/>
            </a:ext>
          </a:extLst>
        </xdr:cNvPr>
        <xdr:cNvSpPr/>
      </xdr:nvSpPr>
      <xdr:spPr bwMode="auto">
        <a:xfrm>
          <a:off x="1976499" y="9818519"/>
          <a:ext cx="172341"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15</xdr:col>
      <xdr:colOff>0</xdr:colOff>
      <xdr:row>30</xdr:row>
      <xdr:rowOff>179219</xdr:rowOff>
    </xdr:from>
    <xdr:to>
      <xdr:col>16</xdr:col>
      <xdr:colOff>7620</xdr:colOff>
      <xdr:row>31</xdr:row>
      <xdr:rowOff>92894</xdr:rowOff>
    </xdr:to>
    <xdr:sp macro="" textlink="">
      <xdr:nvSpPr>
        <xdr:cNvPr id="28" name="Option Button 84" hidden="1">
          <a:extLst>
            <a:ext uri="{63B3BB69-23CF-44E3-9099-C40C66FF867C}">
              <a14:compatExt xmlns:a14="http://schemas.microsoft.com/office/drawing/2010/main" spid="_x0000_s1108"/>
            </a:ext>
          </a:extLst>
        </xdr:cNvPr>
        <xdr:cNvSpPr/>
      </xdr:nvSpPr>
      <xdr:spPr bwMode="auto">
        <a:xfrm>
          <a:off x="2964180" y="9818519"/>
          <a:ext cx="205740"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30480</xdr:colOff>
      <xdr:row>17</xdr:row>
      <xdr:rowOff>64614</xdr:rowOff>
    </xdr:from>
    <xdr:to>
      <xdr:col>9</xdr:col>
      <xdr:colOff>182880</xdr:colOff>
      <xdr:row>17</xdr:row>
      <xdr:rowOff>453234</xdr:rowOff>
    </xdr:to>
    <xdr:sp macro="" textlink="">
      <xdr:nvSpPr>
        <xdr:cNvPr id="29" name="Option Button 100" hidden="1">
          <a:extLst>
            <a:ext uri="{63B3BB69-23CF-44E3-9099-C40C66FF867C}">
              <a14:compatExt xmlns:a14="http://schemas.microsoft.com/office/drawing/2010/main" spid="_x0000_s1124"/>
            </a:ext>
          </a:extLst>
        </xdr:cNvPr>
        <xdr:cNvSpPr/>
      </xdr:nvSpPr>
      <xdr:spPr bwMode="auto">
        <a:xfrm>
          <a:off x="1805940" y="4430874"/>
          <a:ext cx="15240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13</xdr:col>
      <xdr:colOff>195223</xdr:colOff>
      <xdr:row>17</xdr:row>
      <xdr:rowOff>72234</xdr:rowOff>
    </xdr:from>
    <xdr:to>
      <xdr:col>14</xdr:col>
      <xdr:colOff>175260</xdr:colOff>
      <xdr:row>18</xdr:row>
      <xdr:rowOff>1566</xdr:rowOff>
    </xdr:to>
    <xdr:sp macro="" textlink="">
      <xdr:nvSpPr>
        <xdr:cNvPr id="30" name="Option Button 101" hidden="1">
          <a:extLst>
            <a:ext uri="{63B3BB69-23CF-44E3-9099-C40C66FF867C}">
              <a14:compatExt xmlns:a14="http://schemas.microsoft.com/office/drawing/2010/main" spid="_x0000_s1125"/>
            </a:ext>
          </a:extLst>
        </xdr:cNvPr>
        <xdr:cNvSpPr/>
      </xdr:nvSpPr>
      <xdr:spPr bwMode="auto">
        <a:xfrm>
          <a:off x="2763163" y="4438494"/>
          <a:ext cx="178157" cy="3865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228601</xdr:rowOff>
    </xdr:to>
    <xdr:sp macro="" textlink="">
      <xdr:nvSpPr>
        <xdr:cNvPr id="31" name="Check Box 105" hidden="1">
          <a:extLst>
            <a:ext uri="{63B3BB69-23CF-44E3-9099-C40C66FF867C}">
              <a14:compatExt xmlns:a14="http://schemas.microsoft.com/office/drawing/2010/main" spid="_x0000_s1129"/>
            </a:ext>
          </a:extLst>
        </xdr:cNvPr>
        <xdr:cNvSpPr/>
      </xdr:nvSpPr>
      <xdr:spPr bwMode="auto">
        <a:xfrm>
          <a:off x="190500" y="13784580"/>
          <a:ext cx="19050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230709</xdr:rowOff>
    </xdr:to>
    <xdr:sp macro="" textlink="">
      <xdr:nvSpPr>
        <xdr:cNvPr id="32" name="Check Box 106" hidden="1">
          <a:extLst>
            <a:ext uri="{63B3BB69-23CF-44E3-9099-C40C66FF867C}">
              <a14:compatExt xmlns:a14="http://schemas.microsoft.com/office/drawing/2010/main" spid="_x0000_s1130"/>
            </a:ext>
          </a:extLst>
        </xdr:cNvPr>
        <xdr:cNvSpPr/>
      </xdr:nvSpPr>
      <xdr:spPr bwMode="auto">
        <a:xfrm>
          <a:off x="190500" y="13784580"/>
          <a:ext cx="190500" cy="23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236221</xdr:rowOff>
    </xdr:to>
    <xdr:sp macro="" textlink="">
      <xdr:nvSpPr>
        <xdr:cNvPr id="33" name="Check Box 108" hidden="1">
          <a:extLst>
            <a:ext uri="{63B3BB69-23CF-44E3-9099-C40C66FF867C}">
              <a14:compatExt xmlns:a14="http://schemas.microsoft.com/office/drawing/2010/main" spid="_x0000_s1132"/>
            </a:ext>
          </a:extLst>
        </xdr:cNvPr>
        <xdr:cNvSpPr/>
      </xdr:nvSpPr>
      <xdr:spPr bwMode="auto">
        <a:xfrm>
          <a:off x="190500" y="13784580"/>
          <a:ext cx="190500" cy="236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236220</xdr:rowOff>
    </xdr:to>
    <xdr:sp macro="" textlink="">
      <xdr:nvSpPr>
        <xdr:cNvPr id="34" name="Check Box 109" hidden="1">
          <a:extLst>
            <a:ext uri="{63B3BB69-23CF-44E3-9099-C40C66FF867C}">
              <a14:compatExt xmlns:a14="http://schemas.microsoft.com/office/drawing/2010/main" spid="_x0000_s1133"/>
            </a:ext>
          </a:extLst>
        </xdr:cNvPr>
        <xdr:cNvSpPr/>
      </xdr:nvSpPr>
      <xdr:spPr bwMode="auto">
        <a:xfrm>
          <a:off x="190500" y="13784580"/>
          <a:ext cx="19050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228599</xdr:rowOff>
    </xdr:to>
    <xdr:sp macro="" textlink="">
      <xdr:nvSpPr>
        <xdr:cNvPr id="35" name="Check Box 110" hidden="1">
          <a:extLst>
            <a:ext uri="{63B3BB69-23CF-44E3-9099-C40C66FF867C}">
              <a14:compatExt xmlns:a14="http://schemas.microsoft.com/office/drawing/2010/main" spid="_x0000_s1134"/>
            </a:ext>
          </a:extLst>
        </xdr:cNvPr>
        <xdr:cNvSpPr/>
      </xdr:nvSpPr>
      <xdr:spPr bwMode="auto">
        <a:xfrm>
          <a:off x="190500" y="13784580"/>
          <a:ext cx="19050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227403</xdr:rowOff>
    </xdr:to>
    <xdr:sp macro="" textlink="">
      <xdr:nvSpPr>
        <xdr:cNvPr id="36" name="Check Box 111" hidden="1">
          <a:extLst>
            <a:ext uri="{63B3BB69-23CF-44E3-9099-C40C66FF867C}">
              <a14:compatExt xmlns:a14="http://schemas.microsoft.com/office/drawing/2010/main" spid="_x0000_s1135"/>
            </a:ext>
          </a:extLst>
        </xdr:cNvPr>
        <xdr:cNvSpPr/>
      </xdr:nvSpPr>
      <xdr:spPr bwMode="auto">
        <a:xfrm>
          <a:off x="190500" y="13784580"/>
          <a:ext cx="190500" cy="2274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229643</xdr:rowOff>
    </xdr:to>
    <xdr:sp macro="" textlink="">
      <xdr:nvSpPr>
        <xdr:cNvPr id="37" name="Check Box 112" hidden="1">
          <a:extLst>
            <a:ext uri="{63B3BB69-23CF-44E3-9099-C40C66FF867C}">
              <a14:compatExt xmlns:a14="http://schemas.microsoft.com/office/drawing/2010/main" spid="_x0000_s1136"/>
            </a:ext>
          </a:extLst>
        </xdr:cNvPr>
        <xdr:cNvSpPr/>
      </xdr:nvSpPr>
      <xdr:spPr bwMode="auto">
        <a:xfrm>
          <a:off x="190500" y="13784580"/>
          <a:ext cx="190500" cy="2296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12</xdr:row>
      <xdr:rowOff>64613</xdr:rowOff>
    </xdr:from>
    <xdr:to>
      <xdr:col>9</xdr:col>
      <xdr:colOff>182880</xdr:colOff>
      <xdr:row>13</xdr:row>
      <xdr:rowOff>33925</xdr:rowOff>
    </xdr:to>
    <xdr:sp macro="" textlink="">
      <xdr:nvSpPr>
        <xdr:cNvPr id="38" name="Option Button 126" hidden="1">
          <a:extLst>
            <a:ext uri="{63B3BB69-23CF-44E3-9099-C40C66FF867C}">
              <a14:compatExt xmlns:a14="http://schemas.microsoft.com/office/drawing/2010/main" spid="_x0000_s1150"/>
            </a:ext>
          </a:extLst>
        </xdr:cNvPr>
        <xdr:cNvSpPr/>
      </xdr:nvSpPr>
      <xdr:spPr bwMode="auto">
        <a:xfrm>
          <a:off x="1798320" y="3440273"/>
          <a:ext cx="160020" cy="1674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13</xdr:row>
      <xdr:rowOff>64614</xdr:rowOff>
    </xdr:from>
    <xdr:to>
      <xdr:col>9</xdr:col>
      <xdr:colOff>190500</xdr:colOff>
      <xdr:row>14</xdr:row>
      <xdr:rowOff>18685</xdr:rowOff>
    </xdr:to>
    <xdr:sp macro="" textlink="">
      <xdr:nvSpPr>
        <xdr:cNvPr id="39" name="Option Button 127" hidden="1">
          <a:extLst>
            <a:ext uri="{63B3BB69-23CF-44E3-9099-C40C66FF867C}">
              <a14:compatExt xmlns:a14="http://schemas.microsoft.com/office/drawing/2010/main" spid="_x0000_s1151"/>
            </a:ext>
          </a:extLst>
        </xdr:cNvPr>
        <xdr:cNvSpPr/>
      </xdr:nvSpPr>
      <xdr:spPr bwMode="auto">
        <a:xfrm>
          <a:off x="1798320" y="3638394"/>
          <a:ext cx="16764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14</xdr:row>
      <xdr:rowOff>64614</xdr:rowOff>
    </xdr:from>
    <xdr:to>
      <xdr:col>9</xdr:col>
      <xdr:colOff>175260</xdr:colOff>
      <xdr:row>15</xdr:row>
      <xdr:rowOff>26305</xdr:rowOff>
    </xdr:to>
    <xdr:sp macro="" textlink="">
      <xdr:nvSpPr>
        <xdr:cNvPr id="40" name="Option Button 128" hidden="1">
          <a:extLst>
            <a:ext uri="{63B3BB69-23CF-44E3-9099-C40C66FF867C}">
              <a14:compatExt xmlns:a14="http://schemas.microsoft.com/office/drawing/2010/main" spid="_x0000_s1152"/>
            </a:ext>
          </a:extLst>
        </xdr:cNvPr>
        <xdr:cNvSpPr/>
      </xdr:nvSpPr>
      <xdr:spPr bwMode="auto">
        <a:xfrm>
          <a:off x="1798320" y="3836514"/>
          <a:ext cx="152400" cy="159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15</xdr:row>
      <xdr:rowOff>64613</xdr:rowOff>
    </xdr:from>
    <xdr:to>
      <xdr:col>9</xdr:col>
      <xdr:colOff>182880</xdr:colOff>
      <xdr:row>16</xdr:row>
      <xdr:rowOff>18684</xdr:rowOff>
    </xdr:to>
    <xdr:sp macro="" textlink="">
      <xdr:nvSpPr>
        <xdr:cNvPr id="41" name="Option Button 129" hidden="1">
          <a:extLst>
            <a:ext uri="{63B3BB69-23CF-44E3-9099-C40C66FF867C}">
              <a14:compatExt xmlns:a14="http://schemas.microsoft.com/office/drawing/2010/main" spid="_x0000_s1153"/>
            </a:ext>
          </a:extLst>
        </xdr:cNvPr>
        <xdr:cNvSpPr/>
      </xdr:nvSpPr>
      <xdr:spPr bwMode="auto">
        <a:xfrm>
          <a:off x="1798320" y="4034633"/>
          <a:ext cx="16002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16</xdr:row>
      <xdr:rowOff>64613</xdr:rowOff>
    </xdr:from>
    <xdr:to>
      <xdr:col>9</xdr:col>
      <xdr:colOff>175260</xdr:colOff>
      <xdr:row>17</xdr:row>
      <xdr:rowOff>18685</xdr:rowOff>
    </xdr:to>
    <xdr:sp macro="" textlink="">
      <xdr:nvSpPr>
        <xdr:cNvPr id="42" name="Option Button 130" hidden="1">
          <a:extLst>
            <a:ext uri="{63B3BB69-23CF-44E3-9099-C40C66FF867C}">
              <a14:compatExt xmlns:a14="http://schemas.microsoft.com/office/drawing/2010/main" spid="_x0000_s1154"/>
            </a:ext>
          </a:extLst>
        </xdr:cNvPr>
        <xdr:cNvSpPr/>
      </xdr:nvSpPr>
      <xdr:spPr bwMode="auto">
        <a:xfrm>
          <a:off x="1798320" y="4232753"/>
          <a:ext cx="152400" cy="152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230709</xdr:rowOff>
    </xdr:to>
    <xdr:sp macro="" textlink="">
      <xdr:nvSpPr>
        <xdr:cNvPr id="43" name="Check Box 133" hidden="1">
          <a:extLst>
            <a:ext uri="{63B3BB69-23CF-44E3-9099-C40C66FF867C}">
              <a14:compatExt xmlns:a14="http://schemas.microsoft.com/office/drawing/2010/main" spid="_x0000_s1157"/>
            </a:ext>
          </a:extLst>
        </xdr:cNvPr>
        <xdr:cNvSpPr/>
      </xdr:nvSpPr>
      <xdr:spPr bwMode="auto">
        <a:xfrm>
          <a:off x="190500" y="13784580"/>
          <a:ext cx="190500" cy="23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229642</xdr:rowOff>
    </xdr:to>
    <xdr:sp macro="" textlink="">
      <xdr:nvSpPr>
        <xdr:cNvPr id="44" name="Check Box 134" hidden="1">
          <a:extLst>
            <a:ext uri="{63B3BB69-23CF-44E3-9099-C40C66FF867C}">
              <a14:compatExt xmlns:a14="http://schemas.microsoft.com/office/drawing/2010/main" spid="_x0000_s1158"/>
            </a:ext>
          </a:extLst>
        </xdr:cNvPr>
        <xdr:cNvSpPr/>
      </xdr:nvSpPr>
      <xdr:spPr bwMode="auto">
        <a:xfrm>
          <a:off x="190500" y="13784580"/>
          <a:ext cx="190500" cy="2296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190500</xdr:colOff>
      <xdr:row>49</xdr:row>
      <xdr:rowOff>0</xdr:rowOff>
    </xdr:from>
    <xdr:to>
      <xdr:col>1</xdr:col>
      <xdr:colOff>190500</xdr:colOff>
      <xdr:row>49</xdr:row>
      <xdr:rowOff>236220</xdr:rowOff>
    </xdr:to>
    <xdr:sp macro="" textlink="">
      <xdr:nvSpPr>
        <xdr:cNvPr id="45" name="Check Box 135" hidden="1">
          <a:extLst>
            <a:ext uri="{63B3BB69-23CF-44E3-9099-C40C66FF867C}">
              <a14:compatExt xmlns:a14="http://schemas.microsoft.com/office/drawing/2010/main" spid="_x0000_s1159"/>
            </a:ext>
          </a:extLst>
        </xdr:cNvPr>
        <xdr:cNvSpPr/>
      </xdr:nvSpPr>
      <xdr:spPr bwMode="auto">
        <a:xfrm>
          <a:off x="190500" y="13784580"/>
          <a:ext cx="19050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25</xdr:col>
      <xdr:colOff>22860</xdr:colOff>
      <xdr:row>11</xdr:row>
      <xdr:rowOff>102713</xdr:rowOff>
    </xdr:from>
    <xdr:to>
      <xdr:col>26</xdr:col>
      <xdr:colOff>2759</xdr:colOff>
      <xdr:row>11</xdr:row>
      <xdr:rowOff>430373</xdr:rowOff>
    </xdr:to>
    <xdr:sp macro="" textlink="">
      <xdr:nvSpPr>
        <xdr:cNvPr id="46" name="Option Button 136" hidden="1">
          <a:extLst>
            <a:ext uri="{63B3BB69-23CF-44E3-9099-C40C66FF867C}">
              <a14:compatExt xmlns:a14="http://schemas.microsoft.com/office/drawing/2010/main" spid="_x0000_s1160"/>
            </a:ext>
          </a:extLst>
        </xdr:cNvPr>
        <xdr:cNvSpPr/>
      </xdr:nvSpPr>
      <xdr:spPr bwMode="auto">
        <a:xfrm>
          <a:off x="5120640" y="3021173"/>
          <a:ext cx="178019"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30480</xdr:colOff>
      <xdr:row>11</xdr:row>
      <xdr:rowOff>87473</xdr:rowOff>
    </xdr:from>
    <xdr:to>
      <xdr:col>29</xdr:col>
      <xdr:colOff>190500</xdr:colOff>
      <xdr:row>12</xdr:row>
      <xdr:rowOff>1565</xdr:rowOff>
    </xdr:to>
    <xdr:sp macro="" textlink="">
      <xdr:nvSpPr>
        <xdr:cNvPr id="47" name="Option Button 137" hidden="1">
          <a:extLst>
            <a:ext uri="{63B3BB69-23CF-44E3-9099-C40C66FF867C}">
              <a14:compatExt xmlns:a14="http://schemas.microsoft.com/office/drawing/2010/main" spid="_x0000_s1161"/>
            </a:ext>
          </a:extLst>
        </xdr:cNvPr>
        <xdr:cNvSpPr/>
      </xdr:nvSpPr>
      <xdr:spPr bwMode="auto">
        <a:xfrm>
          <a:off x="5920740" y="3005933"/>
          <a:ext cx="160020" cy="371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49</xdr:row>
      <xdr:rowOff>228601</xdr:rowOff>
    </xdr:to>
    <xdr:sp macro="" textlink="">
      <xdr:nvSpPr>
        <xdr:cNvPr id="48" name="Check Box 139" hidden="1">
          <a:extLst>
            <a:ext uri="{63B3BB69-23CF-44E3-9099-C40C66FF867C}">
              <a14:compatExt xmlns:a14="http://schemas.microsoft.com/office/drawing/2010/main" spid="_x0000_s1163"/>
            </a:ext>
          </a:extLst>
        </xdr:cNvPr>
        <xdr:cNvSpPr/>
      </xdr:nvSpPr>
      <xdr:spPr bwMode="auto">
        <a:xfrm>
          <a:off x="190500" y="13784580"/>
          <a:ext cx="19050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76200</xdr:colOff>
      <xdr:row>15</xdr:row>
      <xdr:rowOff>129540</xdr:rowOff>
    </xdr:from>
    <xdr:to>
      <xdr:col>7</xdr:col>
      <xdr:colOff>99060</xdr:colOff>
      <xdr:row>16</xdr:row>
      <xdr:rowOff>175260</xdr:rowOff>
    </xdr:to>
    <xdr:sp macro="" textlink="">
      <xdr:nvSpPr>
        <xdr:cNvPr id="49" name="Option Button 145" hidden="1">
          <a:extLst>
            <a:ext uri="{63B3BB69-23CF-44E3-9099-C40C66FF867C}">
              <a14:compatExt xmlns:a14="http://schemas.microsoft.com/office/drawing/2010/main" spid="_x0000_s1169"/>
            </a:ext>
          </a:extLst>
        </xdr:cNvPr>
        <xdr:cNvSpPr/>
      </xdr:nvSpPr>
      <xdr:spPr bwMode="auto">
        <a:xfrm>
          <a:off x="662940" y="4099560"/>
          <a:ext cx="8153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入力クリア</a:t>
          </a:r>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49</xdr:row>
          <xdr:rowOff>0</xdr:rowOff>
        </xdr:from>
        <xdr:to>
          <xdr:col>1</xdr:col>
          <xdr:colOff>190500</xdr:colOff>
          <xdr:row>49</xdr:row>
          <xdr:rowOff>236220</xdr:rowOff>
        </xdr:to>
        <xdr:sp macro="" textlink="">
          <xdr:nvSpPr>
            <xdr:cNvPr id="64513" name="Check Box 1" hidden="1">
              <a:extLst>
                <a:ext uri="{63B3BB69-23CF-44E3-9099-C40C66FF867C}">
                  <a14:compatExt spid="_x0000_s64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13</xdr:col>
          <xdr:colOff>0</xdr:colOff>
          <xdr:row>12</xdr:row>
          <xdr:rowOff>0</xdr:rowOff>
        </xdr:to>
        <xdr:sp macro="" textlink="">
          <xdr:nvSpPr>
            <xdr:cNvPr id="64514" name="Option Button 2" hidden="1">
              <a:extLst>
                <a:ext uri="{63B3BB69-23CF-44E3-9099-C40C66FF867C}">
                  <a14:compatExt spid="_x0000_s64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母親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18</xdr:col>
          <xdr:colOff>0</xdr:colOff>
          <xdr:row>12</xdr:row>
          <xdr:rowOff>0</xdr:rowOff>
        </xdr:to>
        <xdr:sp macro="" textlink="">
          <xdr:nvSpPr>
            <xdr:cNvPr id="64515" name="Option Button 3" hidden="1">
              <a:extLst>
                <a:ext uri="{63B3BB69-23CF-44E3-9099-C40C66FF867C}">
                  <a14:compatExt spid="_x0000_s64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父親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29</xdr:col>
          <xdr:colOff>0</xdr:colOff>
          <xdr:row>12</xdr:row>
          <xdr:rowOff>0</xdr:rowOff>
        </xdr:to>
        <xdr:sp macro="" textlink="">
          <xdr:nvSpPr>
            <xdr:cNvPr id="64516" name="Option Button 4" hidden="1">
              <a:extLst>
                <a:ext uri="{63B3BB69-23CF-44E3-9099-C40C66FF867C}">
                  <a14:compatExt spid="_x0000_s64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0</xdr:rowOff>
        </xdr:from>
        <xdr:to>
          <xdr:col>32</xdr:col>
          <xdr:colOff>0</xdr:colOff>
          <xdr:row>12</xdr:row>
          <xdr:rowOff>0</xdr:rowOff>
        </xdr:to>
        <xdr:sp macro="" textlink="">
          <xdr:nvSpPr>
            <xdr:cNvPr id="64517" name="Option Button 5" hidden="1">
              <a:extLst>
                <a:ext uri="{63B3BB69-23CF-44E3-9099-C40C66FF867C}">
                  <a14:compatExt spid="_x0000_s64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29</xdr:col>
          <xdr:colOff>0</xdr:colOff>
          <xdr:row>13</xdr:row>
          <xdr:rowOff>0</xdr:rowOff>
        </xdr:to>
        <xdr:sp macro="" textlink="">
          <xdr:nvSpPr>
            <xdr:cNvPr id="64518" name="Option Button 6" hidden="1">
              <a:extLst>
                <a:ext uri="{63B3BB69-23CF-44E3-9099-C40C66FF867C}">
                  <a14:compatExt spid="_x0000_s64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配偶者は産後休業をした【育児休業や産後パパ育休は含まれません】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22</xdr:col>
          <xdr:colOff>0</xdr:colOff>
          <xdr:row>14</xdr:row>
          <xdr:rowOff>0</xdr:rowOff>
        </xdr:to>
        <xdr:sp macro="" textlink="">
          <xdr:nvSpPr>
            <xdr:cNvPr id="64519" name="Option Button 7" hidden="1">
              <a:extLst>
                <a:ext uri="{63B3BB69-23CF-44E3-9099-C40C66FF867C}">
                  <a14:compatExt spid="_x0000_s64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配偶者は当該子と法律上の親子関係がない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29</xdr:col>
          <xdr:colOff>0</xdr:colOff>
          <xdr:row>15</xdr:row>
          <xdr:rowOff>0</xdr:rowOff>
        </xdr:to>
        <xdr:sp macro="" textlink="">
          <xdr:nvSpPr>
            <xdr:cNvPr id="64520" name="Option Button 8" hidden="1">
              <a:extLst>
                <a:ext uri="{63B3BB69-23CF-44E3-9099-C40C66FF867C}">
                  <a14:compatExt spid="_x0000_s64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③ 配偶者はいない／組合員は配偶者から暴力を受け別居中／配偶者は行方不明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28</xdr:col>
          <xdr:colOff>0</xdr:colOff>
          <xdr:row>16</xdr:row>
          <xdr:rowOff>0</xdr:rowOff>
        </xdr:to>
        <xdr:sp macro="" textlink="">
          <xdr:nvSpPr>
            <xdr:cNvPr id="64521" name="Option Button 9" hidden="1">
              <a:extLst>
                <a:ext uri="{63B3BB69-23CF-44E3-9099-C40C66FF867C}">
                  <a14:compatExt spid="_x0000_s64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④ 配偶者は無業者である又は自営業やフリーランスなど雇用される労働者でない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26</xdr:col>
          <xdr:colOff>0</xdr:colOff>
          <xdr:row>17</xdr:row>
          <xdr:rowOff>0</xdr:rowOff>
        </xdr:to>
        <xdr:sp macro="" textlink="">
          <xdr:nvSpPr>
            <xdr:cNvPr id="64522" name="Option Button 10" hidden="1">
              <a:extLst>
                <a:ext uri="{63B3BB69-23CF-44E3-9099-C40C66FF867C}">
                  <a14:compatExt spid="_x0000_s64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⑤ 上記①～④以外の理由で配偶者が育児休業をすることができない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13</xdr:col>
          <xdr:colOff>0</xdr:colOff>
          <xdr:row>18</xdr:row>
          <xdr:rowOff>0</xdr:rowOff>
        </xdr:to>
        <xdr:sp macro="" textlink="">
          <xdr:nvSpPr>
            <xdr:cNvPr id="64523" name="Option Button 11" hidden="1">
              <a:extLst>
                <a:ext uri="{63B3BB69-23CF-44E3-9099-C40C66FF867C}">
                  <a14:compatExt spid="_x0000_s64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18</xdr:col>
          <xdr:colOff>0</xdr:colOff>
          <xdr:row>18</xdr:row>
          <xdr:rowOff>0</xdr:rowOff>
        </xdr:to>
        <xdr:sp macro="" textlink="">
          <xdr:nvSpPr>
            <xdr:cNvPr id="64524" name="Option Button 12" hidden="1">
              <a:extLst>
                <a:ext uri="{63B3BB69-23CF-44E3-9099-C40C66FF867C}">
                  <a14:compatExt spid="_x0000_s64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13</xdr:col>
          <xdr:colOff>0</xdr:colOff>
          <xdr:row>35</xdr:row>
          <xdr:rowOff>0</xdr:rowOff>
        </xdr:to>
        <xdr:sp macro="" textlink="">
          <xdr:nvSpPr>
            <xdr:cNvPr id="64525" name="Option Button 13" hidden="1">
              <a:extLst>
                <a:ext uri="{63B3BB69-23CF-44E3-9099-C40C66FF867C}">
                  <a14:compatExt spid="_x0000_s64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18</xdr:col>
          <xdr:colOff>0</xdr:colOff>
          <xdr:row>35</xdr:row>
          <xdr:rowOff>7620</xdr:rowOff>
        </xdr:to>
        <xdr:sp macro="" textlink="">
          <xdr:nvSpPr>
            <xdr:cNvPr id="64526" name="Option Button 14" hidden="1">
              <a:extLst>
                <a:ext uri="{63B3BB69-23CF-44E3-9099-C40C66FF867C}">
                  <a14:compatExt spid="_x0000_s64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19</xdr:col>
          <xdr:colOff>0</xdr:colOff>
          <xdr:row>12</xdr:row>
          <xdr:rowOff>0</xdr:rowOff>
        </xdr:to>
        <xdr:sp macro="" textlink="">
          <xdr:nvSpPr>
            <xdr:cNvPr id="64527" name="Group Box 15" hidden="1">
              <a:extLst>
                <a:ext uri="{63B3BB69-23CF-44E3-9099-C40C66FF867C}">
                  <a14:compatExt spid="_x0000_s645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35</xdr:col>
          <xdr:colOff>0</xdr:colOff>
          <xdr:row>12</xdr:row>
          <xdr:rowOff>0</xdr:rowOff>
        </xdr:to>
        <xdr:sp macro="" textlink="">
          <xdr:nvSpPr>
            <xdr:cNvPr id="64528" name="Group Box 16" hidden="1">
              <a:extLst>
                <a:ext uri="{63B3BB69-23CF-44E3-9099-C40C66FF867C}">
                  <a14:compatExt spid="_x0000_s645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19</xdr:col>
          <xdr:colOff>0</xdr:colOff>
          <xdr:row>18</xdr:row>
          <xdr:rowOff>0</xdr:rowOff>
        </xdr:to>
        <xdr:sp macro="" textlink="">
          <xdr:nvSpPr>
            <xdr:cNvPr id="64529" name="Group Box 17" hidden="1">
              <a:extLst>
                <a:ext uri="{63B3BB69-23CF-44E3-9099-C40C66FF867C}">
                  <a14:compatExt spid="_x0000_s645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38100</xdr:rowOff>
        </xdr:from>
        <xdr:to>
          <xdr:col>7</xdr:col>
          <xdr:colOff>182880</xdr:colOff>
          <xdr:row>15</xdr:row>
          <xdr:rowOff>175260</xdr:rowOff>
        </xdr:to>
        <xdr:sp macro="" textlink="">
          <xdr:nvSpPr>
            <xdr:cNvPr id="64530" name="Option Button 18" hidden="1">
              <a:extLst>
                <a:ext uri="{63B3BB69-23CF-44E3-9099-C40C66FF867C}">
                  <a14:compatExt spid="_x0000_s64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①～⑤に該当なし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35</xdr:col>
          <xdr:colOff>0</xdr:colOff>
          <xdr:row>17</xdr:row>
          <xdr:rowOff>0</xdr:rowOff>
        </xdr:to>
        <xdr:sp macro="" textlink="">
          <xdr:nvSpPr>
            <xdr:cNvPr id="64531" name="Group Box 19" hidden="1">
              <a:extLst>
                <a:ext uri="{63B3BB69-23CF-44E3-9099-C40C66FF867C}">
                  <a14:compatExt spid="_x0000_s645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20</xdr:col>
          <xdr:colOff>0</xdr:colOff>
          <xdr:row>36</xdr:row>
          <xdr:rowOff>0</xdr:rowOff>
        </xdr:to>
        <xdr:sp macro="" textlink="">
          <xdr:nvSpPr>
            <xdr:cNvPr id="64532" name="Group Box 20" hidden="1">
              <a:extLst>
                <a:ext uri="{63B3BB69-23CF-44E3-9099-C40C66FF867C}">
                  <a14:compatExt spid="_x0000_s645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xdr:twoCellAnchor>
    <xdr:from>
      <xdr:col>25</xdr:col>
      <xdr:colOff>0</xdr:colOff>
      <xdr:row>11</xdr:row>
      <xdr:rowOff>270000</xdr:rowOff>
    </xdr:from>
    <xdr:to>
      <xdr:col>35</xdr:col>
      <xdr:colOff>0</xdr:colOff>
      <xdr:row>12</xdr:row>
      <xdr:rowOff>0</xdr:rowOff>
    </xdr:to>
    <xdr:sp macro="" textlink="">
      <xdr:nvSpPr>
        <xdr:cNvPr id="70" name="テキスト ボックス 69"/>
        <xdr:cNvSpPr txBox="1"/>
      </xdr:nvSpPr>
      <xdr:spPr>
        <a:xfrm>
          <a:off x="5097780" y="3188460"/>
          <a:ext cx="1981200" cy="18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期末手当、勤勉手当は報酬に含まれません。</a:t>
          </a:r>
        </a:p>
      </xdr:txBody>
    </xdr:sp>
    <xdr:clientData/>
  </xdr:twoCellAnchor>
  <xdr:twoCellAnchor>
    <xdr:from>
      <xdr:col>8</xdr:col>
      <xdr:colOff>193041</xdr:colOff>
      <xdr:row>11</xdr:row>
      <xdr:rowOff>73073</xdr:rowOff>
    </xdr:from>
    <xdr:to>
      <xdr:col>12</xdr:col>
      <xdr:colOff>86361</xdr:colOff>
      <xdr:row>11</xdr:row>
      <xdr:rowOff>393261</xdr:rowOff>
    </xdr:to>
    <xdr:sp macro="" textlink="">
      <xdr:nvSpPr>
        <xdr:cNvPr id="71" name="正方形/長方形 70"/>
        <xdr:cNvSpPr/>
      </xdr:nvSpPr>
      <xdr:spPr>
        <a:xfrm>
          <a:off x="1770381" y="2991533"/>
          <a:ext cx="685800" cy="32018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46985</xdr:colOff>
      <xdr:row>4</xdr:row>
      <xdr:rowOff>50800</xdr:rowOff>
    </xdr:from>
    <xdr:to>
      <xdr:col>26</xdr:col>
      <xdr:colOff>13649</xdr:colOff>
      <xdr:row>5</xdr:row>
      <xdr:rowOff>103187</xdr:rowOff>
    </xdr:to>
    <xdr:sp macro="" textlink="">
      <xdr:nvSpPr>
        <xdr:cNvPr id="72" name="テキスト ボックス 71"/>
        <xdr:cNvSpPr txBox="1"/>
      </xdr:nvSpPr>
      <xdr:spPr>
        <a:xfrm>
          <a:off x="4199885" y="1186180"/>
          <a:ext cx="1109664" cy="2809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母親を選択</a:t>
          </a:r>
        </a:p>
      </xdr:txBody>
    </xdr:sp>
    <xdr:clientData/>
  </xdr:twoCellAnchor>
  <xdr:twoCellAnchor>
    <xdr:from>
      <xdr:col>10</xdr:col>
      <xdr:colOff>139701</xdr:colOff>
      <xdr:row>4</xdr:row>
      <xdr:rowOff>191294</xdr:rowOff>
    </xdr:from>
    <xdr:to>
      <xdr:col>21</xdr:col>
      <xdr:colOff>46985</xdr:colOff>
      <xdr:row>11</xdr:row>
      <xdr:rowOff>73073</xdr:rowOff>
    </xdr:to>
    <xdr:cxnSp macro="">
      <xdr:nvCxnSpPr>
        <xdr:cNvPr id="73" name="直線矢印コネクタ 72"/>
        <xdr:cNvCxnSpPr>
          <a:stCxn id="72" idx="1"/>
          <a:endCxn id="71" idx="0"/>
        </xdr:cNvCxnSpPr>
      </xdr:nvCxnSpPr>
      <xdr:spPr>
        <a:xfrm flipH="1">
          <a:off x="2113281" y="1326674"/>
          <a:ext cx="2086604" cy="166485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124282</xdr:colOff>
      <xdr:row>17</xdr:row>
      <xdr:rowOff>53093</xdr:rowOff>
    </xdr:from>
    <xdr:to>
      <xdr:col>35</xdr:col>
      <xdr:colOff>126999</xdr:colOff>
      <xdr:row>19</xdr:row>
      <xdr:rowOff>40990</xdr:rowOff>
    </xdr:to>
    <xdr:sp macro="" textlink="">
      <xdr:nvSpPr>
        <xdr:cNvPr id="74" name="テキスト ボックス 73"/>
        <xdr:cNvSpPr txBox="1"/>
      </xdr:nvSpPr>
      <xdr:spPr>
        <a:xfrm>
          <a:off x="3880942" y="4419353"/>
          <a:ext cx="3325037" cy="9022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配偶者について該当する項目を選択する</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（該当がない場合は選択不要）</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未入力状態に戻す場合は、「①～⑤に該当なし」を押下する</a:t>
          </a:r>
        </a:p>
      </xdr:txBody>
    </xdr:sp>
    <xdr:clientData/>
  </xdr:twoCellAnchor>
  <xdr:twoCellAnchor>
    <xdr:from>
      <xdr:col>18</xdr:col>
      <xdr:colOff>75488</xdr:colOff>
      <xdr:row>17</xdr:row>
      <xdr:rowOff>19758</xdr:rowOff>
    </xdr:from>
    <xdr:to>
      <xdr:col>19</xdr:col>
      <xdr:colOff>124282</xdr:colOff>
      <xdr:row>18</xdr:row>
      <xdr:rowOff>47042</xdr:rowOff>
    </xdr:to>
    <xdr:cxnSp macro="">
      <xdr:nvCxnSpPr>
        <xdr:cNvPr id="75" name="直線矢印コネクタ 74"/>
        <xdr:cNvCxnSpPr>
          <a:stCxn id="74" idx="1"/>
        </xdr:cNvCxnSpPr>
      </xdr:nvCxnSpPr>
      <xdr:spPr>
        <a:xfrm flipH="1" flipV="1">
          <a:off x="3634028" y="4386018"/>
          <a:ext cx="246914" cy="48448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10160</xdr:colOff>
      <xdr:row>14</xdr:row>
      <xdr:rowOff>182880</xdr:rowOff>
    </xdr:from>
    <xdr:to>
      <xdr:col>7</xdr:col>
      <xdr:colOff>167640</xdr:colOff>
      <xdr:row>16</xdr:row>
      <xdr:rowOff>49398</xdr:rowOff>
    </xdr:to>
    <xdr:sp macro="" textlink="">
      <xdr:nvSpPr>
        <xdr:cNvPr id="76" name="正方形/長方形 75"/>
        <xdr:cNvSpPr/>
      </xdr:nvSpPr>
      <xdr:spPr>
        <a:xfrm>
          <a:off x="398780" y="3954780"/>
          <a:ext cx="1148080" cy="2627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167640</xdr:colOff>
      <xdr:row>15</xdr:row>
      <xdr:rowOff>116139</xdr:rowOff>
    </xdr:from>
    <xdr:to>
      <xdr:col>19</xdr:col>
      <xdr:colOff>124282</xdr:colOff>
      <xdr:row>18</xdr:row>
      <xdr:rowOff>47042</xdr:rowOff>
    </xdr:to>
    <xdr:cxnSp macro="">
      <xdr:nvCxnSpPr>
        <xdr:cNvPr id="77" name="直線矢印コネクタ 76"/>
        <xdr:cNvCxnSpPr>
          <a:stCxn id="74" idx="1"/>
          <a:endCxn id="76" idx="3"/>
        </xdr:cNvCxnSpPr>
      </xdr:nvCxnSpPr>
      <xdr:spPr>
        <a:xfrm flipH="1" flipV="1">
          <a:off x="1546860" y="4086159"/>
          <a:ext cx="2334082" cy="78434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177800</xdr:colOff>
      <xdr:row>11</xdr:row>
      <xdr:rowOff>452120</xdr:rowOff>
    </xdr:from>
    <xdr:to>
      <xdr:col>35</xdr:col>
      <xdr:colOff>4905</xdr:colOff>
      <xdr:row>17</xdr:row>
      <xdr:rowOff>782</xdr:rowOff>
    </xdr:to>
    <xdr:sp macro="" textlink="">
      <xdr:nvSpPr>
        <xdr:cNvPr id="78" name="正方形/長方形 77"/>
        <xdr:cNvSpPr/>
      </xdr:nvSpPr>
      <xdr:spPr>
        <a:xfrm>
          <a:off x="1755140" y="3370580"/>
          <a:ext cx="5328745" cy="99646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196751</xdr:colOff>
      <xdr:row>23</xdr:row>
      <xdr:rowOff>0</xdr:rowOff>
    </xdr:from>
    <xdr:to>
      <xdr:col>27</xdr:col>
      <xdr:colOff>12962</xdr:colOff>
      <xdr:row>23</xdr:row>
      <xdr:rowOff>442912</xdr:rowOff>
    </xdr:to>
    <xdr:sp macro="" textlink="">
      <xdr:nvSpPr>
        <xdr:cNvPr id="79" name="正方形/長方形 78"/>
        <xdr:cNvSpPr/>
      </xdr:nvSpPr>
      <xdr:spPr>
        <a:xfrm>
          <a:off x="1774091" y="7109460"/>
          <a:ext cx="3732891" cy="4429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127000</xdr:colOff>
      <xdr:row>24</xdr:row>
      <xdr:rowOff>557256</xdr:rowOff>
    </xdr:from>
    <xdr:to>
      <xdr:col>24</xdr:col>
      <xdr:colOff>218440</xdr:colOff>
      <xdr:row>26</xdr:row>
      <xdr:rowOff>178709</xdr:rowOff>
    </xdr:to>
    <xdr:sp macro="" textlink="">
      <xdr:nvSpPr>
        <xdr:cNvPr id="80" name="テキスト ボックス 79"/>
        <xdr:cNvSpPr txBox="1"/>
      </xdr:nvSpPr>
      <xdr:spPr>
        <a:xfrm>
          <a:off x="127000" y="8126456"/>
          <a:ext cx="4917440" cy="5307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請求者の「対象期間内における育児休業日数」が</a:t>
          </a:r>
          <a:r>
            <a:rPr kumimoji="1" lang="en-US" altLang="ja-JP" sz="1100">
              <a:latin typeface="ＭＳ ゴシック" panose="020B0609070205080204" pitchFamily="49" charset="-128"/>
              <a:ea typeface="ＭＳ ゴシック" panose="020B0609070205080204" pitchFamily="49" charset="-128"/>
            </a:rPr>
            <a:t>28</a:t>
          </a:r>
          <a:r>
            <a:rPr kumimoji="1" lang="ja-JP" altLang="en-US" sz="1100">
              <a:latin typeface="ＭＳ ゴシック" panose="020B0609070205080204" pitchFamily="49" charset="-128"/>
              <a:ea typeface="ＭＳ ゴシック" panose="020B0609070205080204" pitchFamily="49" charset="-128"/>
            </a:rPr>
            <a:t>日間以上であるため、「請求日数（自動計算）」が</a:t>
          </a:r>
          <a:r>
            <a:rPr kumimoji="1" lang="en-US" altLang="ja-JP" sz="1100">
              <a:latin typeface="ＭＳ ゴシック" panose="020B0609070205080204" pitchFamily="49" charset="-128"/>
              <a:ea typeface="ＭＳ ゴシック" panose="020B0609070205080204" pitchFamily="49" charset="-128"/>
            </a:rPr>
            <a:t>28</a:t>
          </a:r>
          <a:r>
            <a:rPr kumimoji="1" lang="ja-JP" altLang="en-US" sz="1100">
              <a:latin typeface="ＭＳ ゴシック" panose="020B0609070205080204" pitchFamily="49" charset="-128"/>
              <a:ea typeface="ＭＳ ゴシック" panose="020B0609070205080204" pitchFamily="49" charset="-128"/>
            </a:rPr>
            <a:t>日間以下になるよう期間を設定</a:t>
          </a:r>
        </a:p>
      </xdr:txBody>
    </xdr:sp>
    <xdr:clientData/>
  </xdr:twoCellAnchor>
  <xdr:twoCellAnchor>
    <xdr:from>
      <xdr:col>4</xdr:col>
      <xdr:colOff>138561</xdr:colOff>
      <xdr:row>26</xdr:row>
      <xdr:rowOff>259080</xdr:rowOff>
    </xdr:from>
    <xdr:to>
      <xdr:col>16</xdr:col>
      <xdr:colOff>15590</xdr:colOff>
      <xdr:row>27</xdr:row>
      <xdr:rowOff>396141</xdr:rowOff>
    </xdr:to>
    <xdr:sp macro="" textlink="">
      <xdr:nvSpPr>
        <xdr:cNvPr id="82" name="正方形/長方形 81"/>
        <xdr:cNvSpPr/>
      </xdr:nvSpPr>
      <xdr:spPr>
        <a:xfrm>
          <a:off x="923421" y="8732520"/>
          <a:ext cx="2254469" cy="41138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187960</xdr:colOff>
      <xdr:row>29</xdr:row>
      <xdr:rowOff>85129</xdr:rowOff>
    </xdr:from>
    <xdr:to>
      <xdr:col>13</xdr:col>
      <xdr:colOff>52902</xdr:colOff>
      <xdr:row>31</xdr:row>
      <xdr:rowOff>48173</xdr:rowOff>
    </xdr:to>
    <xdr:sp macro="" textlink="">
      <xdr:nvSpPr>
        <xdr:cNvPr id="83" name="テキスト ボックス 82"/>
        <xdr:cNvSpPr txBox="1"/>
      </xdr:nvSpPr>
      <xdr:spPr>
        <a:xfrm>
          <a:off x="576580" y="9488209"/>
          <a:ext cx="2044262" cy="5269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「請求期間」の最終日以降の日付を記入</a:t>
          </a:r>
        </a:p>
      </xdr:txBody>
    </xdr:sp>
    <xdr:clientData/>
  </xdr:twoCellAnchor>
  <xdr:twoCellAnchor>
    <xdr:from>
      <xdr:col>8</xdr:col>
      <xdr:colOff>21371</xdr:colOff>
      <xdr:row>27</xdr:row>
      <xdr:rowOff>396141</xdr:rowOff>
    </xdr:from>
    <xdr:to>
      <xdr:col>10</xdr:col>
      <xdr:colOff>77076</xdr:colOff>
      <xdr:row>29</xdr:row>
      <xdr:rowOff>85129</xdr:rowOff>
    </xdr:to>
    <xdr:cxnSp macro="">
      <xdr:nvCxnSpPr>
        <xdr:cNvPr id="84" name="直線矢印コネクタ 83"/>
        <xdr:cNvCxnSpPr>
          <a:stCxn id="83" idx="0"/>
          <a:endCxn id="82" idx="2"/>
        </xdr:cNvCxnSpPr>
      </xdr:nvCxnSpPr>
      <xdr:spPr>
        <a:xfrm flipV="1">
          <a:off x="1598711" y="9143901"/>
          <a:ext cx="451945" cy="34430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134707</xdr:colOff>
      <xdr:row>37</xdr:row>
      <xdr:rowOff>66040</xdr:rowOff>
    </xdr:from>
    <xdr:to>
      <xdr:col>13</xdr:col>
      <xdr:colOff>11736</xdr:colOff>
      <xdr:row>39</xdr:row>
      <xdr:rowOff>40541</xdr:rowOff>
    </xdr:to>
    <xdr:sp macro="" textlink="">
      <xdr:nvSpPr>
        <xdr:cNvPr id="85" name="正方形/長方形 84"/>
        <xdr:cNvSpPr/>
      </xdr:nvSpPr>
      <xdr:spPr>
        <a:xfrm>
          <a:off x="325207" y="11191240"/>
          <a:ext cx="2254469" cy="4088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55880</xdr:colOff>
      <xdr:row>40</xdr:row>
      <xdr:rowOff>4550</xdr:rowOff>
    </xdr:from>
    <xdr:to>
      <xdr:col>10</xdr:col>
      <xdr:colOff>43794</xdr:colOff>
      <xdr:row>41</xdr:row>
      <xdr:rowOff>72346</xdr:rowOff>
    </xdr:to>
    <xdr:sp macro="" textlink="">
      <xdr:nvSpPr>
        <xdr:cNvPr id="86" name="テキスト ボックス 85"/>
        <xdr:cNvSpPr txBox="1"/>
      </xdr:nvSpPr>
      <xdr:spPr>
        <a:xfrm>
          <a:off x="246380" y="11815550"/>
          <a:ext cx="1770994" cy="3192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請求日以降の日付を記入</a:t>
          </a:r>
        </a:p>
      </xdr:txBody>
    </xdr:sp>
    <xdr:clientData/>
  </xdr:twoCellAnchor>
  <xdr:twoCellAnchor>
    <xdr:from>
      <xdr:col>5</xdr:col>
      <xdr:colOff>148897</xdr:colOff>
      <xdr:row>39</xdr:row>
      <xdr:rowOff>40541</xdr:rowOff>
    </xdr:from>
    <xdr:to>
      <xdr:col>7</xdr:col>
      <xdr:colOff>73222</xdr:colOff>
      <xdr:row>40</xdr:row>
      <xdr:rowOff>4550</xdr:rowOff>
    </xdr:to>
    <xdr:cxnSp macro="">
      <xdr:nvCxnSpPr>
        <xdr:cNvPr id="87" name="直線矢印コネクタ 86"/>
        <xdr:cNvCxnSpPr>
          <a:stCxn id="86" idx="0"/>
          <a:endCxn id="85" idx="2"/>
        </xdr:cNvCxnSpPr>
      </xdr:nvCxnSpPr>
      <xdr:spPr>
        <a:xfrm flipV="1">
          <a:off x="1131877" y="11600081"/>
          <a:ext cx="320565" cy="21546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xdr:colOff>
      <xdr:row>20</xdr:row>
      <xdr:rowOff>15240</xdr:rowOff>
    </xdr:from>
    <xdr:to>
      <xdr:col>34</xdr:col>
      <xdr:colOff>182881</xdr:colOff>
      <xdr:row>21</xdr:row>
      <xdr:rowOff>952</xdr:rowOff>
    </xdr:to>
    <xdr:sp macro="" textlink="">
      <xdr:nvSpPr>
        <xdr:cNvPr id="88" name="正方形/長方形 87"/>
        <xdr:cNvSpPr/>
      </xdr:nvSpPr>
      <xdr:spPr>
        <a:xfrm>
          <a:off x="5494021" y="5753100"/>
          <a:ext cx="1569720" cy="4429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15239</xdr:colOff>
      <xdr:row>23</xdr:row>
      <xdr:rowOff>442913</xdr:rowOff>
    </xdr:from>
    <xdr:to>
      <xdr:col>18</xdr:col>
      <xdr:colOff>81996</xdr:colOff>
      <xdr:row>24</xdr:row>
      <xdr:rowOff>557257</xdr:rowOff>
    </xdr:to>
    <xdr:cxnSp macro="">
      <xdr:nvCxnSpPr>
        <xdr:cNvPr id="53" name="カギ線コネクタ 52"/>
        <xdr:cNvCxnSpPr>
          <a:stCxn id="80" idx="0"/>
          <a:endCxn id="79" idx="2"/>
        </xdr:cNvCxnSpPr>
      </xdr:nvCxnSpPr>
      <xdr:spPr bwMode="auto">
        <a:xfrm rot="5400000" flipH="1" flipV="1">
          <a:off x="2828626" y="7312006"/>
          <a:ext cx="571544" cy="1057357"/>
        </a:xfrm>
        <a:prstGeom prst="bentConnector3">
          <a:avLst>
            <a:gd name="adj1" fmla="val 1800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24</xdr:col>
      <xdr:colOff>218440</xdr:colOff>
      <xdr:row>21</xdr:row>
      <xdr:rowOff>952</xdr:rowOff>
    </xdr:from>
    <xdr:to>
      <xdr:col>30</xdr:col>
      <xdr:colOff>190501</xdr:colOff>
      <xdr:row>25</xdr:row>
      <xdr:rowOff>187643</xdr:rowOff>
    </xdr:to>
    <xdr:cxnSp macro="">
      <xdr:nvCxnSpPr>
        <xdr:cNvPr id="56" name="カギ線コネクタ 55"/>
        <xdr:cNvCxnSpPr>
          <a:stCxn id="80" idx="3"/>
          <a:endCxn id="88" idx="2"/>
        </xdr:cNvCxnSpPr>
      </xdr:nvCxnSpPr>
      <xdr:spPr bwMode="auto">
        <a:xfrm flipV="1">
          <a:off x="5044440" y="6198552"/>
          <a:ext cx="1236981" cy="2193291"/>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106680</xdr:colOff>
      <xdr:row>40</xdr:row>
      <xdr:rowOff>7620</xdr:rowOff>
    </xdr:from>
    <xdr:to>
      <xdr:col>33</xdr:col>
      <xdr:colOff>144780</xdr:colOff>
      <xdr:row>40</xdr:row>
      <xdr:rowOff>243840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6591300" y="11818620"/>
          <a:ext cx="236220" cy="236220"/>
        </a:xfrm>
        <a:prstGeom prst="rect">
          <a:avLst/>
        </a:prstGeom>
        <a:noFill/>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18288" tIns="18288" rIns="0" bIns="18288" rtlCol="0" anchor="ctr" upright="1">
          <a:noAutofit/>
        </a:bodyPr>
        <a:lstStyle/>
        <a:p>
          <a:pPr algn="ctr" rtl="0"/>
          <a:r>
            <a:rPr kumimoji="1" lang="ja-JP" altLang="en-US" sz="1200" b="0" i="0" u="none" strike="noStrike" baseline="0">
              <a:solidFill>
                <a:sysClr val="windowText" lastClr="000000"/>
              </a:solidFill>
              <a:latin typeface="ＭＳ 明朝"/>
              <a:ea typeface="ＭＳ 明朝"/>
            </a:rPr>
            <a:t>印</a:t>
          </a:r>
        </a:p>
      </xdr:txBody>
    </xdr:sp>
    <xdr:clientData/>
  </xdr:twoCellAnchor>
  <xdr:twoCellAnchor editAs="absolute">
    <xdr:from>
      <xdr:col>10</xdr:col>
      <xdr:colOff>2919</xdr:colOff>
      <xdr:row>30</xdr:row>
      <xdr:rowOff>179219</xdr:rowOff>
    </xdr:from>
    <xdr:to>
      <xdr:col>10</xdr:col>
      <xdr:colOff>175260</xdr:colOff>
      <xdr:row>31</xdr:row>
      <xdr:rowOff>92894</xdr:rowOff>
    </xdr:to>
    <xdr:sp macro="" textlink="">
      <xdr:nvSpPr>
        <xdr:cNvPr id="3" name="Option Button 83">
          <a:extLst>
            <a:ext uri="{63B3BB69-23CF-44E3-9099-C40C66FF867C}">
              <a14:compatExt xmlns:a14="http://schemas.microsoft.com/office/drawing/2010/main" spid="_x0000_s1107"/>
            </a:ext>
          </a:extLst>
        </xdr:cNvPr>
        <xdr:cNvSpPr/>
      </xdr:nvSpPr>
      <xdr:spPr bwMode="auto">
        <a:xfrm>
          <a:off x="1976499" y="9818519"/>
          <a:ext cx="172341"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15</xdr:col>
      <xdr:colOff>0</xdr:colOff>
      <xdr:row>30</xdr:row>
      <xdr:rowOff>179219</xdr:rowOff>
    </xdr:from>
    <xdr:to>
      <xdr:col>16</xdr:col>
      <xdr:colOff>7620</xdr:colOff>
      <xdr:row>31</xdr:row>
      <xdr:rowOff>92894</xdr:rowOff>
    </xdr:to>
    <xdr:sp macro="" textlink="">
      <xdr:nvSpPr>
        <xdr:cNvPr id="4" name="Option Button 84">
          <a:extLst>
            <a:ext uri="{63B3BB69-23CF-44E3-9099-C40C66FF867C}">
              <a14:compatExt xmlns:a14="http://schemas.microsoft.com/office/drawing/2010/main" spid="_x0000_s1108"/>
            </a:ext>
          </a:extLst>
        </xdr:cNvPr>
        <xdr:cNvSpPr/>
      </xdr:nvSpPr>
      <xdr:spPr bwMode="auto">
        <a:xfrm>
          <a:off x="2964180" y="9818519"/>
          <a:ext cx="205740"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13</xdr:col>
      <xdr:colOff>195223</xdr:colOff>
      <xdr:row>17</xdr:row>
      <xdr:rowOff>72234</xdr:rowOff>
    </xdr:from>
    <xdr:to>
      <xdr:col>14</xdr:col>
      <xdr:colOff>175260</xdr:colOff>
      <xdr:row>18</xdr:row>
      <xdr:rowOff>1566</xdr:rowOff>
    </xdr:to>
    <xdr:sp macro="" textlink="">
      <xdr:nvSpPr>
        <xdr:cNvPr id="5" name="Option Button 101">
          <a:extLst>
            <a:ext uri="{63B3BB69-23CF-44E3-9099-C40C66FF867C}">
              <a14:compatExt xmlns:a14="http://schemas.microsoft.com/office/drawing/2010/main" spid="_x0000_s1125"/>
            </a:ext>
          </a:extLst>
        </xdr:cNvPr>
        <xdr:cNvSpPr/>
      </xdr:nvSpPr>
      <xdr:spPr bwMode="auto">
        <a:xfrm>
          <a:off x="2763163" y="4438494"/>
          <a:ext cx="178157" cy="3865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35561</xdr:rowOff>
    </xdr:to>
    <xdr:sp macro="" textlink="">
      <xdr:nvSpPr>
        <xdr:cNvPr id="6" name="Check Box 105" hidden="1">
          <a:extLst>
            <a:ext uri="{63B3BB69-23CF-44E3-9099-C40C66FF867C}">
              <a14:compatExt xmlns:a14="http://schemas.microsoft.com/office/drawing/2010/main" spid="_x0000_s1129"/>
            </a:ext>
          </a:extLst>
        </xdr:cNvPr>
        <xdr:cNvSpPr/>
      </xdr:nvSpPr>
      <xdr:spPr bwMode="auto">
        <a:xfrm>
          <a:off x="190500" y="13784580"/>
          <a:ext cx="190500" cy="2260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37669</xdr:rowOff>
    </xdr:to>
    <xdr:sp macro="" textlink="">
      <xdr:nvSpPr>
        <xdr:cNvPr id="7" name="Check Box 106" hidden="1">
          <a:extLst>
            <a:ext uri="{63B3BB69-23CF-44E3-9099-C40C66FF867C}">
              <a14:compatExt xmlns:a14="http://schemas.microsoft.com/office/drawing/2010/main" spid="_x0000_s1130"/>
            </a:ext>
          </a:extLst>
        </xdr:cNvPr>
        <xdr:cNvSpPr/>
      </xdr:nvSpPr>
      <xdr:spPr bwMode="auto">
        <a:xfrm>
          <a:off x="190500" y="13784580"/>
          <a:ext cx="190500" cy="228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43181</xdr:rowOff>
    </xdr:to>
    <xdr:sp macro="" textlink="">
      <xdr:nvSpPr>
        <xdr:cNvPr id="8" name="Check Box 108" hidden="1">
          <a:extLst>
            <a:ext uri="{63B3BB69-23CF-44E3-9099-C40C66FF867C}">
              <a14:compatExt xmlns:a14="http://schemas.microsoft.com/office/drawing/2010/main" spid="_x0000_s1132"/>
            </a:ext>
          </a:extLst>
        </xdr:cNvPr>
        <xdr:cNvSpPr/>
      </xdr:nvSpPr>
      <xdr:spPr bwMode="auto">
        <a:xfrm>
          <a:off x="190500" y="13784580"/>
          <a:ext cx="190500" cy="2336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43180</xdr:rowOff>
    </xdr:to>
    <xdr:sp macro="" textlink="">
      <xdr:nvSpPr>
        <xdr:cNvPr id="9" name="Check Box 109" hidden="1">
          <a:extLst>
            <a:ext uri="{63B3BB69-23CF-44E3-9099-C40C66FF867C}">
              <a14:compatExt xmlns:a14="http://schemas.microsoft.com/office/drawing/2010/main" spid="_x0000_s1133"/>
            </a:ext>
          </a:extLst>
        </xdr:cNvPr>
        <xdr:cNvSpPr/>
      </xdr:nvSpPr>
      <xdr:spPr bwMode="auto">
        <a:xfrm>
          <a:off x="190500" y="13784580"/>
          <a:ext cx="190500"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35559</xdr:rowOff>
    </xdr:to>
    <xdr:sp macro="" textlink="">
      <xdr:nvSpPr>
        <xdr:cNvPr id="10" name="Check Box 110" hidden="1">
          <a:extLst>
            <a:ext uri="{63B3BB69-23CF-44E3-9099-C40C66FF867C}">
              <a14:compatExt xmlns:a14="http://schemas.microsoft.com/office/drawing/2010/main" spid="_x0000_s1134"/>
            </a:ext>
          </a:extLst>
        </xdr:cNvPr>
        <xdr:cNvSpPr/>
      </xdr:nvSpPr>
      <xdr:spPr bwMode="auto">
        <a:xfrm>
          <a:off x="190500" y="13784580"/>
          <a:ext cx="190500" cy="2260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34363</xdr:rowOff>
    </xdr:to>
    <xdr:sp macro="" textlink="">
      <xdr:nvSpPr>
        <xdr:cNvPr id="11" name="Check Box 111" hidden="1">
          <a:extLst>
            <a:ext uri="{63B3BB69-23CF-44E3-9099-C40C66FF867C}">
              <a14:compatExt xmlns:a14="http://schemas.microsoft.com/office/drawing/2010/main" spid="_x0000_s1135"/>
            </a:ext>
          </a:extLst>
        </xdr:cNvPr>
        <xdr:cNvSpPr/>
      </xdr:nvSpPr>
      <xdr:spPr bwMode="auto">
        <a:xfrm>
          <a:off x="190500" y="13784580"/>
          <a:ext cx="190500" cy="2248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36603</xdr:rowOff>
    </xdr:to>
    <xdr:sp macro="" textlink="">
      <xdr:nvSpPr>
        <xdr:cNvPr id="12" name="Check Box 112" hidden="1">
          <a:extLst>
            <a:ext uri="{63B3BB69-23CF-44E3-9099-C40C66FF867C}">
              <a14:compatExt xmlns:a14="http://schemas.microsoft.com/office/drawing/2010/main" spid="_x0000_s1136"/>
            </a:ext>
          </a:extLst>
        </xdr:cNvPr>
        <xdr:cNvSpPr/>
      </xdr:nvSpPr>
      <xdr:spPr bwMode="auto">
        <a:xfrm>
          <a:off x="190500" y="13784580"/>
          <a:ext cx="190500" cy="2271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12</xdr:row>
      <xdr:rowOff>64613</xdr:rowOff>
    </xdr:from>
    <xdr:to>
      <xdr:col>9</xdr:col>
      <xdr:colOff>182880</xdr:colOff>
      <xdr:row>13</xdr:row>
      <xdr:rowOff>33925</xdr:rowOff>
    </xdr:to>
    <xdr:sp macro="" textlink="">
      <xdr:nvSpPr>
        <xdr:cNvPr id="13" name="Option Button 126" hidden="1">
          <a:extLst>
            <a:ext uri="{63B3BB69-23CF-44E3-9099-C40C66FF867C}">
              <a14:compatExt xmlns:a14="http://schemas.microsoft.com/office/drawing/2010/main" spid="_x0000_s1150"/>
            </a:ext>
          </a:extLst>
        </xdr:cNvPr>
        <xdr:cNvSpPr/>
      </xdr:nvSpPr>
      <xdr:spPr bwMode="auto">
        <a:xfrm>
          <a:off x="1798320" y="3440273"/>
          <a:ext cx="160020" cy="1674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13</xdr:row>
      <xdr:rowOff>64614</xdr:rowOff>
    </xdr:from>
    <xdr:to>
      <xdr:col>9</xdr:col>
      <xdr:colOff>190500</xdr:colOff>
      <xdr:row>14</xdr:row>
      <xdr:rowOff>18685</xdr:rowOff>
    </xdr:to>
    <xdr:sp macro="" textlink="">
      <xdr:nvSpPr>
        <xdr:cNvPr id="14" name="Option Button 127" hidden="1">
          <a:extLst>
            <a:ext uri="{63B3BB69-23CF-44E3-9099-C40C66FF867C}">
              <a14:compatExt xmlns:a14="http://schemas.microsoft.com/office/drawing/2010/main" spid="_x0000_s1151"/>
            </a:ext>
          </a:extLst>
        </xdr:cNvPr>
        <xdr:cNvSpPr/>
      </xdr:nvSpPr>
      <xdr:spPr bwMode="auto">
        <a:xfrm>
          <a:off x="1798320" y="3638394"/>
          <a:ext cx="16764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14</xdr:row>
      <xdr:rowOff>64614</xdr:rowOff>
    </xdr:from>
    <xdr:to>
      <xdr:col>9</xdr:col>
      <xdr:colOff>175260</xdr:colOff>
      <xdr:row>15</xdr:row>
      <xdr:rowOff>26305</xdr:rowOff>
    </xdr:to>
    <xdr:sp macro="" textlink="">
      <xdr:nvSpPr>
        <xdr:cNvPr id="15" name="Option Button 128" hidden="1">
          <a:extLst>
            <a:ext uri="{63B3BB69-23CF-44E3-9099-C40C66FF867C}">
              <a14:compatExt xmlns:a14="http://schemas.microsoft.com/office/drawing/2010/main" spid="_x0000_s1152"/>
            </a:ext>
          </a:extLst>
        </xdr:cNvPr>
        <xdr:cNvSpPr/>
      </xdr:nvSpPr>
      <xdr:spPr bwMode="auto">
        <a:xfrm>
          <a:off x="1798320" y="3836514"/>
          <a:ext cx="152400" cy="159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15</xdr:row>
      <xdr:rowOff>64613</xdr:rowOff>
    </xdr:from>
    <xdr:to>
      <xdr:col>9</xdr:col>
      <xdr:colOff>182880</xdr:colOff>
      <xdr:row>16</xdr:row>
      <xdr:rowOff>18684</xdr:rowOff>
    </xdr:to>
    <xdr:sp macro="" textlink="">
      <xdr:nvSpPr>
        <xdr:cNvPr id="16" name="Option Button 129" hidden="1">
          <a:extLst>
            <a:ext uri="{63B3BB69-23CF-44E3-9099-C40C66FF867C}">
              <a14:compatExt xmlns:a14="http://schemas.microsoft.com/office/drawing/2010/main" spid="_x0000_s1153"/>
            </a:ext>
          </a:extLst>
        </xdr:cNvPr>
        <xdr:cNvSpPr/>
      </xdr:nvSpPr>
      <xdr:spPr bwMode="auto">
        <a:xfrm>
          <a:off x="1798320" y="4034633"/>
          <a:ext cx="16002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16</xdr:row>
      <xdr:rowOff>64613</xdr:rowOff>
    </xdr:from>
    <xdr:to>
      <xdr:col>9</xdr:col>
      <xdr:colOff>175260</xdr:colOff>
      <xdr:row>17</xdr:row>
      <xdr:rowOff>18685</xdr:rowOff>
    </xdr:to>
    <xdr:sp macro="" textlink="">
      <xdr:nvSpPr>
        <xdr:cNvPr id="17" name="Option Button 130" hidden="1">
          <a:extLst>
            <a:ext uri="{63B3BB69-23CF-44E3-9099-C40C66FF867C}">
              <a14:compatExt xmlns:a14="http://schemas.microsoft.com/office/drawing/2010/main" spid="_x0000_s1154"/>
            </a:ext>
          </a:extLst>
        </xdr:cNvPr>
        <xdr:cNvSpPr/>
      </xdr:nvSpPr>
      <xdr:spPr bwMode="auto">
        <a:xfrm>
          <a:off x="1798320" y="4232753"/>
          <a:ext cx="152400" cy="152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37669</xdr:rowOff>
    </xdr:to>
    <xdr:sp macro="" textlink="">
      <xdr:nvSpPr>
        <xdr:cNvPr id="18" name="Check Box 133" hidden="1">
          <a:extLst>
            <a:ext uri="{63B3BB69-23CF-44E3-9099-C40C66FF867C}">
              <a14:compatExt xmlns:a14="http://schemas.microsoft.com/office/drawing/2010/main" spid="_x0000_s1157"/>
            </a:ext>
          </a:extLst>
        </xdr:cNvPr>
        <xdr:cNvSpPr/>
      </xdr:nvSpPr>
      <xdr:spPr bwMode="auto">
        <a:xfrm>
          <a:off x="190500" y="13784580"/>
          <a:ext cx="190500" cy="228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36602</xdr:rowOff>
    </xdr:to>
    <xdr:sp macro="" textlink="">
      <xdr:nvSpPr>
        <xdr:cNvPr id="19" name="Check Box 134" hidden="1">
          <a:extLst>
            <a:ext uri="{63B3BB69-23CF-44E3-9099-C40C66FF867C}">
              <a14:compatExt xmlns:a14="http://schemas.microsoft.com/office/drawing/2010/main" spid="_x0000_s1158"/>
            </a:ext>
          </a:extLst>
        </xdr:cNvPr>
        <xdr:cNvSpPr/>
      </xdr:nvSpPr>
      <xdr:spPr bwMode="auto">
        <a:xfrm>
          <a:off x="190500" y="13784580"/>
          <a:ext cx="190500" cy="2271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0</xdr:col>
      <xdr:colOff>190500</xdr:colOff>
      <xdr:row>49</xdr:row>
      <xdr:rowOff>0</xdr:rowOff>
    </xdr:from>
    <xdr:to>
      <xdr:col>1</xdr:col>
      <xdr:colOff>190500</xdr:colOff>
      <xdr:row>50</xdr:row>
      <xdr:rowOff>43180</xdr:rowOff>
    </xdr:to>
    <xdr:sp macro="" textlink="">
      <xdr:nvSpPr>
        <xdr:cNvPr id="20" name="Check Box 135" hidden="1">
          <a:extLst>
            <a:ext uri="{63B3BB69-23CF-44E3-9099-C40C66FF867C}">
              <a14:compatExt xmlns:a14="http://schemas.microsoft.com/office/drawing/2010/main" spid="_x0000_s1159"/>
            </a:ext>
          </a:extLst>
        </xdr:cNvPr>
        <xdr:cNvSpPr/>
      </xdr:nvSpPr>
      <xdr:spPr bwMode="auto">
        <a:xfrm>
          <a:off x="190500" y="13784580"/>
          <a:ext cx="190500"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25</xdr:col>
      <xdr:colOff>22860</xdr:colOff>
      <xdr:row>11</xdr:row>
      <xdr:rowOff>102713</xdr:rowOff>
    </xdr:from>
    <xdr:to>
      <xdr:col>26</xdr:col>
      <xdr:colOff>2759</xdr:colOff>
      <xdr:row>11</xdr:row>
      <xdr:rowOff>430373</xdr:rowOff>
    </xdr:to>
    <xdr:sp macro="" textlink="">
      <xdr:nvSpPr>
        <xdr:cNvPr id="21" name="Option Button 136" hidden="1">
          <a:extLst>
            <a:ext uri="{63B3BB69-23CF-44E3-9099-C40C66FF867C}">
              <a14:compatExt xmlns:a14="http://schemas.microsoft.com/office/drawing/2010/main" spid="_x0000_s1160"/>
            </a:ext>
          </a:extLst>
        </xdr:cNvPr>
        <xdr:cNvSpPr/>
      </xdr:nvSpPr>
      <xdr:spPr bwMode="auto">
        <a:xfrm>
          <a:off x="5120640" y="3021173"/>
          <a:ext cx="178019"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29</xdr:col>
      <xdr:colOff>30480</xdr:colOff>
      <xdr:row>11</xdr:row>
      <xdr:rowOff>87473</xdr:rowOff>
    </xdr:from>
    <xdr:to>
      <xdr:col>29</xdr:col>
      <xdr:colOff>190500</xdr:colOff>
      <xdr:row>12</xdr:row>
      <xdr:rowOff>1565</xdr:rowOff>
    </xdr:to>
    <xdr:sp macro="" textlink="">
      <xdr:nvSpPr>
        <xdr:cNvPr id="22" name="Option Button 137" hidden="1">
          <a:extLst>
            <a:ext uri="{63B3BB69-23CF-44E3-9099-C40C66FF867C}">
              <a14:compatExt xmlns:a14="http://schemas.microsoft.com/office/drawing/2010/main" spid="_x0000_s1161"/>
            </a:ext>
          </a:extLst>
        </xdr:cNvPr>
        <xdr:cNvSpPr/>
      </xdr:nvSpPr>
      <xdr:spPr bwMode="auto">
        <a:xfrm>
          <a:off x="5920740" y="3005933"/>
          <a:ext cx="160020" cy="371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35561</xdr:rowOff>
    </xdr:to>
    <xdr:sp macro="" textlink="">
      <xdr:nvSpPr>
        <xdr:cNvPr id="23" name="Check Box 139" hidden="1">
          <a:extLst>
            <a:ext uri="{63B3BB69-23CF-44E3-9099-C40C66FF867C}">
              <a14:compatExt xmlns:a14="http://schemas.microsoft.com/office/drawing/2010/main" spid="_x0000_s1163"/>
            </a:ext>
          </a:extLst>
        </xdr:cNvPr>
        <xdr:cNvSpPr/>
      </xdr:nvSpPr>
      <xdr:spPr bwMode="auto">
        <a:xfrm>
          <a:off x="190500" y="13784580"/>
          <a:ext cx="190500" cy="2260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3</xdr:col>
      <xdr:colOff>76200</xdr:colOff>
      <xdr:row>15</xdr:row>
      <xdr:rowOff>129540</xdr:rowOff>
    </xdr:from>
    <xdr:to>
      <xdr:col>7</xdr:col>
      <xdr:colOff>99060</xdr:colOff>
      <xdr:row>16</xdr:row>
      <xdr:rowOff>175260</xdr:rowOff>
    </xdr:to>
    <xdr:sp macro="" textlink="">
      <xdr:nvSpPr>
        <xdr:cNvPr id="24" name="Option Button 145" hidden="1">
          <a:extLst>
            <a:ext uri="{63B3BB69-23CF-44E3-9099-C40C66FF867C}">
              <a14:compatExt xmlns:a14="http://schemas.microsoft.com/office/drawing/2010/main" spid="_x0000_s1169"/>
            </a:ext>
          </a:extLst>
        </xdr:cNvPr>
        <xdr:cNvSpPr/>
      </xdr:nvSpPr>
      <xdr:spPr bwMode="auto">
        <a:xfrm>
          <a:off x="662940" y="4099560"/>
          <a:ext cx="8153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入力クリア</a:t>
          </a:r>
        </a:p>
      </xdr:txBody>
    </xdr:sp>
    <xdr:clientData/>
  </xdr:twoCellAnchor>
  <xdr:twoCellAnchor editAs="absolute">
    <xdr:from>
      <xdr:col>9</xdr:col>
      <xdr:colOff>30480</xdr:colOff>
      <xdr:row>11</xdr:row>
      <xdr:rowOff>95093</xdr:rowOff>
    </xdr:from>
    <xdr:to>
      <xdr:col>10</xdr:col>
      <xdr:colOff>22860</xdr:colOff>
      <xdr:row>11</xdr:row>
      <xdr:rowOff>453233</xdr:rowOff>
    </xdr:to>
    <xdr:sp macro="" textlink="">
      <xdr:nvSpPr>
        <xdr:cNvPr id="25" name="Option Button 67" hidden="1">
          <a:extLst>
            <a:ext uri="{63B3BB69-23CF-44E3-9099-C40C66FF867C}">
              <a14:compatExt xmlns:a14="http://schemas.microsoft.com/office/drawing/2010/main" spid="_x0000_s1091"/>
            </a:ext>
          </a:extLst>
        </xdr:cNvPr>
        <xdr:cNvSpPr/>
      </xdr:nvSpPr>
      <xdr:spPr bwMode="auto">
        <a:xfrm>
          <a:off x="1805940" y="3013553"/>
          <a:ext cx="19050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absolute">
    <xdr:from>
      <xdr:col>13</xdr:col>
      <xdr:colOff>195223</xdr:colOff>
      <xdr:row>11</xdr:row>
      <xdr:rowOff>95093</xdr:rowOff>
    </xdr:from>
    <xdr:to>
      <xdr:col>14</xdr:col>
      <xdr:colOff>137160</xdr:colOff>
      <xdr:row>12</xdr:row>
      <xdr:rowOff>16805</xdr:rowOff>
    </xdr:to>
    <xdr:sp macro="" textlink="">
      <xdr:nvSpPr>
        <xdr:cNvPr id="26" name="Option Button 68" hidden="1">
          <a:extLst>
            <a:ext uri="{63B3BB69-23CF-44E3-9099-C40C66FF867C}">
              <a14:compatExt xmlns:a14="http://schemas.microsoft.com/office/drawing/2010/main" spid="_x0000_s1092"/>
            </a:ext>
          </a:extLst>
        </xdr:cNvPr>
        <xdr:cNvSpPr/>
      </xdr:nvSpPr>
      <xdr:spPr bwMode="auto">
        <a:xfrm>
          <a:off x="2763163" y="3013553"/>
          <a:ext cx="140057" cy="3789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10</xdr:col>
      <xdr:colOff>2919</xdr:colOff>
      <xdr:row>30</xdr:row>
      <xdr:rowOff>179219</xdr:rowOff>
    </xdr:from>
    <xdr:to>
      <xdr:col>10</xdr:col>
      <xdr:colOff>175260</xdr:colOff>
      <xdr:row>31</xdr:row>
      <xdr:rowOff>92894</xdr:rowOff>
    </xdr:to>
    <xdr:sp macro="" textlink="">
      <xdr:nvSpPr>
        <xdr:cNvPr id="27" name="Option Button 83" hidden="1">
          <a:extLst>
            <a:ext uri="{63B3BB69-23CF-44E3-9099-C40C66FF867C}">
              <a14:compatExt xmlns:a14="http://schemas.microsoft.com/office/drawing/2010/main" spid="_x0000_s1107"/>
            </a:ext>
          </a:extLst>
        </xdr:cNvPr>
        <xdr:cNvSpPr/>
      </xdr:nvSpPr>
      <xdr:spPr bwMode="auto">
        <a:xfrm>
          <a:off x="1976499" y="9818519"/>
          <a:ext cx="172341"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15</xdr:col>
      <xdr:colOff>0</xdr:colOff>
      <xdr:row>30</xdr:row>
      <xdr:rowOff>179219</xdr:rowOff>
    </xdr:from>
    <xdr:to>
      <xdr:col>16</xdr:col>
      <xdr:colOff>7620</xdr:colOff>
      <xdr:row>31</xdr:row>
      <xdr:rowOff>92894</xdr:rowOff>
    </xdr:to>
    <xdr:sp macro="" textlink="">
      <xdr:nvSpPr>
        <xdr:cNvPr id="28" name="Option Button 84" hidden="1">
          <a:extLst>
            <a:ext uri="{63B3BB69-23CF-44E3-9099-C40C66FF867C}">
              <a14:compatExt xmlns:a14="http://schemas.microsoft.com/office/drawing/2010/main" spid="_x0000_s1108"/>
            </a:ext>
          </a:extLst>
        </xdr:cNvPr>
        <xdr:cNvSpPr/>
      </xdr:nvSpPr>
      <xdr:spPr bwMode="auto">
        <a:xfrm>
          <a:off x="2964180" y="9818519"/>
          <a:ext cx="205740"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30480</xdr:colOff>
      <xdr:row>17</xdr:row>
      <xdr:rowOff>64614</xdr:rowOff>
    </xdr:from>
    <xdr:to>
      <xdr:col>9</xdr:col>
      <xdr:colOff>182880</xdr:colOff>
      <xdr:row>17</xdr:row>
      <xdr:rowOff>453234</xdr:rowOff>
    </xdr:to>
    <xdr:sp macro="" textlink="">
      <xdr:nvSpPr>
        <xdr:cNvPr id="29" name="Option Button 100" hidden="1">
          <a:extLst>
            <a:ext uri="{63B3BB69-23CF-44E3-9099-C40C66FF867C}">
              <a14:compatExt xmlns:a14="http://schemas.microsoft.com/office/drawing/2010/main" spid="_x0000_s1124"/>
            </a:ext>
          </a:extLst>
        </xdr:cNvPr>
        <xdr:cNvSpPr/>
      </xdr:nvSpPr>
      <xdr:spPr bwMode="auto">
        <a:xfrm>
          <a:off x="1805940" y="4430874"/>
          <a:ext cx="15240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13</xdr:col>
      <xdr:colOff>195223</xdr:colOff>
      <xdr:row>17</xdr:row>
      <xdr:rowOff>72234</xdr:rowOff>
    </xdr:from>
    <xdr:to>
      <xdr:col>14</xdr:col>
      <xdr:colOff>175260</xdr:colOff>
      <xdr:row>18</xdr:row>
      <xdr:rowOff>1566</xdr:rowOff>
    </xdr:to>
    <xdr:sp macro="" textlink="">
      <xdr:nvSpPr>
        <xdr:cNvPr id="30" name="Option Button 101" hidden="1">
          <a:extLst>
            <a:ext uri="{63B3BB69-23CF-44E3-9099-C40C66FF867C}">
              <a14:compatExt xmlns:a14="http://schemas.microsoft.com/office/drawing/2010/main" spid="_x0000_s1125"/>
            </a:ext>
          </a:extLst>
        </xdr:cNvPr>
        <xdr:cNvSpPr/>
      </xdr:nvSpPr>
      <xdr:spPr bwMode="auto">
        <a:xfrm>
          <a:off x="2763163" y="4438494"/>
          <a:ext cx="178157" cy="3865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35561</xdr:rowOff>
    </xdr:to>
    <xdr:sp macro="" textlink="">
      <xdr:nvSpPr>
        <xdr:cNvPr id="31" name="Check Box 105" hidden="1">
          <a:extLst>
            <a:ext uri="{63B3BB69-23CF-44E3-9099-C40C66FF867C}">
              <a14:compatExt xmlns:a14="http://schemas.microsoft.com/office/drawing/2010/main" spid="_x0000_s1129"/>
            </a:ext>
          </a:extLst>
        </xdr:cNvPr>
        <xdr:cNvSpPr/>
      </xdr:nvSpPr>
      <xdr:spPr bwMode="auto">
        <a:xfrm>
          <a:off x="190500" y="13784580"/>
          <a:ext cx="190500" cy="2260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37669</xdr:rowOff>
    </xdr:to>
    <xdr:sp macro="" textlink="">
      <xdr:nvSpPr>
        <xdr:cNvPr id="32" name="Check Box 106" hidden="1">
          <a:extLst>
            <a:ext uri="{63B3BB69-23CF-44E3-9099-C40C66FF867C}">
              <a14:compatExt xmlns:a14="http://schemas.microsoft.com/office/drawing/2010/main" spid="_x0000_s1130"/>
            </a:ext>
          </a:extLst>
        </xdr:cNvPr>
        <xdr:cNvSpPr/>
      </xdr:nvSpPr>
      <xdr:spPr bwMode="auto">
        <a:xfrm>
          <a:off x="190500" y="13784580"/>
          <a:ext cx="190500" cy="228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43181</xdr:rowOff>
    </xdr:to>
    <xdr:sp macro="" textlink="">
      <xdr:nvSpPr>
        <xdr:cNvPr id="33" name="Check Box 108" hidden="1">
          <a:extLst>
            <a:ext uri="{63B3BB69-23CF-44E3-9099-C40C66FF867C}">
              <a14:compatExt xmlns:a14="http://schemas.microsoft.com/office/drawing/2010/main" spid="_x0000_s1132"/>
            </a:ext>
          </a:extLst>
        </xdr:cNvPr>
        <xdr:cNvSpPr/>
      </xdr:nvSpPr>
      <xdr:spPr bwMode="auto">
        <a:xfrm>
          <a:off x="190500" y="13784580"/>
          <a:ext cx="190500" cy="2336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43180</xdr:rowOff>
    </xdr:to>
    <xdr:sp macro="" textlink="">
      <xdr:nvSpPr>
        <xdr:cNvPr id="34" name="Check Box 109" hidden="1">
          <a:extLst>
            <a:ext uri="{63B3BB69-23CF-44E3-9099-C40C66FF867C}">
              <a14:compatExt xmlns:a14="http://schemas.microsoft.com/office/drawing/2010/main" spid="_x0000_s1133"/>
            </a:ext>
          </a:extLst>
        </xdr:cNvPr>
        <xdr:cNvSpPr/>
      </xdr:nvSpPr>
      <xdr:spPr bwMode="auto">
        <a:xfrm>
          <a:off x="190500" y="13784580"/>
          <a:ext cx="190500"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35559</xdr:rowOff>
    </xdr:to>
    <xdr:sp macro="" textlink="">
      <xdr:nvSpPr>
        <xdr:cNvPr id="35" name="Check Box 110" hidden="1">
          <a:extLst>
            <a:ext uri="{63B3BB69-23CF-44E3-9099-C40C66FF867C}">
              <a14:compatExt xmlns:a14="http://schemas.microsoft.com/office/drawing/2010/main" spid="_x0000_s1134"/>
            </a:ext>
          </a:extLst>
        </xdr:cNvPr>
        <xdr:cNvSpPr/>
      </xdr:nvSpPr>
      <xdr:spPr bwMode="auto">
        <a:xfrm>
          <a:off x="190500" y="13784580"/>
          <a:ext cx="190500" cy="2260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34363</xdr:rowOff>
    </xdr:to>
    <xdr:sp macro="" textlink="">
      <xdr:nvSpPr>
        <xdr:cNvPr id="36" name="Check Box 111" hidden="1">
          <a:extLst>
            <a:ext uri="{63B3BB69-23CF-44E3-9099-C40C66FF867C}">
              <a14:compatExt xmlns:a14="http://schemas.microsoft.com/office/drawing/2010/main" spid="_x0000_s1135"/>
            </a:ext>
          </a:extLst>
        </xdr:cNvPr>
        <xdr:cNvSpPr/>
      </xdr:nvSpPr>
      <xdr:spPr bwMode="auto">
        <a:xfrm>
          <a:off x="190500" y="13784580"/>
          <a:ext cx="190500" cy="2248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36603</xdr:rowOff>
    </xdr:to>
    <xdr:sp macro="" textlink="">
      <xdr:nvSpPr>
        <xdr:cNvPr id="37" name="Check Box 112" hidden="1">
          <a:extLst>
            <a:ext uri="{63B3BB69-23CF-44E3-9099-C40C66FF867C}">
              <a14:compatExt xmlns:a14="http://schemas.microsoft.com/office/drawing/2010/main" spid="_x0000_s1136"/>
            </a:ext>
          </a:extLst>
        </xdr:cNvPr>
        <xdr:cNvSpPr/>
      </xdr:nvSpPr>
      <xdr:spPr bwMode="auto">
        <a:xfrm>
          <a:off x="190500" y="13784580"/>
          <a:ext cx="190500" cy="2271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12</xdr:row>
      <xdr:rowOff>64613</xdr:rowOff>
    </xdr:from>
    <xdr:to>
      <xdr:col>9</xdr:col>
      <xdr:colOff>182880</xdr:colOff>
      <xdr:row>13</xdr:row>
      <xdr:rowOff>33925</xdr:rowOff>
    </xdr:to>
    <xdr:sp macro="" textlink="">
      <xdr:nvSpPr>
        <xdr:cNvPr id="38" name="Option Button 126" hidden="1">
          <a:extLst>
            <a:ext uri="{63B3BB69-23CF-44E3-9099-C40C66FF867C}">
              <a14:compatExt xmlns:a14="http://schemas.microsoft.com/office/drawing/2010/main" spid="_x0000_s1150"/>
            </a:ext>
          </a:extLst>
        </xdr:cNvPr>
        <xdr:cNvSpPr/>
      </xdr:nvSpPr>
      <xdr:spPr bwMode="auto">
        <a:xfrm>
          <a:off x="1798320" y="3440273"/>
          <a:ext cx="160020" cy="1674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13</xdr:row>
      <xdr:rowOff>64614</xdr:rowOff>
    </xdr:from>
    <xdr:to>
      <xdr:col>9</xdr:col>
      <xdr:colOff>190500</xdr:colOff>
      <xdr:row>14</xdr:row>
      <xdr:rowOff>18685</xdr:rowOff>
    </xdr:to>
    <xdr:sp macro="" textlink="">
      <xdr:nvSpPr>
        <xdr:cNvPr id="39" name="Option Button 127" hidden="1">
          <a:extLst>
            <a:ext uri="{63B3BB69-23CF-44E3-9099-C40C66FF867C}">
              <a14:compatExt xmlns:a14="http://schemas.microsoft.com/office/drawing/2010/main" spid="_x0000_s1151"/>
            </a:ext>
          </a:extLst>
        </xdr:cNvPr>
        <xdr:cNvSpPr/>
      </xdr:nvSpPr>
      <xdr:spPr bwMode="auto">
        <a:xfrm>
          <a:off x="1798320" y="3638394"/>
          <a:ext cx="16764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14</xdr:row>
      <xdr:rowOff>64614</xdr:rowOff>
    </xdr:from>
    <xdr:to>
      <xdr:col>9</xdr:col>
      <xdr:colOff>175260</xdr:colOff>
      <xdr:row>15</xdr:row>
      <xdr:rowOff>26305</xdr:rowOff>
    </xdr:to>
    <xdr:sp macro="" textlink="">
      <xdr:nvSpPr>
        <xdr:cNvPr id="40" name="Option Button 128" hidden="1">
          <a:extLst>
            <a:ext uri="{63B3BB69-23CF-44E3-9099-C40C66FF867C}">
              <a14:compatExt xmlns:a14="http://schemas.microsoft.com/office/drawing/2010/main" spid="_x0000_s1152"/>
            </a:ext>
          </a:extLst>
        </xdr:cNvPr>
        <xdr:cNvSpPr/>
      </xdr:nvSpPr>
      <xdr:spPr bwMode="auto">
        <a:xfrm>
          <a:off x="1798320" y="3836514"/>
          <a:ext cx="152400" cy="159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15</xdr:row>
      <xdr:rowOff>64613</xdr:rowOff>
    </xdr:from>
    <xdr:to>
      <xdr:col>9</xdr:col>
      <xdr:colOff>182880</xdr:colOff>
      <xdr:row>16</xdr:row>
      <xdr:rowOff>18684</xdr:rowOff>
    </xdr:to>
    <xdr:sp macro="" textlink="">
      <xdr:nvSpPr>
        <xdr:cNvPr id="41" name="Option Button 129" hidden="1">
          <a:extLst>
            <a:ext uri="{63B3BB69-23CF-44E3-9099-C40C66FF867C}">
              <a14:compatExt xmlns:a14="http://schemas.microsoft.com/office/drawing/2010/main" spid="_x0000_s1153"/>
            </a:ext>
          </a:extLst>
        </xdr:cNvPr>
        <xdr:cNvSpPr/>
      </xdr:nvSpPr>
      <xdr:spPr bwMode="auto">
        <a:xfrm>
          <a:off x="1798320" y="4034633"/>
          <a:ext cx="16002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16</xdr:row>
      <xdr:rowOff>64613</xdr:rowOff>
    </xdr:from>
    <xdr:to>
      <xdr:col>9</xdr:col>
      <xdr:colOff>175260</xdr:colOff>
      <xdr:row>17</xdr:row>
      <xdr:rowOff>18685</xdr:rowOff>
    </xdr:to>
    <xdr:sp macro="" textlink="">
      <xdr:nvSpPr>
        <xdr:cNvPr id="42" name="Option Button 130" hidden="1">
          <a:extLst>
            <a:ext uri="{63B3BB69-23CF-44E3-9099-C40C66FF867C}">
              <a14:compatExt xmlns:a14="http://schemas.microsoft.com/office/drawing/2010/main" spid="_x0000_s1154"/>
            </a:ext>
          </a:extLst>
        </xdr:cNvPr>
        <xdr:cNvSpPr/>
      </xdr:nvSpPr>
      <xdr:spPr bwMode="auto">
        <a:xfrm>
          <a:off x="1798320" y="4232753"/>
          <a:ext cx="152400" cy="152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37669</xdr:rowOff>
    </xdr:to>
    <xdr:sp macro="" textlink="">
      <xdr:nvSpPr>
        <xdr:cNvPr id="43" name="Check Box 133" hidden="1">
          <a:extLst>
            <a:ext uri="{63B3BB69-23CF-44E3-9099-C40C66FF867C}">
              <a14:compatExt xmlns:a14="http://schemas.microsoft.com/office/drawing/2010/main" spid="_x0000_s1157"/>
            </a:ext>
          </a:extLst>
        </xdr:cNvPr>
        <xdr:cNvSpPr/>
      </xdr:nvSpPr>
      <xdr:spPr bwMode="auto">
        <a:xfrm>
          <a:off x="190500" y="13784580"/>
          <a:ext cx="190500" cy="228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36602</xdr:rowOff>
    </xdr:to>
    <xdr:sp macro="" textlink="">
      <xdr:nvSpPr>
        <xdr:cNvPr id="44" name="Check Box 134" hidden="1">
          <a:extLst>
            <a:ext uri="{63B3BB69-23CF-44E3-9099-C40C66FF867C}">
              <a14:compatExt xmlns:a14="http://schemas.microsoft.com/office/drawing/2010/main" spid="_x0000_s1158"/>
            </a:ext>
          </a:extLst>
        </xdr:cNvPr>
        <xdr:cNvSpPr/>
      </xdr:nvSpPr>
      <xdr:spPr bwMode="auto">
        <a:xfrm>
          <a:off x="190500" y="13784580"/>
          <a:ext cx="190500" cy="2271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190500</xdr:colOff>
      <xdr:row>49</xdr:row>
      <xdr:rowOff>0</xdr:rowOff>
    </xdr:from>
    <xdr:to>
      <xdr:col>1</xdr:col>
      <xdr:colOff>190500</xdr:colOff>
      <xdr:row>50</xdr:row>
      <xdr:rowOff>43180</xdr:rowOff>
    </xdr:to>
    <xdr:sp macro="" textlink="">
      <xdr:nvSpPr>
        <xdr:cNvPr id="45" name="Check Box 135" hidden="1">
          <a:extLst>
            <a:ext uri="{63B3BB69-23CF-44E3-9099-C40C66FF867C}">
              <a14:compatExt xmlns:a14="http://schemas.microsoft.com/office/drawing/2010/main" spid="_x0000_s1159"/>
            </a:ext>
          </a:extLst>
        </xdr:cNvPr>
        <xdr:cNvSpPr/>
      </xdr:nvSpPr>
      <xdr:spPr bwMode="auto">
        <a:xfrm>
          <a:off x="190500" y="13784580"/>
          <a:ext cx="190500"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25</xdr:col>
      <xdr:colOff>22860</xdr:colOff>
      <xdr:row>11</xdr:row>
      <xdr:rowOff>102713</xdr:rowOff>
    </xdr:from>
    <xdr:to>
      <xdr:col>26</xdr:col>
      <xdr:colOff>2759</xdr:colOff>
      <xdr:row>11</xdr:row>
      <xdr:rowOff>430373</xdr:rowOff>
    </xdr:to>
    <xdr:sp macro="" textlink="">
      <xdr:nvSpPr>
        <xdr:cNvPr id="46" name="Option Button 136" hidden="1">
          <a:extLst>
            <a:ext uri="{63B3BB69-23CF-44E3-9099-C40C66FF867C}">
              <a14:compatExt xmlns:a14="http://schemas.microsoft.com/office/drawing/2010/main" spid="_x0000_s1160"/>
            </a:ext>
          </a:extLst>
        </xdr:cNvPr>
        <xdr:cNvSpPr/>
      </xdr:nvSpPr>
      <xdr:spPr bwMode="auto">
        <a:xfrm>
          <a:off x="5120640" y="3021173"/>
          <a:ext cx="178019"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30480</xdr:colOff>
      <xdr:row>11</xdr:row>
      <xdr:rowOff>87473</xdr:rowOff>
    </xdr:from>
    <xdr:to>
      <xdr:col>29</xdr:col>
      <xdr:colOff>190500</xdr:colOff>
      <xdr:row>12</xdr:row>
      <xdr:rowOff>1565</xdr:rowOff>
    </xdr:to>
    <xdr:sp macro="" textlink="">
      <xdr:nvSpPr>
        <xdr:cNvPr id="47" name="Option Button 137" hidden="1">
          <a:extLst>
            <a:ext uri="{63B3BB69-23CF-44E3-9099-C40C66FF867C}">
              <a14:compatExt xmlns:a14="http://schemas.microsoft.com/office/drawing/2010/main" spid="_x0000_s1161"/>
            </a:ext>
          </a:extLst>
        </xdr:cNvPr>
        <xdr:cNvSpPr/>
      </xdr:nvSpPr>
      <xdr:spPr bwMode="auto">
        <a:xfrm>
          <a:off x="5920740" y="3005933"/>
          <a:ext cx="160020" cy="371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35561</xdr:rowOff>
    </xdr:to>
    <xdr:sp macro="" textlink="">
      <xdr:nvSpPr>
        <xdr:cNvPr id="48" name="Check Box 139" hidden="1">
          <a:extLst>
            <a:ext uri="{63B3BB69-23CF-44E3-9099-C40C66FF867C}">
              <a14:compatExt xmlns:a14="http://schemas.microsoft.com/office/drawing/2010/main" spid="_x0000_s1163"/>
            </a:ext>
          </a:extLst>
        </xdr:cNvPr>
        <xdr:cNvSpPr/>
      </xdr:nvSpPr>
      <xdr:spPr bwMode="auto">
        <a:xfrm>
          <a:off x="190500" y="13784580"/>
          <a:ext cx="190500" cy="2260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76200</xdr:colOff>
      <xdr:row>15</xdr:row>
      <xdr:rowOff>129540</xdr:rowOff>
    </xdr:from>
    <xdr:to>
      <xdr:col>7</xdr:col>
      <xdr:colOff>99060</xdr:colOff>
      <xdr:row>16</xdr:row>
      <xdr:rowOff>175260</xdr:rowOff>
    </xdr:to>
    <xdr:sp macro="" textlink="">
      <xdr:nvSpPr>
        <xdr:cNvPr id="49" name="Option Button 145" hidden="1">
          <a:extLst>
            <a:ext uri="{63B3BB69-23CF-44E3-9099-C40C66FF867C}">
              <a14:compatExt xmlns:a14="http://schemas.microsoft.com/office/drawing/2010/main" spid="_x0000_s1169"/>
            </a:ext>
          </a:extLst>
        </xdr:cNvPr>
        <xdr:cNvSpPr/>
      </xdr:nvSpPr>
      <xdr:spPr bwMode="auto">
        <a:xfrm>
          <a:off x="662940" y="4099560"/>
          <a:ext cx="8153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入力クリア</a:t>
          </a:r>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49</xdr:row>
          <xdr:rowOff>0</xdr:rowOff>
        </xdr:from>
        <xdr:to>
          <xdr:col>1</xdr:col>
          <xdr:colOff>190500</xdr:colOff>
          <xdr:row>50</xdr:row>
          <xdr:rowOff>45720</xdr:rowOff>
        </xdr:to>
        <xdr:sp macro="" textlink="">
          <xdr:nvSpPr>
            <xdr:cNvPr id="63489" name="Check Box 1" hidden="1">
              <a:extLst>
                <a:ext uri="{63B3BB69-23CF-44E3-9099-C40C66FF867C}">
                  <a14:compatExt spid="_x0000_s6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13</xdr:col>
          <xdr:colOff>0</xdr:colOff>
          <xdr:row>12</xdr:row>
          <xdr:rowOff>0</xdr:rowOff>
        </xdr:to>
        <xdr:sp macro="" textlink="">
          <xdr:nvSpPr>
            <xdr:cNvPr id="63490" name="Option Button 2" hidden="1">
              <a:extLst>
                <a:ext uri="{63B3BB69-23CF-44E3-9099-C40C66FF867C}">
                  <a14:compatExt spid="_x0000_s6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母親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18</xdr:col>
          <xdr:colOff>0</xdr:colOff>
          <xdr:row>12</xdr:row>
          <xdr:rowOff>0</xdr:rowOff>
        </xdr:to>
        <xdr:sp macro="" textlink="">
          <xdr:nvSpPr>
            <xdr:cNvPr id="63491" name="Option Button 3" hidden="1">
              <a:extLst>
                <a:ext uri="{63B3BB69-23CF-44E3-9099-C40C66FF867C}">
                  <a14:compatExt spid="_x0000_s6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父親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29</xdr:col>
          <xdr:colOff>0</xdr:colOff>
          <xdr:row>12</xdr:row>
          <xdr:rowOff>0</xdr:rowOff>
        </xdr:to>
        <xdr:sp macro="" textlink="">
          <xdr:nvSpPr>
            <xdr:cNvPr id="63492" name="Option Button 4" hidden="1">
              <a:extLst>
                <a:ext uri="{63B3BB69-23CF-44E3-9099-C40C66FF867C}">
                  <a14:compatExt spid="_x0000_s6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0</xdr:rowOff>
        </xdr:from>
        <xdr:to>
          <xdr:col>32</xdr:col>
          <xdr:colOff>0</xdr:colOff>
          <xdr:row>12</xdr:row>
          <xdr:rowOff>0</xdr:rowOff>
        </xdr:to>
        <xdr:sp macro="" textlink="">
          <xdr:nvSpPr>
            <xdr:cNvPr id="63493" name="Option Button 5" hidden="1">
              <a:extLst>
                <a:ext uri="{63B3BB69-23CF-44E3-9099-C40C66FF867C}">
                  <a14:compatExt spid="_x0000_s63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29</xdr:col>
          <xdr:colOff>0</xdr:colOff>
          <xdr:row>13</xdr:row>
          <xdr:rowOff>0</xdr:rowOff>
        </xdr:to>
        <xdr:sp macro="" textlink="">
          <xdr:nvSpPr>
            <xdr:cNvPr id="63494" name="Option Button 6" hidden="1">
              <a:extLst>
                <a:ext uri="{63B3BB69-23CF-44E3-9099-C40C66FF867C}">
                  <a14:compatExt spid="_x0000_s6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配偶者は産後休業をした【育児休業や産後パパ育休は含まれません】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22</xdr:col>
          <xdr:colOff>0</xdr:colOff>
          <xdr:row>14</xdr:row>
          <xdr:rowOff>0</xdr:rowOff>
        </xdr:to>
        <xdr:sp macro="" textlink="">
          <xdr:nvSpPr>
            <xdr:cNvPr id="63495" name="Option Button 7" hidden="1">
              <a:extLst>
                <a:ext uri="{63B3BB69-23CF-44E3-9099-C40C66FF867C}">
                  <a14:compatExt spid="_x0000_s6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配偶者は当該子と法律上の親子関係がない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29</xdr:col>
          <xdr:colOff>0</xdr:colOff>
          <xdr:row>15</xdr:row>
          <xdr:rowOff>0</xdr:rowOff>
        </xdr:to>
        <xdr:sp macro="" textlink="">
          <xdr:nvSpPr>
            <xdr:cNvPr id="63496" name="Option Button 8" hidden="1">
              <a:extLst>
                <a:ext uri="{63B3BB69-23CF-44E3-9099-C40C66FF867C}">
                  <a14:compatExt spid="_x0000_s63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③ 配偶者はいない／組合員は配偶者から暴力を受け別居中／配偶者は行方不明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28</xdr:col>
          <xdr:colOff>0</xdr:colOff>
          <xdr:row>16</xdr:row>
          <xdr:rowOff>0</xdr:rowOff>
        </xdr:to>
        <xdr:sp macro="" textlink="">
          <xdr:nvSpPr>
            <xdr:cNvPr id="63497" name="Option Button 9" hidden="1">
              <a:extLst>
                <a:ext uri="{63B3BB69-23CF-44E3-9099-C40C66FF867C}">
                  <a14:compatExt spid="_x0000_s6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④ 配偶者は無業者である又は自営業やフリーランスなど雇用される労働者でない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26</xdr:col>
          <xdr:colOff>0</xdr:colOff>
          <xdr:row>17</xdr:row>
          <xdr:rowOff>0</xdr:rowOff>
        </xdr:to>
        <xdr:sp macro="" textlink="">
          <xdr:nvSpPr>
            <xdr:cNvPr id="63498" name="Option Button 10" hidden="1">
              <a:extLst>
                <a:ext uri="{63B3BB69-23CF-44E3-9099-C40C66FF867C}">
                  <a14:compatExt spid="_x0000_s6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⑤ 上記①～④以外の理由で配偶者が育児休業をすることができない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13</xdr:col>
          <xdr:colOff>0</xdr:colOff>
          <xdr:row>18</xdr:row>
          <xdr:rowOff>0</xdr:rowOff>
        </xdr:to>
        <xdr:sp macro="" textlink="">
          <xdr:nvSpPr>
            <xdr:cNvPr id="63499" name="Option Button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18</xdr:col>
          <xdr:colOff>0</xdr:colOff>
          <xdr:row>18</xdr:row>
          <xdr:rowOff>0</xdr:rowOff>
        </xdr:to>
        <xdr:sp macro="" textlink="">
          <xdr:nvSpPr>
            <xdr:cNvPr id="63500" name="Option Button 12" hidden="1">
              <a:extLst>
                <a:ext uri="{63B3BB69-23CF-44E3-9099-C40C66FF867C}">
                  <a14:compatExt spid="_x0000_s6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13</xdr:col>
          <xdr:colOff>0</xdr:colOff>
          <xdr:row>35</xdr:row>
          <xdr:rowOff>0</xdr:rowOff>
        </xdr:to>
        <xdr:sp macro="" textlink="">
          <xdr:nvSpPr>
            <xdr:cNvPr id="63501" name="Option Button 13" hidden="1">
              <a:extLst>
                <a:ext uri="{63B3BB69-23CF-44E3-9099-C40C66FF867C}">
                  <a14:compatExt spid="_x0000_s6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18</xdr:col>
          <xdr:colOff>0</xdr:colOff>
          <xdr:row>35</xdr:row>
          <xdr:rowOff>7620</xdr:rowOff>
        </xdr:to>
        <xdr:sp macro="" textlink="">
          <xdr:nvSpPr>
            <xdr:cNvPr id="63502" name="Option Button 14" hidden="1">
              <a:extLst>
                <a:ext uri="{63B3BB69-23CF-44E3-9099-C40C66FF867C}">
                  <a14:compatExt spid="_x0000_s6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19</xdr:col>
          <xdr:colOff>0</xdr:colOff>
          <xdr:row>12</xdr:row>
          <xdr:rowOff>0</xdr:rowOff>
        </xdr:to>
        <xdr:sp macro="" textlink="">
          <xdr:nvSpPr>
            <xdr:cNvPr id="63503" name="Group Box 15" hidden="1">
              <a:extLst>
                <a:ext uri="{63B3BB69-23CF-44E3-9099-C40C66FF867C}">
                  <a14:compatExt spid="_x0000_s63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35</xdr:col>
          <xdr:colOff>0</xdr:colOff>
          <xdr:row>12</xdr:row>
          <xdr:rowOff>0</xdr:rowOff>
        </xdr:to>
        <xdr:sp macro="" textlink="">
          <xdr:nvSpPr>
            <xdr:cNvPr id="63504" name="Group Box 16" hidden="1">
              <a:extLst>
                <a:ext uri="{63B3BB69-23CF-44E3-9099-C40C66FF867C}">
                  <a14:compatExt spid="_x0000_s635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19</xdr:col>
          <xdr:colOff>0</xdr:colOff>
          <xdr:row>18</xdr:row>
          <xdr:rowOff>0</xdr:rowOff>
        </xdr:to>
        <xdr:sp macro="" textlink="">
          <xdr:nvSpPr>
            <xdr:cNvPr id="63505" name="Group Box 17" hidden="1">
              <a:extLst>
                <a:ext uri="{63B3BB69-23CF-44E3-9099-C40C66FF867C}">
                  <a14:compatExt spid="_x0000_s635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38100</xdr:rowOff>
        </xdr:from>
        <xdr:to>
          <xdr:col>7</xdr:col>
          <xdr:colOff>182880</xdr:colOff>
          <xdr:row>15</xdr:row>
          <xdr:rowOff>175260</xdr:rowOff>
        </xdr:to>
        <xdr:sp macro="" textlink="">
          <xdr:nvSpPr>
            <xdr:cNvPr id="63506" name="Option Button 18" hidden="1">
              <a:extLst>
                <a:ext uri="{63B3BB69-23CF-44E3-9099-C40C66FF867C}">
                  <a14:compatExt spid="_x0000_s6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①～⑤に該当なし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35</xdr:col>
          <xdr:colOff>0</xdr:colOff>
          <xdr:row>17</xdr:row>
          <xdr:rowOff>0</xdr:rowOff>
        </xdr:to>
        <xdr:sp macro="" textlink="">
          <xdr:nvSpPr>
            <xdr:cNvPr id="63507" name="Group Box 19" hidden="1">
              <a:extLst>
                <a:ext uri="{63B3BB69-23CF-44E3-9099-C40C66FF867C}">
                  <a14:compatExt spid="_x0000_s635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20</xdr:col>
          <xdr:colOff>0</xdr:colOff>
          <xdr:row>36</xdr:row>
          <xdr:rowOff>0</xdr:rowOff>
        </xdr:to>
        <xdr:sp macro="" textlink="">
          <xdr:nvSpPr>
            <xdr:cNvPr id="63508" name="Group Box 20" hidden="1">
              <a:extLst>
                <a:ext uri="{63B3BB69-23CF-44E3-9099-C40C66FF867C}">
                  <a14:compatExt spid="_x0000_s635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xdr:twoCellAnchor>
    <xdr:from>
      <xdr:col>25</xdr:col>
      <xdr:colOff>0</xdr:colOff>
      <xdr:row>11</xdr:row>
      <xdr:rowOff>270000</xdr:rowOff>
    </xdr:from>
    <xdr:to>
      <xdr:col>35</xdr:col>
      <xdr:colOff>0</xdr:colOff>
      <xdr:row>12</xdr:row>
      <xdr:rowOff>0</xdr:rowOff>
    </xdr:to>
    <xdr:sp macro="" textlink="">
      <xdr:nvSpPr>
        <xdr:cNvPr id="70" name="テキスト ボックス 69"/>
        <xdr:cNvSpPr txBox="1"/>
      </xdr:nvSpPr>
      <xdr:spPr>
        <a:xfrm>
          <a:off x="5097780" y="3188460"/>
          <a:ext cx="1981200" cy="18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期末手当、勤勉手当は報酬に含まれません。</a:t>
          </a:r>
        </a:p>
      </xdr:txBody>
    </xdr:sp>
    <xdr:clientData/>
  </xdr:twoCellAnchor>
  <xdr:twoCellAnchor>
    <xdr:from>
      <xdr:col>13</xdr:col>
      <xdr:colOff>116840</xdr:colOff>
      <xdr:row>11</xdr:row>
      <xdr:rowOff>62913</xdr:rowOff>
    </xdr:from>
    <xdr:to>
      <xdr:col>17</xdr:col>
      <xdr:colOff>193699</xdr:colOff>
      <xdr:row>11</xdr:row>
      <xdr:rowOff>383101</xdr:rowOff>
    </xdr:to>
    <xdr:sp macro="" textlink="">
      <xdr:nvSpPr>
        <xdr:cNvPr id="71" name="正方形/長方形 70"/>
        <xdr:cNvSpPr/>
      </xdr:nvSpPr>
      <xdr:spPr>
        <a:xfrm>
          <a:off x="2684780" y="2981373"/>
          <a:ext cx="869339" cy="32018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20709</xdr:colOff>
      <xdr:row>4</xdr:row>
      <xdr:rowOff>40640</xdr:rowOff>
    </xdr:from>
    <xdr:to>
      <xdr:col>25</xdr:col>
      <xdr:colOff>185493</xdr:colOff>
      <xdr:row>5</xdr:row>
      <xdr:rowOff>93027</xdr:rowOff>
    </xdr:to>
    <xdr:sp macro="" textlink="">
      <xdr:nvSpPr>
        <xdr:cNvPr id="72" name="テキスト ボックス 71"/>
        <xdr:cNvSpPr txBox="1"/>
      </xdr:nvSpPr>
      <xdr:spPr>
        <a:xfrm>
          <a:off x="4173609" y="1176020"/>
          <a:ext cx="1109664" cy="2809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父親を選択</a:t>
          </a:r>
        </a:p>
      </xdr:txBody>
    </xdr:sp>
    <xdr:clientData/>
  </xdr:twoCellAnchor>
  <xdr:twoCellAnchor>
    <xdr:from>
      <xdr:col>15</xdr:col>
      <xdr:colOff>155270</xdr:colOff>
      <xdr:row>4</xdr:row>
      <xdr:rowOff>181134</xdr:rowOff>
    </xdr:from>
    <xdr:to>
      <xdr:col>21</xdr:col>
      <xdr:colOff>20709</xdr:colOff>
      <xdr:row>11</xdr:row>
      <xdr:rowOff>62913</xdr:rowOff>
    </xdr:to>
    <xdr:cxnSp macro="">
      <xdr:nvCxnSpPr>
        <xdr:cNvPr id="73" name="直線矢印コネクタ 72"/>
        <xdr:cNvCxnSpPr>
          <a:stCxn id="72" idx="1"/>
          <a:endCxn id="71" idx="0"/>
        </xdr:cNvCxnSpPr>
      </xdr:nvCxnSpPr>
      <xdr:spPr>
        <a:xfrm flipH="1">
          <a:off x="3119450" y="1316514"/>
          <a:ext cx="1054159" cy="166485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182880</xdr:colOff>
      <xdr:row>12</xdr:row>
      <xdr:rowOff>0</xdr:rowOff>
    </xdr:from>
    <xdr:to>
      <xdr:col>35</xdr:col>
      <xdr:colOff>9985</xdr:colOff>
      <xdr:row>17</xdr:row>
      <xdr:rowOff>5862</xdr:rowOff>
    </xdr:to>
    <xdr:sp macro="" textlink="">
      <xdr:nvSpPr>
        <xdr:cNvPr id="74" name="正方形/長方形 73"/>
        <xdr:cNvSpPr/>
      </xdr:nvSpPr>
      <xdr:spPr>
        <a:xfrm>
          <a:off x="1760220" y="3375660"/>
          <a:ext cx="5328745" cy="99646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75837</xdr:colOff>
      <xdr:row>17</xdr:row>
      <xdr:rowOff>30268</xdr:rowOff>
    </xdr:from>
    <xdr:to>
      <xdr:col>19</xdr:col>
      <xdr:colOff>172720</xdr:colOff>
      <xdr:row>18</xdr:row>
      <xdr:rowOff>2540</xdr:rowOff>
    </xdr:to>
    <xdr:cxnSp macro="">
      <xdr:nvCxnSpPr>
        <xdr:cNvPr id="75" name="直線矢印コネクタ 74"/>
        <xdr:cNvCxnSpPr>
          <a:stCxn id="78" idx="1"/>
        </xdr:cNvCxnSpPr>
      </xdr:nvCxnSpPr>
      <xdr:spPr>
        <a:xfrm flipH="1" flipV="1">
          <a:off x="3634377" y="4396528"/>
          <a:ext cx="295003" cy="42947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xdr:colOff>
      <xdr:row>14</xdr:row>
      <xdr:rowOff>162560</xdr:rowOff>
    </xdr:from>
    <xdr:to>
      <xdr:col>7</xdr:col>
      <xdr:colOff>137160</xdr:colOff>
      <xdr:row>16</xdr:row>
      <xdr:rowOff>29078</xdr:rowOff>
    </xdr:to>
    <xdr:sp macro="" textlink="">
      <xdr:nvSpPr>
        <xdr:cNvPr id="76" name="正方形/長方形 75"/>
        <xdr:cNvSpPr/>
      </xdr:nvSpPr>
      <xdr:spPr>
        <a:xfrm>
          <a:off x="403860" y="3934460"/>
          <a:ext cx="1112520" cy="2627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137160</xdr:colOff>
      <xdr:row>15</xdr:row>
      <xdr:rowOff>95819</xdr:rowOff>
    </xdr:from>
    <xdr:to>
      <xdr:col>19</xdr:col>
      <xdr:colOff>172720</xdr:colOff>
      <xdr:row>18</xdr:row>
      <xdr:rowOff>2540</xdr:rowOff>
    </xdr:to>
    <xdr:cxnSp macro="">
      <xdr:nvCxnSpPr>
        <xdr:cNvPr id="77" name="直線矢印コネクタ 76"/>
        <xdr:cNvCxnSpPr>
          <a:stCxn id="78" idx="1"/>
          <a:endCxn id="76" idx="3"/>
        </xdr:cNvCxnSpPr>
      </xdr:nvCxnSpPr>
      <xdr:spPr>
        <a:xfrm flipH="1" flipV="1">
          <a:off x="1516380" y="4065839"/>
          <a:ext cx="2413000" cy="76016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172720</xdr:colOff>
      <xdr:row>17</xdr:row>
      <xdr:rowOff>157480</xdr:rowOff>
    </xdr:from>
    <xdr:to>
      <xdr:col>34</xdr:col>
      <xdr:colOff>118134</xdr:colOff>
      <xdr:row>18</xdr:row>
      <xdr:rowOff>304800</xdr:rowOff>
    </xdr:to>
    <xdr:sp macro="" textlink="">
      <xdr:nvSpPr>
        <xdr:cNvPr id="78" name="テキスト ボックス 77"/>
        <xdr:cNvSpPr txBox="1"/>
      </xdr:nvSpPr>
      <xdr:spPr>
        <a:xfrm>
          <a:off x="3929380" y="4523740"/>
          <a:ext cx="3069614" cy="6045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a:solidFill>
                <a:schemeClr val="dk1"/>
              </a:solidFill>
              <a:effectLst/>
              <a:latin typeface="+mn-lt"/>
              <a:ea typeface="+mn-ea"/>
              <a:cs typeface="+mn-cs"/>
            </a:rPr>
            <a:t>未入力状態に戻す場合は、「</a:t>
          </a:r>
          <a:r>
            <a:rPr kumimoji="1" lang="ja-JP" altLang="en-US" sz="1100">
              <a:solidFill>
                <a:schemeClr val="dk1"/>
              </a:solidFill>
              <a:effectLst/>
              <a:latin typeface="+mn-lt"/>
              <a:ea typeface="+mn-ea"/>
              <a:cs typeface="+mn-cs"/>
            </a:rPr>
            <a:t>①～⑤に該当なし</a:t>
          </a:r>
          <a:r>
            <a:rPr kumimoji="1" lang="ja-JP" altLang="ja-JP" sz="1100">
              <a:solidFill>
                <a:schemeClr val="dk1"/>
              </a:solidFill>
              <a:effectLst/>
              <a:latin typeface="+mn-lt"/>
              <a:ea typeface="+mn-ea"/>
              <a:cs typeface="+mn-cs"/>
            </a:rPr>
            <a:t>」を押下する</a:t>
          </a:r>
          <a:endParaRPr lang="ja-JP" altLang="ja-JP">
            <a:effectLst/>
          </a:endParaRPr>
        </a:p>
      </xdr:txBody>
    </xdr:sp>
    <xdr:clientData/>
  </xdr:twoCellAnchor>
  <xdr:twoCellAnchor>
    <xdr:from>
      <xdr:col>0</xdr:col>
      <xdr:colOff>50800</xdr:colOff>
      <xdr:row>19</xdr:row>
      <xdr:rowOff>97503</xdr:rowOff>
    </xdr:from>
    <xdr:to>
      <xdr:col>7</xdr:col>
      <xdr:colOff>76200</xdr:colOff>
      <xdr:row>20</xdr:row>
      <xdr:rowOff>230526</xdr:rowOff>
    </xdr:to>
    <xdr:sp macro="" textlink="">
      <xdr:nvSpPr>
        <xdr:cNvPr id="79" name="テキスト ボックス 78"/>
        <xdr:cNvSpPr txBox="1"/>
      </xdr:nvSpPr>
      <xdr:spPr>
        <a:xfrm>
          <a:off x="50800" y="5380703"/>
          <a:ext cx="1407160" cy="5902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黒塗りつぶし部は入力不要</a:t>
          </a:r>
        </a:p>
      </xdr:txBody>
    </xdr:sp>
    <xdr:clientData/>
  </xdr:twoCellAnchor>
  <xdr:twoCellAnchor>
    <xdr:from>
      <xdr:col>8</xdr:col>
      <xdr:colOff>193328</xdr:colOff>
      <xdr:row>18</xdr:row>
      <xdr:rowOff>20320</xdr:rowOff>
    </xdr:from>
    <xdr:to>
      <xdr:col>17</xdr:col>
      <xdr:colOff>18331</xdr:colOff>
      <xdr:row>19</xdr:row>
      <xdr:rowOff>6032</xdr:rowOff>
    </xdr:to>
    <xdr:sp macro="" textlink="">
      <xdr:nvSpPr>
        <xdr:cNvPr id="80" name="正方形/長方形 79"/>
        <xdr:cNvSpPr/>
      </xdr:nvSpPr>
      <xdr:spPr>
        <a:xfrm>
          <a:off x="1770668" y="4843780"/>
          <a:ext cx="1608083" cy="4429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197040</xdr:colOff>
      <xdr:row>22</xdr:row>
      <xdr:rowOff>10477</xdr:rowOff>
    </xdr:from>
    <xdr:to>
      <xdr:col>27</xdr:col>
      <xdr:colOff>13251</xdr:colOff>
      <xdr:row>22</xdr:row>
      <xdr:rowOff>453389</xdr:rowOff>
    </xdr:to>
    <xdr:sp macro="" textlink="">
      <xdr:nvSpPr>
        <xdr:cNvPr id="81" name="正方形/長方形 80"/>
        <xdr:cNvSpPr/>
      </xdr:nvSpPr>
      <xdr:spPr>
        <a:xfrm>
          <a:off x="1774380" y="6662737"/>
          <a:ext cx="3732891" cy="4429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18</xdr:row>
      <xdr:rowOff>241776</xdr:rowOff>
    </xdr:from>
    <xdr:to>
      <xdr:col>8</xdr:col>
      <xdr:colOff>193328</xdr:colOff>
      <xdr:row>19</xdr:row>
      <xdr:rowOff>392615</xdr:rowOff>
    </xdr:to>
    <xdr:cxnSp macro="">
      <xdr:nvCxnSpPr>
        <xdr:cNvPr id="82" name="直線矢印コネクタ 81"/>
        <xdr:cNvCxnSpPr>
          <a:stCxn id="79" idx="3"/>
          <a:endCxn id="80" idx="1"/>
        </xdr:cNvCxnSpPr>
      </xdr:nvCxnSpPr>
      <xdr:spPr>
        <a:xfrm flipV="1">
          <a:off x="1457960" y="5067776"/>
          <a:ext cx="315248" cy="60803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19</xdr:row>
      <xdr:rowOff>392615</xdr:rowOff>
    </xdr:from>
    <xdr:to>
      <xdr:col>8</xdr:col>
      <xdr:colOff>197040</xdr:colOff>
      <xdr:row>22</xdr:row>
      <xdr:rowOff>231933</xdr:rowOff>
    </xdr:to>
    <xdr:cxnSp macro="">
      <xdr:nvCxnSpPr>
        <xdr:cNvPr id="83" name="直線矢印コネクタ 82"/>
        <xdr:cNvCxnSpPr>
          <a:stCxn id="79" idx="3"/>
          <a:endCxn id="81" idx="1"/>
        </xdr:cNvCxnSpPr>
      </xdr:nvCxnSpPr>
      <xdr:spPr>
        <a:xfrm>
          <a:off x="1457960" y="5675815"/>
          <a:ext cx="318960" cy="121091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173008</xdr:colOff>
      <xdr:row>20</xdr:row>
      <xdr:rowOff>5080</xdr:rowOff>
    </xdr:from>
    <xdr:to>
      <xdr:col>34</xdr:col>
      <xdr:colOff>196131</xdr:colOff>
      <xdr:row>20</xdr:row>
      <xdr:rowOff>447992</xdr:rowOff>
    </xdr:to>
    <xdr:sp macro="" textlink="">
      <xdr:nvSpPr>
        <xdr:cNvPr id="84" name="正方形/長方形 83"/>
        <xdr:cNvSpPr/>
      </xdr:nvSpPr>
      <xdr:spPr>
        <a:xfrm>
          <a:off x="5468908" y="5742940"/>
          <a:ext cx="1608083" cy="4429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196751</xdr:colOff>
      <xdr:row>23</xdr:row>
      <xdr:rowOff>5080</xdr:rowOff>
    </xdr:from>
    <xdr:to>
      <xdr:col>27</xdr:col>
      <xdr:colOff>12962</xdr:colOff>
      <xdr:row>23</xdr:row>
      <xdr:rowOff>447992</xdr:rowOff>
    </xdr:to>
    <xdr:sp macro="" textlink="">
      <xdr:nvSpPr>
        <xdr:cNvPr id="85" name="正方形/長方形 84"/>
        <xdr:cNvSpPr/>
      </xdr:nvSpPr>
      <xdr:spPr>
        <a:xfrm>
          <a:off x="1774091" y="7114540"/>
          <a:ext cx="3732891" cy="4429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40640</xdr:colOff>
      <xdr:row>24</xdr:row>
      <xdr:rowOff>562336</xdr:rowOff>
    </xdr:from>
    <xdr:to>
      <xdr:col>23</xdr:col>
      <xdr:colOff>243840</xdr:colOff>
      <xdr:row>26</xdr:row>
      <xdr:rowOff>183789</xdr:rowOff>
    </xdr:to>
    <xdr:sp macro="" textlink="">
      <xdr:nvSpPr>
        <xdr:cNvPr id="86" name="テキスト ボックス 85"/>
        <xdr:cNvSpPr txBox="1"/>
      </xdr:nvSpPr>
      <xdr:spPr>
        <a:xfrm>
          <a:off x="233680" y="8131536"/>
          <a:ext cx="4561840" cy="5307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請求者の「対象期間内における育児休業日数」が</a:t>
          </a:r>
          <a:r>
            <a:rPr kumimoji="1" lang="en-US" altLang="ja-JP" sz="1100">
              <a:latin typeface="ＭＳ ゴシック" panose="020B0609070205080204" pitchFamily="49" charset="-128"/>
              <a:ea typeface="ＭＳ ゴシック" panose="020B0609070205080204" pitchFamily="49" charset="-128"/>
            </a:rPr>
            <a:t>16</a:t>
          </a:r>
          <a:r>
            <a:rPr kumimoji="1" lang="ja-JP" altLang="en-US" sz="1100">
              <a:latin typeface="ＭＳ ゴシック" panose="020B0609070205080204" pitchFamily="49" charset="-128"/>
              <a:ea typeface="ＭＳ ゴシック" panose="020B0609070205080204" pitchFamily="49" charset="-128"/>
            </a:rPr>
            <a:t>日間であるため、「請求日数（自動計算）」が</a:t>
          </a:r>
          <a:r>
            <a:rPr kumimoji="1" lang="en-US" altLang="ja-JP" sz="1100">
              <a:latin typeface="ＭＳ ゴシック" panose="020B0609070205080204" pitchFamily="49" charset="-128"/>
              <a:ea typeface="ＭＳ ゴシック" panose="020B0609070205080204" pitchFamily="49" charset="-128"/>
            </a:rPr>
            <a:t>16</a:t>
          </a:r>
          <a:r>
            <a:rPr kumimoji="1" lang="ja-JP" altLang="en-US" sz="1100">
              <a:latin typeface="ＭＳ ゴシック" panose="020B0609070205080204" pitchFamily="49" charset="-128"/>
              <a:ea typeface="ＭＳ ゴシック" panose="020B0609070205080204" pitchFamily="49" charset="-128"/>
            </a:rPr>
            <a:t>日間以下になるよう期間を設定</a:t>
          </a:r>
        </a:p>
      </xdr:txBody>
    </xdr:sp>
    <xdr:clientData/>
  </xdr:twoCellAnchor>
  <xdr:twoCellAnchor>
    <xdr:from>
      <xdr:col>4</xdr:col>
      <xdr:colOff>133481</xdr:colOff>
      <xdr:row>27</xdr:row>
      <xdr:rowOff>5080</xdr:rowOff>
    </xdr:from>
    <xdr:to>
      <xdr:col>16</xdr:col>
      <xdr:colOff>10510</xdr:colOff>
      <xdr:row>28</xdr:row>
      <xdr:rowOff>10061</xdr:rowOff>
    </xdr:to>
    <xdr:sp macro="" textlink="">
      <xdr:nvSpPr>
        <xdr:cNvPr id="88" name="正方形/長方形 87"/>
        <xdr:cNvSpPr/>
      </xdr:nvSpPr>
      <xdr:spPr>
        <a:xfrm>
          <a:off x="918341" y="8752840"/>
          <a:ext cx="2254469" cy="4088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182880</xdr:colOff>
      <xdr:row>29</xdr:row>
      <xdr:rowOff>105449</xdr:rowOff>
    </xdr:from>
    <xdr:to>
      <xdr:col>13</xdr:col>
      <xdr:colOff>47822</xdr:colOff>
      <xdr:row>31</xdr:row>
      <xdr:rowOff>68493</xdr:rowOff>
    </xdr:to>
    <xdr:sp macro="" textlink="">
      <xdr:nvSpPr>
        <xdr:cNvPr id="89" name="テキスト ボックス 88"/>
        <xdr:cNvSpPr txBox="1"/>
      </xdr:nvSpPr>
      <xdr:spPr>
        <a:xfrm>
          <a:off x="571500" y="9508529"/>
          <a:ext cx="2044262" cy="5269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「請求期間」の最終日以降の日付を記入</a:t>
          </a:r>
        </a:p>
      </xdr:txBody>
    </xdr:sp>
    <xdr:clientData/>
  </xdr:twoCellAnchor>
  <xdr:twoCellAnchor>
    <xdr:from>
      <xdr:col>8</xdr:col>
      <xdr:colOff>16291</xdr:colOff>
      <xdr:row>28</xdr:row>
      <xdr:rowOff>10061</xdr:rowOff>
    </xdr:from>
    <xdr:to>
      <xdr:col>10</xdr:col>
      <xdr:colOff>71996</xdr:colOff>
      <xdr:row>29</xdr:row>
      <xdr:rowOff>105449</xdr:rowOff>
    </xdr:to>
    <xdr:cxnSp macro="">
      <xdr:nvCxnSpPr>
        <xdr:cNvPr id="90" name="直線矢印コネクタ 89"/>
        <xdr:cNvCxnSpPr>
          <a:stCxn id="89" idx="0"/>
          <a:endCxn id="88" idx="2"/>
        </xdr:cNvCxnSpPr>
      </xdr:nvCxnSpPr>
      <xdr:spPr>
        <a:xfrm flipV="1">
          <a:off x="1593631" y="9161681"/>
          <a:ext cx="451945" cy="34684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175347</xdr:colOff>
      <xdr:row>37</xdr:row>
      <xdr:rowOff>71120</xdr:rowOff>
    </xdr:from>
    <xdr:to>
      <xdr:col>13</xdr:col>
      <xdr:colOff>52376</xdr:colOff>
      <xdr:row>39</xdr:row>
      <xdr:rowOff>45621</xdr:rowOff>
    </xdr:to>
    <xdr:sp macro="" textlink="">
      <xdr:nvSpPr>
        <xdr:cNvPr id="91" name="正方形/長方形 90"/>
        <xdr:cNvSpPr/>
      </xdr:nvSpPr>
      <xdr:spPr>
        <a:xfrm>
          <a:off x="365847" y="11196320"/>
          <a:ext cx="2254469" cy="4088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96520</xdr:colOff>
      <xdr:row>40</xdr:row>
      <xdr:rowOff>9630</xdr:rowOff>
    </xdr:from>
    <xdr:to>
      <xdr:col>10</xdr:col>
      <xdr:colOff>84434</xdr:colOff>
      <xdr:row>41</xdr:row>
      <xdr:rowOff>77426</xdr:rowOff>
    </xdr:to>
    <xdr:sp macro="" textlink="">
      <xdr:nvSpPr>
        <xdr:cNvPr id="92" name="テキスト ボックス 91"/>
        <xdr:cNvSpPr txBox="1"/>
      </xdr:nvSpPr>
      <xdr:spPr>
        <a:xfrm>
          <a:off x="287020" y="11820630"/>
          <a:ext cx="1770994" cy="3192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請求日以降の日付を記入</a:t>
          </a:r>
        </a:p>
      </xdr:txBody>
    </xdr:sp>
    <xdr:clientData/>
  </xdr:twoCellAnchor>
  <xdr:twoCellAnchor>
    <xdr:from>
      <xdr:col>5</xdr:col>
      <xdr:colOff>189537</xdr:colOff>
      <xdr:row>39</xdr:row>
      <xdr:rowOff>45621</xdr:rowOff>
    </xdr:from>
    <xdr:to>
      <xdr:col>7</xdr:col>
      <xdr:colOff>113862</xdr:colOff>
      <xdr:row>40</xdr:row>
      <xdr:rowOff>9630</xdr:rowOff>
    </xdr:to>
    <xdr:cxnSp macro="">
      <xdr:nvCxnSpPr>
        <xdr:cNvPr id="93" name="直線矢印コネクタ 92"/>
        <xdr:cNvCxnSpPr>
          <a:stCxn id="92" idx="0"/>
          <a:endCxn id="91" idx="2"/>
        </xdr:cNvCxnSpPr>
      </xdr:nvCxnSpPr>
      <xdr:spPr>
        <a:xfrm flipV="1">
          <a:off x="1172517" y="11605161"/>
          <a:ext cx="320565" cy="21546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142239</xdr:colOff>
      <xdr:row>23</xdr:row>
      <xdr:rowOff>447993</xdr:rowOff>
    </xdr:from>
    <xdr:to>
      <xdr:col>18</xdr:col>
      <xdr:colOff>81996</xdr:colOff>
      <xdr:row>24</xdr:row>
      <xdr:rowOff>562337</xdr:rowOff>
    </xdr:to>
    <xdr:cxnSp macro="">
      <xdr:nvCxnSpPr>
        <xdr:cNvPr id="52" name="カギ線コネクタ 51"/>
        <xdr:cNvCxnSpPr>
          <a:stCxn id="86" idx="0"/>
          <a:endCxn id="85" idx="2"/>
        </xdr:cNvCxnSpPr>
      </xdr:nvCxnSpPr>
      <xdr:spPr bwMode="auto">
        <a:xfrm rot="5400000" flipH="1" flipV="1">
          <a:off x="2793066" y="7281526"/>
          <a:ext cx="571544" cy="1128477"/>
        </a:xfrm>
        <a:prstGeom prst="bentConnector3">
          <a:avLst>
            <a:gd name="adj1" fmla="val 21557"/>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23</xdr:col>
      <xdr:colOff>243840</xdr:colOff>
      <xdr:row>20</xdr:row>
      <xdr:rowOff>447992</xdr:rowOff>
    </xdr:from>
    <xdr:to>
      <xdr:col>30</xdr:col>
      <xdr:colOff>184570</xdr:colOff>
      <xdr:row>25</xdr:row>
      <xdr:rowOff>192723</xdr:rowOff>
    </xdr:to>
    <xdr:cxnSp macro="">
      <xdr:nvCxnSpPr>
        <xdr:cNvPr id="55" name="カギ線コネクタ 54"/>
        <xdr:cNvCxnSpPr>
          <a:stCxn id="86" idx="3"/>
          <a:endCxn id="84" idx="2"/>
        </xdr:cNvCxnSpPr>
      </xdr:nvCxnSpPr>
      <xdr:spPr bwMode="auto">
        <a:xfrm flipV="1">
          <a:off x="4795520" y="6188392"/>
          <a:ext cx="1479970" cy="2208531"/>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106680</xdr:colOff>
      <xdr:row>40</xdr:row>
      <xdr:rowOff>7620</xdr:rowOff>
    </xdr:from>
    <xdr:to>
      <xdr:col>33</xdr:col>
      <xdr:colOff>144780</xdr:colOff>
      <xdr:row>40</xdr:row>
      <xdr:rowOff>243840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6591300" y="11818620"/>
          <a:ext cx="236220" cy="236220"/>
        </a:xfrm>
        <a:prstGeom prst="rect">
          <a:avLst/>
        </a:prstGeom>
        <a:noFill/>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18288" tIns="18288" rIns="0" bIns="18288" rtlCol="0" anchor="ctr" upright="1">
          <a:noAutofit/>
        </a:bodyPr>
        <a:lstStyle/>
        <a:p>
          <a:pPr algn="ctr" rtl="0"/>
          <a:r>
            <a:rPr kumimoji="1" lang="ja-JP" altLang="en-US" sz="1200" b="0" i="0" u="none" strike="noStrike" baseline="0">
              <a:solidFill>
                <a:sysClr val="windowText" lastClr="000000"/>
              </a:solidFill>
              <a:latin typeface="ＭＳ 明朝"/>
              <a:ea typeface="ＭＳ 明朝"/>
            </a:rPr>
            <a:t>印</a:t>
          </a:r>
        </a:p>
      </xdr:txBody>
    </xdr:sp>
    <xdr:clientData/>
  </xdr:twoCellAnchor>
  <xdr:twoCellAnchor editAs="absolute">
    <xdr:from>
      <xdr:col>10</xdr:col>
      <xdr:colOff>2919</xdr:colOff>
      <xdr:row>30</xdr:row>
      <xdr:rowOff>179219</xdr:rowOff>
    </xdr:from>
    <xdr:to>
      <xdr:col>10</xdr:col>
      <xdr:colOff>175260</xdr:colOff>
      <xdr:row>31</xdr:row>
      <xdr:rowOff>92894</xdr:rowOff>
    </xdr:to>
    <xdr:sp macro="" textlink="">
      <xdr:nvSpPr>
        <xdr:cNvPr id="3" name="Option Button 83">
          <a:extLst>
            <a:ext uri="{63B3BB69-23CF-44E3-9099-C40C66FF867C}">
              <a14:compatExt xmlns:a14="http://schemas.microsoft.com/office/drawing/2010/main" spid="_x0000_s1107"/>
            </a:ext>
          </a:extLst>
        </xdr:cNvPr>
        <xdr:cNvSpPr/>
      </xdr:nvSpPr>
      <xdr:spPr bwMode="auto">
        <a:xfrm>
          <a:off x="1976499" y="9818519"/>
          <a:ext cx="172341"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15</xdr:col>
      <xdr:colOff>0</xdr:colOff>
      <xdr:row>30</xdr:row>
      <xdr:rowOff>179219</xdr:rowOff>
    </xdr:from>
    <xdr:to>
      <xdr:col>16</xdr:col>
      <xdr:colOff>7620</xdr:colOff>
      <xdr:row>31</xdr:row>
      <xdr:rowOff>92894</xdr:rowOff>
    </xdr:to>
    <xdr:sp macro="" textlink="">
      <xdr:nvSpPr>
        <xdr:cNvPr id="4" name="Option Button 84">
          <a:extLst>
            <a:ext uri="{63B3BB69-23CF-44E3-9099-C40C66FF867C}">
              <a14:compatExt xmlns:a14="http://schemas.microsoft.com/office/drawing/2010/main" spid="_x0000_s1108"/>
            </a:ext>
          </a:extLst>
        </xdr:cNvPr>
        <xdr:cNvSpPr/>
      </xdr:nvSpPr>
      <xdr:spPr bwMode="auto">
        <a:xfrm>
          <a:off x="2964180" y="9818519"/>
          <a:ext cx="205740"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13</xdr:col>
      <xdr:colOff>195223</xdr:colOff>
      <xdr:row>17</xdr:row>
      <xdr:rowOff>72234</xdr:rowOff>
    </xdr:from>
    <xdr:to>
      <xdr:col>14</xdr:col>
      <xdr:colOff>175260</xdr:colOff>
      <xdr:row>18</xdr:row>
      <xdr:rowOff>1566</xdr:rowOff>
    </xdr:to>
    <xdr:sp macro="" textlink="">
      <xdr:nvSpPr>
        <xdr:cNvPr id="5" name="Option Button 101">
          <a:extLst>
            <a:ext uri="{63B3BB69-23CF-44E3-9099-C40C66FF867C}">
              <a14:compatExt xmlns:a14="http://schemas.microsoft.com/office/drawing/2010/main" spid="_x0000_s1125"/>
            </a:ext>
          </a:extLst>
        </xdr:cNvPr>
        <xdr:cNvSpPr/>
      </xdr:nvSpPr>
      <xdr:spPr bwMode="auto">
        <a:xfrm>
          <a:off x="2763163" y="4438494"/>
          <a:ext cx="178157" cy="3865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1</xdr:rowOff>
    </xdr:to>
    <xdr:sp macro="" textlink="">
      <xdr:nvSpPr>
        <xdr:cNvPr id="6" name="Check Box 105" hidden="1">
          <a:extLst>
            <a:ext uri="{63B3BB69-23CF-44E3-9099-C40C66FF867C}">
              <a14:compatExt xmlns:a14="http://schemas.microsoft.com/office/drawing/2010/main" spid="_x0000_s1129"/>
            </a:ext>
          </a:extLst>
        </xdr:cNvPr>
        <xdr:cNvSpPr/>
      </xdr:nvSpPr>
      <xdr:spPr bwMode="auto">
        <a:xfrm>
          <a:off x="190500" y="13784580"/>
          <a:ext cx="19050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2109</xdr:rowOff>
    </xdr:to>
    <xdr:sp macro="" textlink="">
      <xdr:nvSpPr>
        <xdr:cNvPr id="7" name="Check Box 106" hidden="1">
          <a:extLst>
            <a:ext uri="{63B3BB69-23CF-44E3-9099-C40C66FF867C}">
              <a14:compatExt xmlns:a14="http://schemas.microsoft.com/office/drawing/2010/main" spid="_x0000_s1130"/>
            </a:ext>
          </a:extLst>
        </xdr:cNvPr>
        <xdr:cNvSpPr/>
      </xdr:nvSpPr>
      <xdr:spPr bwMode="auto">
        <a:xfrm>
          <a:off x="190500" y="13784580"/>
          <a:ext cx="190500" cy="23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7621</xdr:rowOff>
    </xdr:to>
    <xdr:sp macro="" textlink="">
      <xdr:nvSpPr>
        <xdr:cNvPr id="8" name="Check Box 108" hidden="1">
          <a:extLst>
            <a:ext uri="{63B3BB69-23CF-44E3-9099-C40C66FF867C}">
              <a14:compatExt xmlns:a14="http://schemas.microsoft.com/office/drawing/2010/main" spid="_x0000_s1132"/>
            </a:ext>
          </a:extLst>
        </xdr:cNvPr>
        <xdr:cNvSpPr/>
      </xdr:nvSpPr>
      <xdr:spPr bwMode="auto">
        <a:xfrm>
          <a:off x="190500" y="13784580"/>
          <a:ext cx="190500" cy="236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7620</xdr:rowOff>
    </xdr:to>
    <xdr:sp macro="" textlink="">
      <xdr:nvSpPr>
        <xdr:cNvPr id="9" name="Check Box 109" hidden="1">
          <a:extLst>
            <a:ext uri="{63B3BB69-23CF-44E3-9099-C40C66FF867C}">
              <a14:compatExt xmlns:a14="http://schemas.microsoft.com/office/drawing/2010/main" spid="_x0000_s1133"/>
            </a:ext>
          </a:extLst>
        </xdr:cNvPr>
        <xdr:cNvSpPr/>
      </xdr:nvSpPr>
      <xdr:spPr bwMode="auto">
        <a:xfrm>
          <a:off x="190500" y="13784580"/>
          <a:ext cx="19050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2822</xdr:rowOff>
    </xdr:to>
    <xdr:sp macro="" textlink="">
      <xdr:nvSpPr>
        <xdr:cNvPr id="10" name="Check Box 110" hidden="1">
          <a:extLst>
            <a:ext uri="{63B3BB69-23CF-44E3-9099-C40C66FF867C}">
              <a14:compatExt xmlns:a14="http://schemas.microsoft.com/office/drawing/2010/main" spid="_x0000_s1134"/>
            </a:ext>
          </a:extLst>
        </xdr:cNvPr>
        <xdr:cNvSpPr/>
      </xdr:nvSpPr>
      <xdr:spPr bwMode="auto">
        <a:xfrm>
          <a:off x="190500" y="13784580"/>
          <a:ext cx="19050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1626</xdr:rowOff>
    </xdr:to>
    <xdr:sp macro="" textlink="">
      <xdr:nvSpPr>
        <xdr:cNvPr id="11" name="Check Box 111" hidden="1">
          <a:extLst>
            <a:ext uri="{63B3BB69-23CF-44E3-9099-C40C66FF867C}">
              <a14:compatExt xmlns:a14="http://schemas.microsoft.com/office/drawing/2010/main" spid="_x0000_s1135"/>
            </a:ext>
          </a:extLst>
        </xdr:cNvPr>
        <xdr:cNvSpPr/>
      </xdr:nvSpPr>
      <xdr:spPr bwMode="auto">
        <a:xfrm>
          <a:off x="190500" y="13784580"/>
          <a:ext cx="190500" cy="2274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1043</xdr:rowOff>
    </xdr:to>
    <xdr:sp macro="" textlink="">
      <xdr:nvSpPr>
        <xdr:cNvPr id="12" name="Check Box 112" hidden="1">
          <a:extLst>
            <a:ext uri="{63B3BB69-23CF-44E3-9099-C40C66FF867C}">
              <a14:compatExt xmlns:a14="http://schemas.microsoft.com/office/drawing/2010/main" spid="_x0000_s1136"/>
            </a:ext>
          </a:extLst>
        </xdr:cNvPr>
        <xdr:cNvSpPr/>
      </xdr:nvSpPr>
      <xdr:spPr bwMode="auto">
        <a:xfrm>
          <a:off x="190500" y="13784580"/>
          <a:ext cx="190500" cy="2296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12</xdr:row>
      <xdr:rowOff>64613</xdr:rowOff>
    </xdr:from>
    <xdr:to>
      <xdr:col>9</xdr:col>
      <xdr:colOff>182880</xdr:colOff>
      <xdr:row>13</xdr:row>
      <xdr:rowOff>33925</xdr:rowOff>
    </xdr:to>
    <xdr:sp macro="" textlink="">
      <xdr:nvSpPr>
        <xdr:cNvPr id="13" name="Option Button 126" hidden="1">
          <a:extLst>
            <a:ext uri="{63B3BB69-23CF-44E3-9099-C40C66FF867C}">
              <a14:compatExt xmlns:a14="http://schemas.microsoft.com/office/drawing/2010/main" spid="_x0000_s1150"/>
            </a:ext>
          </a:extLst>
        </xdr:cNvPr>
        <xdr:cNvSpPr/>
      </xdr:nvSpPr>
      <xdr:spPr bwMode="auto">
        <a:xfrm>
          <a:off x="1798320" y="3440273"/>
          <a:ext cx="160020" cy="1674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13</xdr:row>
      <xdr:rowOff>64614</xdr:rowOff>
    </xdr:from>
    <xdr:to>
      <xdr:col>9</xdr:col>
      <xdr:colOff>190500</xdr:colOff>
      <xdr:row>14</xdr:row>
      <xdr:rowOff>18685</xdr:rowOff>
    </xdr:to>
    <xdr:sp macro="" textlink="">
      <xdr:nvSpPr>
        <xdr:cNvPr id="14" name="Option Button 127" hidden="1">
          <a:extLst>
            <a:ext uri="{63B3BB69-23CF-44E3-9099-C40C66FF867C}">
              <a14:compatExt xmlns:a14="http://schemas.microsoft.com/office/drawing/2010/main" spid="_x0000_s1151"/>
            </a:ext>
          </a:extLst>
        </xdr:cNvPr>
        <xdr:cNvSpPr/>
      </xdr:nvSpPr>
      <xdr:spPr bwMode="auto">
        <a:xfrm>
          <a:off x="1798320" y="3638394"/>
          <a:ext cx="16764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14</xdr:row>
      <xdr:rowOff>64614</xdr:rowOff>
    </xdr:from>
    <xdr:to>
      <xdr:col>9</xdr:col>
      <xdr:colOff>175260</xdr:colOff>
      <xdr:row>15</xdr:row>
      <xdr:rowOff>26305</xdr:rowOff>
    </xdr:to>
    <xdr:sp macro="" textlink="">
      <xdr:nvSpPr>
        <xdr:cNvPr id="15" name="Option Button 128" hidden="1">
          <a:extLst>
            <a:ext uri="{63B3BB69-23CF-44E3-9099-C40C66FF867C}">
              <a14:compatExt xmlns:a14="http://schemas.microsoft.com/office/drawing/2010/main" spid="_x0000_s1152"/>
            </a:ext>
          </a:extLst>
        </xdr:cNvPr>
        <xdr:cNvSpPr/>
      </xdr:nvSpPr>
      <xdr:spPr bwMode="auto">
        <a:xfrm>
          <a:off x="1798320" y="3836514"/>
          <a:ext cx="152400" cy="159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15</xdr:row>
      <xdr:rowOff>64613</xdr:rowOff>
    </xdr:from>
    <xdr:to>
      <xdr:col>9</xdr:col>
      <xdr:colOff>182880</xdr:colOff>
      <xdr:row>16</xdr:row>
      <xdr:rowOff>18684</xdr:rowOff>
    </xdr:to>
    <xdr:sp macro="" textlink="">
      <xdr:nvSpPr>
        <xdr:cNvPr id="16" name="Option Button 129" hidden="1">
          <a:extLst>
            <a:ext uri="{63B3BB69-23CF-44E3-9099-C40C66FF867C}">
              <a14:compatExt xmlns:a14="http://schemas.microsoft.com/office/drawing/2010/main" spid="_x0000_s1153"/>
            </a:ext>
          </a:extLst>
        </xdr:cNvPr>
        <xdr:cNvSpPr/>
      </xdr:nvSpPr>
      <xdr:spPr bwMode="auto">
        <a:xfrm>
          <a:off x="1798320" y="4034633"/>
          <a:ext cx="16002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9</xdr:col>
      <xdr:colOff>22860</xdr:colOff>
      <xdr:row>16</xdr:row>
      <xdr:rowOff>64613</xdr:rowOff>
    </xdr:from>
    <xdr:to>
      <xdr:col>9</xdr:col>
      <xdr:colOff>175260</xdr:colOff>
      <xdr:row>17</xdr:row>
      <xdr:rowOff>18685</xdr:rowOff>
    </xdr:to>
    <xdr:sp macro="" textlink="">
      <xdr:nvSpPr>
        <xdr:cNvPr id="17" name="Option Button 130" hidden="1">
          <a:extLst>
            <a:ext uri="{63B3BB69-23CF-44E3-9099-C40C66FF867C}">
              <a14:compatExt xmlns:a14="http://schemas.microsoft.com/office/drawing/2010/main" spid="_x0000_s1154"/>
            </a:ext>
          </a:extLst>
        </xdr:cNvPr>
        <xdr:cNvSpPr/>
      </xdr:nvSpPr>
      <xdr:spPr bwMode="auto">
        <a:xfrm>
          <a:off x="1798320" y="4232753"/>
          <a:ext cx="152400" cy="152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2109</xdr:rowOff>
    </xdr:to>
    <xdr:sp macro="" textlink="">
      <xdr:nvSpPr>
        <xdr:cNvPr id="18" name="Check Box 133" hidden="1">
          <a:extLst>
            <a:ext uri="{63B3BB69-23CF-44E3-9099-C40C66FF867C}">
              <a14:compatExt xmlns:a14="http://schemas.microsoft.com/office/drawing/2010/main" spid="_x0000_s1157"/>
            </a:ext>
          </a:extLst>
        </xdr:cNvPr>
        <xdr:cNvSpPr/>
      </xdr:nvSpPr>
      <xdr:spPr bwMode="auto">
        <a:xfrm>
          <a:off x="190500" y="13784580"/>
          <a:ext cx="190500" cy="23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1042</xdr:rowOff>
    </xdr:to>
    <xdr:sp macro="" textlink="">
      <xdr:nvSpPr>
        <xdr:cNvPr id="19" name="Check Box 134" hidden="1">
          <a:extLst>
            <a:ext uri="{63B3BB69-23CF-44E3-9099-C40C66FF867C}">
              <a14:compatExt xmlns:a14="http://schemas.microsoft.com/office/drawing/2010/main" spid="_x0000_s1158"/>
            </a:ext>
          </a:extLst>
        </xdr:cNvPr>
        <xdr:cNvSpPr/>
      </xdr:nvSpPr>
      <xdr:spPr bwMode="auto">
        <a:xfrm>
          <a:off x="190500" y="13784580"/>
          <a:ext cx="190500" cy="2296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0</xdr:col>
      <xdr:colOff>190500</xdr:colOff>
      <xdr:row>49</xdr:row>
      <xdr:rowOff>0</xdr:rowOff>
    </xdr:from>
    <xdr:to>
      <xdr:col>1</xdr:col>
      <xdr:colOff>190500</xdr:colOff>
      <xdr:row>50</xdr:row>
      <xdr:rowOff>7620</xdr:rowOff>
    </xdr:to>
    <xdr:sp macro="" textlink="">
      <xdr:nvSpPr>
        <xdr:cNvPr id="20" name="Check Box 135" hidden="1">
          <a:extLst>
            <a:ext uri="{63B3BB69-23CF-44E3-9099-C40C66FF867C}">
              <a14:compatExt xmlns:a14="http://schemas.microsoft.com/office/drawing/2010/main" spid="_x0000_s1159"/>
            </a:ext>
          </a:extLst>
        </xdr:cNvPr>
        <xdr:cNvSpPr/>
      </xdr:nvSpPr>
      <xdr:spPr bwMode="auto">
        <a:xfrm>
          <a:off x="190500" y="13784580"/>
          <a:ext cx="19050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25</xdr:col>
      <xdr:colOff>22860</xdr:colOff>
      <xdr:row>11</xdr:row>
      <xdr:rowOff>102713</xdr:rowOff>
    </xdr:from>
    <xdr:to>
      <xdr:col>26</xdr:col>
      <xdr:colOff>2759</xdr:colOff>
      <xdr:row>11</xdr:row>
      <xdr:rowOff>430373</xdr:rowOff>
    </xdr:to>
    <xdr:sp macro="" textlink="">
      <xdr:nvSpPr>
        <xdr:cNvPr id="21" name="Option Button 136" hidden="1">
          <a:extLst>
            <a:ext uri="{63B3BB69-23CF-44E3-9099-C40C66FF867C}">
              <a14:compatExt xmlns:a14="http://schemas.microsoft.com/office/drawing/2010/main" spid="_x0000_s1160"/>
            </a:ext>
          </a:extLst>
        </xdr:cNvPr>
        <xdr:cNvSpPr/>
      </xdr:nvSpPr>
      <xdr:spPr bwMode="auto">
        <a:xfrm>
          <a:off x="5120640" y="3021173"/>
          <a:ext cx="178019"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absolute">
    <xdr:from>
      <xdr:col>29</xdr:col>
      <xdr:colOff>30480</xdr:colOff>
      <xdr:row>11</xdr:row>
      <xdr:rowOff>87473</xdr:rowOff>
    </xdr:from>
    <xdr:to>
      <xdr:col>29</xdr:col>
      <xdr:colOff>190500</xdr:colOff>
      <xdr:row>12</xdr:row>
      <xdr:rowOff>1565</xdr:rowOff>
    </xdr:to>
    <xdr:sp macro="" textlink="">
      <xdr:nvSpPr>
        <xdr:cNvPr id="22" name="Option Button 137" hidden="1">
          <a:extLst>
            <a:ext uri="{63B3BB69-23CF-44E3-9099-C40C66FF867C}">
              <a14:compatExt xmlns:a14="http://schemas.microsoft.com/office/drawing/2010/main" spid="_x0000_s1161"/>
            </a:ext>
          </a:extLst>
        </xdr:cNvPr>
        <xdr:cNvSpPr/>
      </xdr:nvSpPr>
      <xdr:spPr bwMode="auto">
        <a:xfrm>
          <a:off x="5920740" y="3005933"/>
          <a:ext cx="160020" cy="371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xdr:col>
      <xdr:colOff>0</xdr:colOff>
      <xdr:row>49</xdr:row>
      <xdr:rowOff>0</xdr:rowOff>
    </xdr:from>
    <xdr:to>
      <xdr:col>1</xdr:col>
      <xdr:colOff>190500</xdr:colOff>
      <xdr:row>50</xdr:row>
      <xdr:rowOff>1</xdr:rowOff>
    </xdr:to>
    <xdr:sp macro="" textlink="">
      <xdr:nvSpPr>
        <xdr:cNvPr id="23" name="Check Box 139" hidden="1">
          <a:extLst>
            <a:ext uri="{63B3BB69-23CF-44E3-9099-C40C66FF867C}">
              <a14:compatExt xmlns:a14="http://schemas.microsoft.com/office/drawing/2010/main" spid="_x0000_s1163"/>
            </a:ext>
          </a:extLst>
        </xdr:cNvPr>
        <xdr:cNvSpPr/>
      </xdr:nvSpPr>
      <xdr:spPr bwMode="auto">
        <a:xfrm>
          <a:off x="190500" y="13784580"/>
          <a:ext cx="19050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3</xdr:col>
      <xdr:colOff>76200</xdr:colOff>
      <xdr:row>15</xdr:row>
      <xdr:rowOff>129540</xdr:rowOff>
    </xdr:from>
    <xdr:to>
      <xdr:col>7</xdr:col>
      <xdr:colOff>99060</xdr:colOff>
      <xdr:row>16</xdr:row>
      <xdr:rowOff>175260</xdr:rowOff>
    </xdr:to>
    <xdr:sp macro="" textlink="">
      <xdr:nvSpPr>
        <xdr:cNvPr id="24" name="Option Button 145" hidden="1">
          <a:extLst>
            <a:ext uri="{63B3BB69-23CF-44E3-9099-C40C66FF867C}">
              <a14:compatExt xmlns:a14="http://schemas.microsoft.com/office/drawing/2010/main" spid="_x0000_s1169"/>
            </a:ext>
          </a:extLst>
        </xdr:cNvPr>
        <xdr:cNvSpPr/>
      </xdr:nvSpPr>
      <xdr:spPr bwMode="auto">
        <a:xfrm>
          <a:off x="662940" y="4099560"/>
          <a:ext cx="8153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入力クリア</a:t>
          </a:r>
        </a:p>
      </xdr:txBody>
    </xdr:sp>
    <xdr:clientData/>
  </xdr:twoCellAnchor>
  <xdr:twoCellAnchor editAs="absolute">
    <xdr:from>
      <xdr:col>9</xdr:col>
      <xdr:colOff>30480</xdr:colOff>
      <xdr:row>11</xdr:row>
      <xdr:rowOff>95093</xdr:rowOff>
    </xdr:from>
    <xdr:to>
      <xdr:col>10</xdr:col>
      <xdr:colOff>22860</xdr:colOff>
      <xdr:row>11</xdr:row>
      <xdr:rowOff>453233</xdr:rowOff>
    </xdr:to>
    <xdr:sp macro="" textlink="">
      <xdr:nvSpPr>
        <xdr:cNvPr id="25" name="Option Button 67" hidden="1">
          <a:extLst>
            <a:ext uri="{63B3BB69-23CF-44E3-9099-C40C66FF867C}">
              <a14:compatExt xmlns:a14="http://schemas.microsoft.com/office/drawing/2010/main" spid="_x0000_s1091"/>
            </a:ext>
          </a:extLst>
        </xdr:cNvPr>
        <xdr:cNvSpPr/>
      </xdr:nvSpPr>
      <xdr:spPr bwMode="auto">
        <a:xfrm>
          <a:off x="1805940" y="3013553"/>
          <a:ext cx="19050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absolute">
    <xdr:from>
      <xdr:col>13</xdr:col>
      <xdr:colOff>195223</xdr:colOff>
      <xdr:row>11</xdr:row>
      <xdr:rowOff>95093</xdr:rowOff>
    </xdr:from>
    <xdr:to>
      <xdr:col>14</xdr:col>
      <xdr:colOff>137160</xdr:colOff>
      <xdr:row>12</xdr:row>
      <xdr:rowOff>16805</xdr:rowOff>
    </xdr:to>
    <xdr:sp macro="" textlink="">
      <xdr:nvSpPr>
        <xdr:cNvPr id="26" name="Option Button 68" hidden="1">
          <a:extLst>
            <a:ext uri="{63B3BB69-23CF-44E3-9099-C40C66FF867C}">
              <a14:compatExt xmlns:a14="http://schemas.microsoft.com/office/drawing/2010/main" spid="_x0000_s1092"/>
            </a:ext>
          </a:extLst>
        </xdr:cNvPr>
        <xdr:cNvSpPr/>
      </xdr:nvSpPr>
      <xdr:spPr bwMode="auto">
        <a:xfrm>
          <a:off x="2763163" y="3013553"/>
          <a:ext cx="140057" cy="3789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10</xdr:col>
      <xdr:colOff>2919</xdr:colOff>
      <xdr:row>30</xdr:row>
      <xdr:rowOff>179219</xdr:rowOff>
    </xdr:from>
    <xdr:to>
      <xdr:col>10</xdr:col>
      <xdr:colOff>175260</xdr:colOff>
      <xdr:row>31</xdr:row>
      <xdr:rowOff>92894</xdr:rowOff>
    </xdr:to>
    <xdr:sp macro="" textlink="">
      <xdr:nvSpPr>
        <xdr:cNvPr id="27" name="Option Button 83" hidden="1">
          <a:extLst>
            <a:ext uri="{63B3BB69-23CF-44E3-9099-C40C66FF867C}">
              <a14:compatExt xmlns:a14="http://schemas.microsoft.com/office/drawing/2010/main" spid="_x0000_s1107"/>
            </a:ext>
          </a:extLst>
        </xdr:cNvPr>
        <xdr:cNvSpPr/>
      </xdr:nvSpPr>
      <xdr:spPr bwMode="auto">
        <a:xfrm>
          <a:off x="1976499" y="9818519"/>
          <a:ext cx="172341"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15</xdr:col>
      <xdr:colOff>0</xdr:colOff>
      <xdr:row>30</xdr:row>
      <xdr:rowOff>179219</xdr:rowOff>
    </xdr:from>
    <xdr:to>
      <xdr:col>16</xdr:col>
      <xdr:colOff>7620</xdr:colOff>
      <xdr:row>31</xdr:row>
      <xdr:rowOff>92894</xdr:rowOff>
    </xdr:to>
    <xdr:sp macro="" textlink="">
      <xdr:nvSpPr>
        <xdr:cNvPr id="28" name="Option Button 84" hidden="1">
          <a:extLst>
            <a:ext uri="{63B3BB69-23CF-44E3-9099-C40C66FF867C}">
              <a14:compatExt xmlns:a14="http://schemas.microsoft.com/office/drawing/2010/main" spid="_x0000_s1108"/>
            </a:ext>
          </a:extLst>
        </xdr:cNvPr>
        <xdr:cNvSpPr/>
      </xdr:nvSpPr>
      <xdr:spPr bwMode="auto">
        <a:xfrm>
          <a:off x="2964180" y="9818519"/>
          <a:ext cx="205740" cy="24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30480</xdr:colOff>
      <xdr:row>17</xdr:row>
      <xdr:rowOff>64614</xdr:rowOff>
    </xdr:from>
    <xdr:to>
      <xdr:col>9</xdr:col>
      <xdr:colOff>182880</xdr:colOff>
      <xdr:row>17</xdr:row>
      <xdr:rowOff>453234</xdr:rowOff>
    </xdr:to>
    <xdr:sp macro="" textlink="">
      <xdr:nvSpPr>
        <xdr:cNvPr id="29" name="Option Button 100" hidden="1">
          <a:extLst>
            <a:ext uri="{63B3BB69-23CF-44E3-9099-C40C66FF867C}">
              <a14:compatExt xmlns:a14="http://schemas.microsoft.com/office/drawing/2010/main" spid="_x0000_s1124"/>
            </a:ext>
          </a:extLst>
        </xdr:cNvPr>
        <xdr:cNvSpPr/>
      </xdr:nvSpPr>
      <xdr:spPr bwMode="auto">
        <a:xfrm>
          <a:off x="1805940" y="4430874"/>
          <a:ext cx="15240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13</xdr:col>
      <xdr:colOff>195223</xdr:colOff>
      <xdr:row>17</xdr:row>
      <xdr:rowOff>72234</xdr:rowOff>
    </xdr:from>
    <xdr:to>
      <xdr:col>14</xdr:col>
      <xdr:colOff>175260</xdr:colOff>
      <xdr:row>18</xdr:row>
      <xdr:rowOff>1566</xdr:rowOff>
    </xdr:to>
    <xdr:sp macro="" textlink="">
      <xdr:nvSpPr>
        <xdr:cNvPr id="30" name="Option Button 101" hidden="1">
          <a:extLst>
            <a:ext uri="{63B3BB69-23CF-44E3-9099-C40C66FF867C}">
              <a14:compatExt xmlns:a14="http://schemas.microsoft.com/office/drawing/2010/main" spid="_x0000_s1125"/>
            </a:ext>
          </a:extLst>
        </xdr:cNvPr>
        <xdr:cNvSpPr/>
      </xdr:nvSpPr>
      <xdr:spPr bwMode="auto">
        <a:xfrm>
          <a:off x="2763163" y="4438494"/>
          <a:ext cx="178157" cy="3865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1</xdr:rowOff>
    </xdr:to>
    <xdr:sp macro="" textlink="">
      <xdr:nvSpPr>
        <xdr:cNvPr id="31" name="Check Box 105" hidden="1">
          <a:extLst>
            <a:ext uri="{63B3BB69-23CF-44E3-9099-C40C66FF867C}">
              <a14:compatExt xmlns:a14="http://schemas.microsoft.com/office/drawing/2010/main" spid="_x0000_s1129"/>
            </a:ext>
          </a:extLst>
        </xdr:cNvPr>
        <xdr:cNvSpPr/>
      </xdr:nvSpPr>
      <xdr:spPr bwMode="auto">
        <a:xfrm>
          <a:off x="190500" y="13784580"/>
          <a:ext cx="19050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2109</xdr:rowOff>
    </xdr:to>
    <xdr:sp macro="" textlink="">
      <xdr:nvSpPr>
        <xdr:cNvPr id="32" name="Check Box 106" hidden="1">
          <a:extLst>
            <a:ext uri="{63B3BB69-23CF-44E3-9099-C40C66FF867C}">
              <a14:compatExt xmlns:a14="http://schemas.microsoft.com/office/drawing/2010/main" spid="_x0000_s1130"/>
            </a:ext>
          </a:extLst>
        </xdr:cNvPr>
        <xdr:cNvSpPr/>
      </xdr:nvSpPr>
      <xdr:spPr bwMode="auto">
        <a:xfrm>
          <a:off x="190500" y="13784580"/>
          <a:ext cx="190500" cy="23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7621</xdr:rowOff>
    </xdr:to>
    <xdr:sp macro="" textlink="">
      <xdr:nvSpPr>
        <xdr:cNvPr id="33" name="Check Box 108" hidden="1">
          <a:extLst>
            <a:ext uri="{63B3BB69-23CF-44E3-9099-C40C66FF867C}">
              <a14:compatExt xmlns:a14="http://schemas.microsoft.com/office/drawing/2010/main" spid="_x0000_s1132"/>
            </a:ext>
          </a:extLst>
        </xdr:cNvPr>
        <xdr:cNvSpPr/>
      </xdr:nvSpPr>
      <xdr:spPr bwMode="auto">
        <a:xfrm>
          <a:off x="190500" y="13784580"/>
          <a:ext cx="190500" cy="236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7620</xdr:rowOff>
    </xdr:to>
    <xdr:sp macro="" textlink="">
      <xdr:nvSpPr>
        <xdr:cNvPr id="34" name="Check Box 109" hidden="1">
          <a:extLst>
            <a:ext uri="{63B3BB69-23CF-44E3-9099-C40C66FF867C}">
              <a14:compatExt xmlns:a14="http://schemas.microsoft.com/office/drawing/2010/main" spid="_x0000_s1133"/>
            </a:ext>
          </a:extLst>
        </xdr:cNvPr>
        <xdr:cNvSpPr/>
      </xdr:nvSpPr>
      <xdr:spPr bwMode="auto">
        <a:xfrm>
          <a:off x="190500" y="13784580"/>
          <a:ext cx="19050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2822</xdr:rowOff>
    </xdr:to>
    <xdr:sp macro="" textlink="">
      <xdr:nvSpPr>
        <xdr:cNvPr id="35" name="Check Box 110" hidden="1">
          <a:extLst>
            <a:ext uri="{63B3BB69-23CF-44E3-9099-C40C66FF867C}">
              <a14:compatExt xmlns:a14="http://schemas.microsoft.com/office/drawing/2010/main" spid="_x0000_s1134"/>
            </a:ext>
          </a:extLst>
        </xdr:cNvPr>
        <xdr:cNvSpPr/>
      </xdr:nvSpPr>
      <xdr:spPr bwMode="auto">
        <a:xfrm>
          <a:off x="190500" y="13784580"/>
          <a:ext cx="19050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1626</xdr:rowOff>
    </xdr:to>
    <xdr:sp macro="" textlink="">
      <xdr:nvSpPr>
        <xdr:cNvPr id="36" name="Check Box 111" hidden="1">
          <a:extLst>
            <a:ext uri="{63B3BB69-23CF-44E3-9099-C40C66FF867C}">
              <a14:compatExt xmlns:a14="http://schemas.microsoft.com/office/drawing/2010/main" spid="_x0000_s1135"/>
            </a:ext>
          </a:extLst>
        </xdr:cNvPr>
        <xdr:cNvSpPr/>
      </xdr:nvSpPr>
      <xdr:spPr bwMode="auto">
        <a:xfrm>
          <a:off x="190500" y="13784580"/>
          <a:ext cx="190500" cy="2274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1043</xdr:rowOff>
    </xdr:to>
    <xdr:sp macro="" textlink="">
      <xdr:nvSpPr>
        <xdr:cNvPr id="37" name="Check Box 112" hidden="1">
          <a:extLst>
            <a:ext uri="{63B3BB69-23CF-44E3-9099-C40C66FF867C}">
              <a14:compatExt xmlns:a14="http://schemas.microsoft.com/office/drawing/2010/main" spid="_x0000_s1136"/>
            </a:ext>
          </a:extLst>
        </xdr:cNvPr>
        <xdr:cNvSpPr/>
      </xdr:nvSpPr>
      <xdr:spPr bwMode="auto">
        <a:xfrm>
          <a:off x="190500" y="13784580"/>
          <a:ext cx="190500" cy="2296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12</xdr:row>
      <xdr:rowOff>64613</xdr:rowOff>
    </xdr:from>
    <xdr:to>
      <xdr:col>9</xdr:col>
      <xdr:colOff>182880</xdr:colOff>
      <xdr:row>13</xdr:row>
      <xdr:rowOff>33925</xdr:rowOff>
    </xdr:to>
    <xdr:sp macro="" textlink="">
      <xdr:nvSpPr>
        <xdr:cNvPr id="38" name="Option Button 126" hidden="1">
          <a:extLst>
            <a:ext uri="{63B3BB69-23CF-44E3-9099-C40C66FF867C}">
              <a14:compatExt xmlns:a14="http://schemas.microsoft.com/office/drawing/2010/main" spid="_x0000_s1150"/>
            </a:ext>
          </a:extLst>
        </xdr:cNvPr>
        <xdr:cNvSpPr/>
      </xdr:nvSpPr>
      <xdr:spPr bwMode="auto">
        <a:xfrm>
          <a:off x="1798320" y="3440273"/>
          <a:ext cx="160020" cy="1674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13</xdr:row>
      <xdr:rowOff>64614</xdr:rowOff>
    </xdr:from>
    <xdr:to>
      <xdr:col>9</xdr:col>
      <xdr:colOff>190500</xdr:colOff>
      <xdr:row>14</xdr:row>
      <xdr:rowOff>18685</xdr:rowOff>
    </xdr:to>
    <xdr:sp macro="" textlink="">
      <xdr:nvSpPr>
        <xdr:cNvPr id="39" name="Option Button 127" hidden="1">
          <a:extLst>
            <a:ext uri="{63B3BB69-23CF-44E3-9099-C40C66FF867C}">
              <a14:compatExt xmlns:a14="http://schemas.microsoft.com/office/drawing/2010/main" spid="_x0000_s1151"/>
            </a:ext>
          </a:extLst>
        </xdr:cNvPr>
        <xdr:cNvSpPr/>
      </xdr:nvSpPr>
      <xdr:spPr bwMode="auto">
        <a:xfrm>
          <a:off x="1798320" y="3638394"/>
          <a:ext cx="16764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14</xdr:row>
      <xdr:rowOff>64614</xdr:rowOff>
    </xdr:from>
    <xdr:to>
      <xdr:col>9</xdr:col>
      <xdr:colOff>175260</xdr:colOff>
      <xdr:row>15</xdr:row>
      <xdr:rowOff>26305</xdr:rowOff>
    </xdr:to>
    <xdr:sp macro="" textlink="">
      <xdr:nvSpPr>
        <xdr:cNvPr id="40" name="Option Button 128" hidden="1">
          <a:extLst>
            <a:ext uri="{63B3BB69-23CF-44E3-9099-C40C66FF867C}">
              <a14:compatExt xmlns:a14="http://schemas.microsoft.com/office/drawing/2010/main" spid="_x0000_s1152"/>
            </a:ext>
          </a:extLst>
        </xdr:cNvPr>
        <xdr:cNvSpPr/>
      </xdr:nvSpPr>
      <xdr:spPr bwMode="auto">
        <a:xfrm>
          <a:off x="1798320" y="3836514"/>
          <a:ext cx="152400" cy="159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15</xdr:row>
      <xdr:rowOff>64613</xdr:rowOff>
    </xdr:from>
    <xdr:to>
      <xdr:col>9</xdr:col>
      <xdr:colOff>182880</xdr:colOff>
      <xdr:row>16</xdr:row>
      <xdr:rowOff>18684</xdr:rowOff>
    </xdr:to>
    <xdr:sp macro="" textlink="">
      <xdr:nvSpPr>
        <xdr:cNvPr id="41" name="Option Button 129" hidden="1">
          <a:extLst>
            <a:ext uri="{63B3BB69-23CF-44E3-9099-C40C66FF867C}">
              <a14:compatExt xmlns:a14="http://schemas.microsoft.com/office/drawing/2010/main" spid="_x0000_s1153"/>
            </a:ext>
          </a:extLst>
        </xdr:cNvPr>
        <xdr:cNvSpPr/>
      </xdr:nvSpPr>
      <xdr:spPr bwMode="auto">
        <a:xfrm>
          <a:off x="1798320" y="4034633"/>
          <a:ext cx="160020" cy="15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9</xdr:col>
      <xdr:colOff>22860</xdr:colOff>
      <xdr:row>16</xdr:row>
      <xdr:rowOff>64613</xdr:rowOff>
    </xdr:from>
    <xdr:to>
      <xdr:col>9</xdr:col>
      <xdr:colOff>175260</xdr:colOff>
      <xdr:row>17</xdr:row>
      <xdr:rowOff>18685</xdr:rowOff>
    </xdr:to>
    <xdr:sp macro="" textlink="">
      <xdr:nvSpPr>
        <xdr:cNvPr id="42" name="Option Button 130" hidden="1">
          <a:extLst>
            <a:ext uri="{63B3BB69-23CF-44E3-9099-C40C66FF867C}">
              <a14:compatExt xmlns:a14="http://schemas.microsoft.com/office/drawing/2010/main" spid="_x0000_s1154"/>
            </a:ext>
          </a:extLst>
        </xdr:cNvPr>
        <xdr:cNvSpPr/>
      </xdr:nvSpPr>
      <xdr:spPr bwMode="auto">
        <a:xfrm>
          <a:off x="1798320" y="4232753"/>
          <a:ext cx="152400" cy="152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2109</xdr:rowOff>
    </xdr:to>
    <xdr:sp macro="" textlink="">
      <xdr:nvSpPr>
        <xdr:cNvPr id="43" name="Check Box 133" hidden="1">
          <a:extLst>
            <a:ext uri="{63B3BB69-23CF-44E3-9099-C40C66FF867C}">
              <a14:compatExt xmlns:a14="http://schemas.microsoft.com/office/drawing/2010/main" spid="_x0000_s1157"/>
            </a:ext>
          </a:extLst>
        </xdr:cNvPr>
        <xdr:cNvSpPr/>
      </xdr:nvSpPr>
      <xdr:spPr bwMode="auto">
        <a:xfrm>
          <a:off x="190500" y="13784580"/>
          <a:ext cx="190500" cy="23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1042</xdr:rowOff>
    </xdr:to>
    <xdr:sp macro="" textlink="">
      <xdr:nvSpPr>
        <xdr:cNvPr id="44" name="Check Box 134" hidden="1">
          <a:extLst>
            <a:ext uri="{63B3BB69-23CF-44E3-9099-C40C66FF867C}">
              <a14:compatExt xmlns:a14="http://schemas.microsoft.com/office/drawing/2010/main" spid="_x0000_s1158"/>
            </a:ext>
          </a:extLst>
        </xdr:cNvPr>
        <xdr:cNvSpPr/>
      </xdr:nvSpPr>
      <xdr:spPr bwMode="auto">
        <a:xfrm>
          <a:off x="190500" y="13784580"/>
          <a:ext cx="190500" cy="2296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190500</xdr:colOff>
      <xdr:row>49</xdr:row>
      <xdr:rowOff>0</xdr:rowOff>
    </xdr:from>
    <xdr:to>
      <xdr:col>1</xdr:col>
      <xdr:colOff>190500</xdr:colOff>
      <xdr:row>50</xdr:row>
      <xdr:rowOff>7620</xdr:rowOff>
    </xdr:to>
    <xdr:sp macro="" textlink="">
      <xdr:nvSpPr>
        <xdr:cNvPr id="45" name="Check Box 135" hidden="1">
          <a:extLst>
            <a:ext uri="{63B3BB69-23CF-44E3-9099-C40C66FF867C}">
              <a14:compatExt xmlns:a14="http://schemas.microsoft.com/office/drawing/2010/main" spid="_x0000_s1159"/>
            </a:ext>
          </a:extLst>
        </xdr:cNvPr>
        <xdr:cNvSpPr/>
      </xdr:nvSpPr>
      <xdr:spPr bwMode="auto">
        <a:xfrm>
          <a:off x="190500" y="13784580"/>
          <a:ext cx="19050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25</xdr:col>
      <xdr:colOff>22860</xdr:colOff>
      <xdr:row>11</xdr:row>
      <xdr:rowOff>102713</xdr:rowOff>
    </xdr:from>
    <xdr:to>
      <xdr:col>26</xdr:col>
      <xdr:colOff>2759</xdr:colOff>
      <xdr:row>11</xdr:row>
      <xdr:rowOff>430373</xdr:rowOff>
    </xdr:to>
    <xdr:sp macro="" textlink="">
      <xdr:nvSpPr>
        <xdr:cNvPr id="46" name="Option Button 136" hidden="1">
          <a:extLst>
            <a:ext uri="{63B3BB69-23CF-44E3-9099-C40C66FF867C}">
              <a14:compatExt xmlns:a14="http://schemas.microsoft.com/office/drawing/2010/main" spid="_x0000_s1160"/>
            </a:ext>
          </a:extLst>
        </xdr:cNvPr>
        <xdr:cNvSpPr/>
      </xdr:nvSpPr>
      <xdr:spPr bwMode="auto">
        <a:xfrm>
          <a:off x="5120640" y="3021173"/>
          <a:ext cx="178019"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29</xdr:col>
      <xdr:colOff>30480</xdr:colOff>
      <xdr:row>11</xdr:row>
      <xdr:rowOff>87473</xdr:rowOff>
    </xdr:from>
    <xdr:to>
      <xdr:col>29</xdr:col>
      <xdr:colOff>190500</xdr:colOff>
      <xdr:row>12</xdr:row>
      <xdr:rowOff>1565</xdr:rowOff>
    </xdr:to>
    <xdr:sp macro="" textlink="">
      <xdr:nvSpPr>
        <xdr:cNvPr id="47" name="Option Button 137" hidden="1">
          <a:extLst>
            <a:ext uri="{63B3BB69-23CF-44E3-9099-C40C66FF867C}">
              <a14:compatExt xmlns:a14="http://schemas.microsoft.com/office/drawing/2010/main" spid="_x0000_s1161"/>
            </a:ext>
          </a:extLst>
        </xdr:cNvPr>
        <xdr:cNvSpPr/>
      </xdr:nvSpPr>
      <xdr:spPr bwMode="auto">
        <a:xfrm>
          <a:off x="5920740" y="3005933"/>
          <a:ext cx="160020" cy="371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49</xdr:row>
      <xdr:rowOff>0</xdr:rowOff>
    </xdr:from>
    <xdr:to>
      <xdr:col>1</xdr:col>
      <xdr:colOff>190500</xdr:colOff>
      <xdr:row>50</xdr:row>
      <xdr:rowOff>1</xdr:rowOff>
    </xdr:to>
    <xdr:sp macro="" textlink="">
      <xdr:nvSpPr>
        <xdr:cNvPr id="48" name="Check Box 139" hidden="1">
          <a:extLst>
            <a:ext uri="{63B3BB69-23CF-44E3-9099-C40C66FF867C}">
              <a14:compatExt xmlns:a14="http://schemas.microsoft.com/office/drawing/2010/main" spid="_x0000_s1163"/>
            </a:ext>
          </a:extLst>
        </xdr:cNvPr>
        <xdr:cNvSpPr/>
      </xdr:nvSpPr>
      <xdr:spPr bwMode="auto">
        <a:xfrm>
          <a:off x="190500" y="13784580"/>
          <a:ext cx="19050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76200</xdr:colOff>
      <xdr:row>15</xdr:row>
      <xdr:rowOff>129540</xdr:rowOff>
    </xdr:from>
    <xdr:to>
      <xdr:col>7</xdr:col>
      <xdr:colOff>99060</xdr:colOff>
      <xdr:row>16</xdr:row>
      <xdr:rowOff>175260</xdr:rowOff>
    </xdr:to>
    <xdr:sp macro="" textlink="">
      <xdr:nvSpPr>
        <xdr:cNvPr id="49" name="Option Button 145" hidden="1">
          <a:extLst>
            <a:ext uri="{63B3BB69-23CF-44E3-9099-C40C66FF867C}">
              <a14:compatExt xmlns:a14="http://schemas.microsoft.com/office/drawing/2010/main" spid="_x0000_s1169"/>
            </a:ext>
          </a:extLst>
        </xdr:cNvPr>
        <xdr:cNvSpPr/>
      </xdr:nvSpPr>
      <xdr:spPr bwMode="auto">
        <a:xfrm>
          <a:off x="662940" y="4099560"/>
          <a:ext cx="8153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入力クリア</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13</xdr:col>
          <xdr:colOff>0</xdr:colOff>
          <xdr:row>12</xdr:row>
          <xdr:rowOff>0</xdr:rowOff>
        </xdr:to>
        <xdr:sp macro="" textlink="">
          <xdr:nvSpPr>
            <xdr:cNvPr id="62465" name="Option Button 1" hidden="1">
              <a:extLst>
                <a:ext uri="{63B3BB69-23CF-44E3-9099-C40C66FF867C}">
                  <a14:compatExt spid="_x0000_s62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母親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18</xdr:col>
          <xdr:colOff>0</xdr:colOff>
          <xdr:row>12</xdr:row>
          <xdr:rowOff>0</xdr:rowOff>
        </xdr:to>
        <xdr:sp macro="" textlink="">
          <xdr:nvSpPr>
            <xdr:cNvPr id="62466" name="Option Button 2" hidden="1">
              <a:extLst>
                <a:ext uri="{63B3BB69-23CF-44E3-9099-C40C66FF867C}">
                  <a14:compatExt spid="_x0000_s62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父親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29</xdr:col>
          <xdr:colOff>0</xdr:colOff>
          <xdr:row>12</xdr:row>
          <xdr:rowOff>0</xdr:rowOff>
        </xdr:to>
        <xdr:sp macro="" textlink="">
          <xdr:nvSpPr>
            <xdr:cNvPr id="62467" name="Option Button 3" hidden="1">
              <a:extLst>
                <a:ext uri="{63B3BB69-23CF-44E3-9099-C40C66FF867C}">
                  <a14:compatExt spid="_x0000_s62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0</xdr:rowOff>
        </xdr:from>
        <xdr:to>
          <xdr:col>32</xdr:col>
          <xdr:colOff>0</xdr:colOff>
          <xdr:row>12</xdr:row>
          <xdr:rowOff>0</xdr:rowOff>
        </xdr:to>
        <xdr:sp macro="" textlink="">
          <xdr:nvSpPr>
            <xdr:cNvPr id="62468" name="Option Button 4" hidden="1">
              <a:extLst>
                <a:ext uri="{63B3BB69-23CF-44E3-9099-C40C66FF867C}">
                  <a14:compatExt spid="_x0000_s62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29</xdr:col>
          <xdr:colOff>0</xdr:colOff>
          <xdr:row>13</xdr:row>
          <xdr:rowOff>0</xdr:rowOff>
        </xdr:to>
        <xdr:sp macro="" textlink="">
          <xdr:nvSpPr>
            <xdr:cNvPr id="62469" name="Option Button 5" hidden="1">
              <a:extLst>
                <a:ext uri="{63B3BB69-23CF-44E3-9099-C40C66FF867C}">
                  <a14:compatExt spid="_x0000_s62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配偶者は産後休業をした【育児休業や産後パパ育休は含まれません】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22</xdr:col>
          <xdr:colOff>0</xdr:colOff>
          <xdr:row>14</xdr:row>
          <xdr:rowOff>0</xdr:rowOff>
        </xdr:to>
        <xdr:sp macro="" textlink="">
          <xdr:nvSpPr>
            <xdr:cNvPr id="62470" name="Option Button 6" hidden="1">
              <a:extLst>
                <a:ext uri="{63B3BB69-23CF-44E3-9099-C40C66FF867C}">
                  <a14:compatExt spid="_x0000_s62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配偶者は当該子と法律上の親子関係がない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29</xdr:col>
          <xdr:colOff>0</xdr:colOff>
          <xdr:row>15</xdr:row>
          <xdr:rowOff>0</xdr:rowOff>
        </xdr:to>
        <xdr:sp macro="" textlink="">
          <xdr:nvSpPr>
            <xdr:cNvPr id="62471" name="Option Button 7" hidden="1">
              <a:extLst>
                <a:ext uri="{63B3BB69-23CF-44E3-9099-C40C66FF867C}">
                  <a14:compatExt spid="_x0000_s62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③ 配偶者はいない／組合員は配偶者から暴力を受け別居中／配偶者は行方不明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28</xdr:col>
          <xdr:colOff>0</xdr:colOff>
          <xdr:row>16</xdr:row>
          <xdr:rowOff>0</xdr:rowOff>
        </xdr:to>
        <xdr:sp macro="" textlink="">
          <xdr:nvSpPr>
            <xdr:cNvPr id="62472" name="Option Button 8" hidden="1">
              <a:extLst>
                <a:ext uri="{63B3BB69-23CF-44E3-9099-C40C66FF867C}">
                  <a14:compatExt spid="_x0000_s62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④ 配偶者は無業者である又は自営業やフリーランスなど雇用される労働者でない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26</xdr:col>
          <xdr:colOff>0</xdr:colOff>
          <xdr:row>17</xdr:row>
          <xdr:rowOff>0</xdr:rowOff>
        </xdr:to>
        <xdr:sp macro="" textlink="">
          <xdr:nvSpPr>
            <xdr:cNvPr id="62473" name="Option Button 9" hidden="1">
              <a:extLst>
                <a:ext uri="{63B3BB69-23CF-44E3-9099-C40C66FF867C}">
                  <a14:compatExt spid="_x0000_s62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⑤ 上記①～④以外の理由で配偶者が育児休業をすることができない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13</xdr:col>
          <xdr:colOff>0</xdr:colOff>
          <xdr:row>18</xdr:row>
          <xdr:rowOff>0</xdr:rowOff>
        </xdr:to>
        <xdr:sp macro="" textlink="">
          <xdr:nvSpPr>
            <xdr:cNvPr id="62474" name="Option Button 10" hidden="1">
              <a:extLst>
                <a:ext uri="{63B3BB69-23CF-44E3-9099-C40C66FF867C}">
                  <a14:compatExt spid="_x0000_s6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18</xdr:col>
          <xdr:colOff>0</xdr:colOff>
          <xdr:row>18</xdr:row>
          <xdr:rowOff>0</xdr:rowOff>
        </xdr:to>
        <xdr:sp macro="" textlink="">
          <xdr:nvSpPr>
            <xdr:cNvPr id="62475" name="Option Button 11" hidden="1">
              <a:extLst>
                <a:ext uri="{63B3BB69-23CF-44E3-9099-C40C66FF867C}">
                  <a14:compatExt spid="_x0000_s62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13</xdr:col>
          <xdr:colOff>0</xdr:colOff>
          <xdr:row>35</xdr:row>
          <xdr:rowOff>0</xdr:rowOff>
        </xdr:to>
        <xdr:sp macro="" textlink="">
          <xdr:nvSpPr>
            <xdr:cNvPr id="62476" name="Option Button 12" hidden="1">
              <a:extLst>
                <a:ext uri="{63B3BB69-23CF-44E3-9099-C40C66FF867C}">
                  <a14:compatExt spid="_x0000_s62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18</xdr:col>
          <xdr:colOff>0</xdr:colOff>
          <xdr:row>35</xdr:row>
          <xdr:rowOff>7620</xdr:rowOff>
        </xdr:to>
        <xdr:sp macro="" textlink="">
          <xdr:nvSpPr>
            <xdr:cNvPr id="62477" name="Option Button 13" hidden="1">
              <a:extLst>
                <a:ext uri="{63B3BB69-23CF-44E3-9099-C40C66FF867C}">
                  <a14:compatExt spid="_x0000_s62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19</xdr:col>
          <xdr:colOff>0</xdr:colOff>
          <xdr:row>12</xdr:row>
          <xdr:rowOff>0</xdr:rowOff>
        </xdr:to>
        <xdr:sp macro="" textlink="">
          <xdr:nvSpPr>
            <xdr:cNvPr id="62478" name="Group Box 14" hidden="1">
              <a:extLst>
                <a:ext uri="{63B3BB69-23CF-44E3-9099-C40C66FF867C}">
                  <a14:compatExt spid="_x0000_s624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35</xdr:col>
          <xdr:colOff>0</xdr:colOff>
          <xdr:row>12</xdr:row>
          <xdr:rowOff>0</xdr:rowOff>
        </xdr:to>
        <xdr:sp macro="" textlink="">
          <xdr:nvSpPr>
            <xdr:cNvPr id="62479" name="Group Box 15" hidden="1">
              <a:extLst>
                <a:ext uri="{63B3BB69-23CF-44E3-9099-C40C66FF867C}">
                  <a14:compatExt spid="_x0000_s624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19</xdr:col>
          <xdr:colOff>0</xdr:colOff>
          <xdr:row>18</xdr:row>
          <xdr:rowOff>0</xdr:rowOff>
        </xdr:to>
        <xdr:sp macro="" textlink="">
          <xdr:nvSpPr>
            <xdr:cNvPr id="62480" name="Group Box 16" hidden="1">
              <a:extLst>
                <a:ext uri="{63B3BB69-23CF-44E3-9099-C40C66FF867C}">
                  <a14:compatExt spid="_x0000_s624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38100</xdr:rowOff>
        </xdr:from>
        <xdr:to>
          <xdr:col>7</xdr:col>
          <xdr:colOff>182880</xdr:colOff>
          <xdr:row>15</xdr:row>
          <xdr:rowOff>175260</xdr:rowOff>
        </xdr:to>
        <xdr:sp macro="" textlink="">
          <xdr:nvSpPr>
            <xdr:cNvPr id="62481" name="Option Button 17" hidden="1">
              <a:extLst>
                <a:ext uri="{63B3BB69-23CF-44E3-9099-C40C66FF867C}">
                  <a14:compatExt spid="_x0000_s62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①～⑤に該当なし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35</xdr:col>
          <xdr:colOff>0</xdr:colOff>
          <xdr:row>17</xdr:row>
          <xdr:rowOff>0</xdr:rowOff>
        </xdr:to>
        <xdr:sp macro="" textlink="">
          <xdr:nvSpPr>
            <xdr:cNvPr id="62482" name="Group Box 18" hidden="1">
              <a:extLst>
                <a:ext uri="{63B3BB69-23CF-44E3-9099-C40C66FF867C}">
                  <a14:compatExt spid="_x0000_s624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20</xdr:col>
          <xdr:colOff>0</xdr:colOff>
          <xdr:row>36</xdr:row>
          <xdr:rowOff>0</xdr:rowOff>
        </xdr:to>
        <xdr:sp macro="" textlink="">
          <xdr:nvSpPr>
            <xdr:cNvPr id="62483" name="Group Box 19" hidden="1">
              <a:extLst>
                <a:ext uri="{63B3BB69-23CF-44E3-9099-C40C66FF867C}">
                  <a14:compatExt spid="_x0000_s624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xdr:twoCellAnchor>
    <xdr:from>
      <xdr:col>25</xdr:col>
      <xdr:colOff>0</xdr:colOff>
      <xdr:row>11</xdr:row>
      <xdr:rowOff>270000</xdr:rowOff>
    </xdr:from>
    <xdr:to>
      <xdr:col>35</xdr:col>
      <xdr:colOff>0</xdr:colOff>
      <xdr:row>12</xdr:row>
      <xdr:rowOff>0</xdr:rowOff>
    </xdr:to>
    <xdr:sp macro="" textlink="">
      <xdr:nvSpPr>
        <xdr:cNvPr id="70" name="テキスト ボックス 69"/>
        <xdr:cNvSpPr txBox="1"/>
      </xdr:nvSpPr>
      <xdr:spPr>
        <a:xfrm>
          <a:off x="5097780" y="3188460"/>
          <a:ext cx="1981200" cy="18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期末手当、勤勉手当は報酬に含まれません。</a:t>
          </a:r>
        </a:p>
      </xdr:txBody>
    </xdr:sp>
    <xdr:clientData/>
  </xdr:twoCellAnchor>
  <xdr:twoCellAnchor>
    <xdr:from>
      <xdr:col>1</xdr:col>
      <xdr:colOff>91440</xdr:colOff>
      <xdr:row>2</xdr:row>
      <xdr:rowOff>76200</xdr:rowOff>
    </xdr:from>
    <xdr:to>
      <xdr:col>35</xdr:col>
      <xdr:colOff>97746</xdr:colOff>
      <xdr:row>4</xdr:row>
      <xdr:rowOff>144517</xdr:rowOff>
    </xdr:to>
    <xdr:sp macro="" textlink="">
      <xdr:nvSpPr>
        <xdr:cNvPr id="71" name="テキスト ボックス 70"/>
        <xdr:cNvSpPr txBox="1"/>
      </xdr:nvSpPr>
      <xdr:spPr>
        <a:xfrm>
          <a:off x="281940" y="754380"/>
          <a:ext cx="6894786" cy="5255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破線部の選択・入力において形式的な誤りがあった場合等は、警告メッセージが表示されます。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ja-JP" altLang="en-US" sz="1200">
              <a:solidFill>
                <a:srgbClr val="FF0000"/>
              </a:solidFill>
              <a:latin typeface="ＭＳ ゴシック" panose="020B0609070205080204" pitchFamily="49" charset="-128"/>
              <a:ea typeface="ＭＳ ゴシック" panose="020B0609070205080204" pitchFamily="49" charset="-128"/>
            </a:rPr>
            <a:t>請求書ご提出の際は、これらのメッセージが表示されない状態としてください。</a:t>
          </a:r>
        </a:p>
      </xdr:txBody>
    </xdr:sp>
    <xdr:clientData/>
  </xdr:twoCellAnchor>
  <xdr:twoCellAnchor>
    <xdr:from>
      <xdr:col>8</xdr:col>
      <xdr:colOff>177800</xdr:colOff>
      <xdr:row>12</xdr:row>
      <xdr:rowOff>1</xdr:rowOff>
    </xdr:from>
    <xdr:to>
      <xdr:col>34</xdr:col>
      <xdr:colOff>187785</xdr:colOff>
      <xdr:row>17</xdr:row>
      <xdr:rowOff>1</xdr:rowOff>
    </xdr:to>
    <xdr:sp macro="" textlink="">
      <xdr:nvSpPr>
        <xdr:cNvPr id="72" name="正方形/長方形 71"/>
        <xdr:cNvSpPr/>
      </xdr:nvSpPr>
      <xdr:spPr>
        <a:xfrm>
          <a:off x="1757680" y="3378201"/>
          <a:ext cx="5313505" cy="99060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106680</xdr:colOff>
      <xdr:row>17</xdr:row>
      <xdr:rowOff>10160</xdr:rowOff>
    </xdr:from>
    <xdr:to>
      <xdr:col>20</xdr:col>
      <xdr:colOff>5080</xdr:colOff>
      <xdr:row>17</xdr:row>
      <xdr:rowOff>243840</xdr:rowOff>
    </xdr:to>
    <xdr:cxnSp macro="">
      <xdr:nvCxnSpPr>
        <xdr:cNvPr id="73" name="カギ線コネクタ 72"/>
        <xdr:cNvCxnSpPr/>
      </xdr:nvCxnSpPr>
      <xdr:spPr bwMode="auto">
        <a:xfrm>
          <a:off x="3467100" y="4376420"/>
          <a:ext cx="492760" cy="233680"/>
        </a:xfrm>
        <a:prstGeom prst="bentConnector3">
          <a:avLst>
            <a:gd name="adj1" fmla="val 1546"/>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9</xdr:col>
      <xdr:colOff>5080</xdr:colOff>
      <xdr:row>20</xdr:row>
      <xdr:rowOff>8024</xdr:rowOff>
    </xdr:from>
    <xdr:to>
      <xdr:col>25</xdr:col>
      <xdr:colOff>42536</xdr:colOff>
      <xdr:row>20</xdr:row>
      <xdr:rowOff>450936</xdr:rowOff>
    </xdr:to>
    <xdr:sp macro="" textlink="">
      <xdr:nvSpPr>
        <xdr:cNvPr id="74" name="正方形/長方形 73"/>
        <xdr:cNvSpPr/>
      </xdr:nvSpPr>
      <xdr:spPr>
        <a:xfrm>
          <a:off x="1780540" y="5745884"/>
          <a:ext cx="3359776" cy="442912"/>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100008</xdr:colOff>
      <xdr:row>19</xdr:row>
      <xdr:rowOff>340360</xdr:rowOff>
    </xdr:from>
    <xdr:to>
      <xdr:col>26</xdr:col>
      <xdr:colOff>152400</xdr:colOff>
      <xdr:row>20</xdr:row>
      <xdr:rowOff>8024</xdr:rowOff>
    </xdr:to>
    <xdr:cxnSp macro="">
      <xdr:nvCxnSpPr>
        <xdr:cNvPr id="75" name="カギ線コネクタ 74"/>
        <xdr:cNvCxnSpPr>
          <a:stCxn id="74" idx="0"/>
        </xdr:cNvCxnSpPr>
      </xdr:nvCxnSpPr>
      <xdr:spPr bwMode="auto">
        <a:xfrm rot="5400000" flipH="1" flipV="1">
          <a:off x="4391932" y="4689516"/>
          <a:ext cx="124864" cy="1987872"/>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8</xdr:col>
      <xdr:colOff>172720</xdr:colOff>
      <xdr:row>23</xdr:row>
      <xdr:rowOff>10160</xdr:rowOff>
    </xdr:from>
    <xdr:to>
      <xdr:col>24</xdr:col>
      <xdr:colOff>265354</xdr:colOff>
      <xdr:row>23</xdr:row>
      <xdr:rowOff>453072</xdr:rowOff>
    </xdr:to>
    <xdr:sp macro="" textlink="">
      <xdr:nvSpPr>
        <xdr:cNvPr id="76" name="正方形/長方形 75"/>
        <xdr:cNvSpPr/>
      </xdr:nvSpPr>
      <xdr:spPr>
        <a:xfrm>
          <a:off x="1750060" y="7119620"/>
          <a:ext cx="3338754" cy="442912"/>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59017</xdr:colOff>
      <xdr:row>23</xdr:row>
      <xdr:rowOff>10160</xdr:rowOff>
    </xdr:from>
    <xdr:to>
      <xdr:col>26</xdr:col>
      <xdr:colOff>172723</xdr:colOff>
      <xdr:row>23</xdr:row>
      <xdr:rowOff>162560</xdr:rowOff>
    </xdr:to>
    <xdr:cxnSp macro="">
      <xdr:nvCxnSpPr>
        <xdr:cNvPr id="77" name="カギ線コネクタ 76"/>
        <xdr:cNvCxnSpPr>
          <a:stCxn id="76" idx="0"/>
        </xdr:cNvCxnSpPr>
      </xdr:nvCxnSpPr>
      <xdr:spPr bwMode="auto">
        <a:xfrm rot="16200000" flipH="1">
          <a:off x="4367830" y="6171227"/>
          <a:ext cx="152400" cy="2049186"/>
        </a:xfrm>
        <a:prstGeom prst="bentConnector4">
          <a:avLst>
            <a:gd name="adj1" fmla="val -150000"/>
            <a:gd name="adj2" fmla="val 84040"/>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8</xdr:col>
      <xdr:colOff>172720</xdr:colOff>
      <xdr:row>23</xdr:row>
      <xdr:rowOff>231616</xdr:rowOff>
    </xdr:from>
    <xdr:to>
      <xdr:col>9</xdr:col>
      <xdr:colOff>5080</xdr:colOff>
      <xdr:row>24</xdr:row>
      <xdr:rowOff>406400</xdr:rowOff>
    </xdr:to>
    <xdr:cxnSp macro="">
      <xdr:nvCxnSpPr>
        <xdr:cNvPr id="78" name="カギ線コネクタ 77"/>
        <xdr:cNvCxnSpPr>
          <a:stCxn id="76" idx="1"/>
        </xdr:cNvCxnSpPr>
      </xdr:nvCxnSpPr>
      <xdr:spPr bwMode="auto">
        <a:xfrm rot="10800000" flipH="1" flipV="1">
          <a:off x="1750060" y="7341076"/>
          <a:ext cx="30480" cy="631984"/>
        </a:xfrm>
        <a:prstGeom prst="bentConnector4">
          <a:avLst>
            <a:gd name="adj1" fmla="val -750000"/>
            <a:gd name="adj2" fmla="val 98870"/>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187960</xdr:colOff>
      <xdr:row>27</xdr:row>
      <xdr:rowOff>0</xdr:rowOff>
    </xdr:from>
    <xdr:to>
      <xdr:col>16</xdr:col>
      <xdr:colOff>64989</xdr:colOff>
      <xdr:row>28</xdr:row>
      <xdr:rowOff>4981</xdr:rowOff>
    </xdr:to>
    <xdr:sp macro="" textlink="">
      <xdr:nvSpPr>
        <xdr:cNvPr id="79" name="正方形/長方形 78"/>
        <xdr:cNvSpPr/>
      </xdr:nvSpPr>
      <xdr:spPr>
        <a:xfrm>
          <a:off x="972820" y="8747760"/>
          <a:ext cx="2254469" cy="408841"/>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126475</xdr:colOff>
      <xdr:row>26</xdr:row>
      <xdr:rowOff>132084</xdr:rowOff>
    </xdr:from>
    <xdr:to>
      <xdr:col>18</xdr:col>
      <xdr:colOff>182880</xdr:colOff>
      <xdr:row>27</xdr:row>
      <xdr:rowOff>1</xdr:rowOff>
    </xdr:to>
    <xdr:cxnSp macro="">
      <xdr:nvCxnSpPr>
        <xdr:cNvPr id="80" name="カギ線コネクタ 79"/>
        <xdr:cNvCxnSpPr>
          <a:stCxn id="79" idx="0"/>
        </xdr:cNvCxnSpPr>
      </xdr:nvCxnSpPr>
      <xdr:spPr bwMode="auto">
        <a:xfrm rot="5400000" flipH="1" flipV="1">
          <a:off x="2849619" y="7855960"/>
          <a:ext cx="142237" cy="1641365"/>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157480</xdr:colOff>
      <xdr:row>38</xdr:row>
      <xdr:rowOff>0</xdr:rowOff>
    </xdr:from>
    <xdr:to>
      <xdr:col>13</xdr:col>
      <xdr:colOff>34509</xdr:colOff>
      <xdr:row>39</xdr:row>
      <xdr:rowOff>5080</xdr:rowOff>
    </xdr:to>
    <xdr:sp macro="" textlink="">
      <xdr:nvSpPr>
        <xdr:cNvPr id="81" name="正方形/長方形 80"/>
        <xdr:cNvSpPr/>
      </xdr:nvSpPr>
      <xdr:spPr>
        <a:xfrm>
          <a:off x="347980" y="11247120"/>
          <a:ext cx="2254469" cy="31750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10160</xdr:colOff>
      <xdr:row>38</xdr:row>
      <xdr:rowOff>160020</xdr:rowOff>
    </xdr:from>
    <xdr:to>
      <xdr:col>13</xdr:col>
      <xdr:colOff>34509</xdr:colOff>
      <xdr:row>40</xdr:row>
      <xdr:rowOff>101600</xdr:rowOff>
    </xdr:to>
    <xdr:cxnSp macro="">
      <xdr:nvCxnSpPr>
        <xdr:cNvPr id="82" name="カギ線コネクタ 81"/>
        <xdr:cNvCxnSpPr>
          <a:stCxn id="81" idx="3"/>
        </xdr:cNvCxnSpPr>
      </xdr:nvCxnSpPr>
      <xdr:spPr bwMode="auto">
        <a:xfrm flipH="1">
          <a:off x="2578100" y="11407140"/>
          <a:ext cx="24349" cy="505460"/>
        </a:xfrm>
        <a:prstGeom prst="bentConnector4">
          <a:avLst>
            <a:gd name="adj1" fmla="val -938848"/>
            <a:gd name="adj2" fmla="val 99503"/>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106680</xdr:colOff>
      <xdr:row>39</xdr:row>
      <xdr:rowOff>7620</xdr:rowOff>
    </xdr:from>
    <xdr:to>
      <xdr:col>33</xdr:col>
      <xdr:colOff>144780</xdr:colOff>
      <xdr:row>39</xdr:row>
      <xdr:rowOff>243840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6438900" y="11247120"/>
          <a:ext cx="236220" cy="236220"/>
        </a:xfrm>
        <a:prstGeom prst="rect">
          <a:avLst/>
        </a:prstGeom>
        <a:noFill/>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18288" tIns="18288" rIns="0" bIns="18288" rtlCol="0" anchor="ctr" upright="1">
          <a:noAutofit/>
        </a:bodyPr>
        <a:lstStyle/>
        <a:p>
          <a:pPr algn="ctr" rtl="0"/>
          <a:r>
            <a:rPr kumimoji="1" lang="ja-JP" altLang="en-US" sz="1200" b="0" i="0" u="none" strike="noStrike" baseline="0">
              <a:solidFill>
                <a:sysClr val="windowText" lastClr="000000"/>
              </a:solidFill>
              <a:latin typeface="ＭＳ 明朝"/>
              <a:ea typeface="ＭＳ 明朝"/>
            </a:rPr>
            <a:t>印</a:t>
          </a:r>
        </a:p>
      </xdr:txBody>
    </xdr:sp>
    <xdr:clientData/>
  </xdr:twoCellAnchor>
  <xdr:twoCellAnchor editAs="oneCell">
    <xdr:from>
      <xdr:col>8</xdr:col>
      <xdr:colOff>0</xdr:colOff>
      <xdr:row>11</xdr:row>
      <xdr:rowOff>0</xdr:rowOff>
    </xdr:from>
    <xdr:to>
      <xdr:col>17</xdr:col>
      <xdr:colOff>175260</xdr:colOff>
      <xdr:row>12</xdr:row>
      <xdr:rowOff>22860</xdr:rowOff>
    </xdr:to>
    <xdr:sp macro="" textlink="">
      <xdr:nvSpPr>
        <xdr:cNvPr id="3" name="Group Box 5" hidden="1">
          <a:extLst>
            <a:ext uri="{63B3BB69-23CF-44E3-9099-C40C66FF867C}">
              <a14:compatExt xmlns:a14="http://schemas.microsoft.com/office/drawing/2010/main" spid="_x0000_s14341"/>
            </a:ext>
          </a:extLst>
        </xdr:cNvPr>
        <xdr:cNvSpPr/>
      </xdr:nvSpPr>
      <xdr:spPr bwMode="auto">
        <a:xfrm>
          <a:off x="1577340" y="2964180"/>
          <a:ext cx="1958340" cy="48006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xdr:twoCellAnchor editAs="oneCell">
    <xdr:from>
      <xdr:col>8</xdr:col>
      <xdr:colOff>15240</xdr:colOff>
      <xdr:row>16</xdr:row>
      <xdr:rowOff>167640</xdr:rowOff>
    </xdr:from>
    <xdr:to>
      <xdr:col>17</xdr:col>
      <xdr:colOff>182880</xdr:colOff>
      <xdr:row>18</xdr:row>
      <xdr:rowOff>99060</xdr:rowOff>
    </xdr:to>
    <xdr:sp macro="" textlink="">
      <xdr:nvSpPr>
        <xdr:cNvPr id="4" name="Group Box 8" hidden="1">
          <a:extLst>
            <a:ext uri="{63B3BB69-23CF-44E3-9099-C40C66FF867C}">
              <a14:compatExt xmlns:a14="http://schemas.microsoft.com/office/drawing/2010/main" spid="_x0000_s14344"/>
            </a:ext>
          </a:extLst>
        </xdr:cNvPr>
        <xdr:cNvSpPr/>
      </xdr:nvSpPr>
      <xdr:spPr bwMode="auto">
        <a:xfrm>
          <a:off x="1592580" y="4381500"/>
          <a:ext cx="1950720" cy="58674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xdr:twoCellAnchor editAs="oneCell">
    <xdr:from>
      <xdr:col>9</xdr:col>
      <xdr:colOff>0</xdr:colOff>
      <xdr:row>12</xdr:row>
      <xdr:rowOff>0</xdr:rowOff>
    </xdr:from>
    <xdr:to>
      <xdr:col>10</xdr:col>
      <xdr:colOff>7620</xdr:colOff>
      <xdr:row>16</xdr:row>
      <xdr:rowOff>197555</xdr:rowOff>
    </xdr:to>
    <xdr:sp macro="" textlink="">
      <xdr:nvSpPr>
        <xdr:cNvPr id="5" name="group_haiguu" hidden="1">
          <a:extLst>
            <a:ext uri="{63B3BB69-23CF-44E3-9099-C40C66FF867C}">
              <a14:compatExt xmlns:a14="http://schemas.microsoft.com/office/drawing/2010/main" spid="_x0000_s14358"/>
            </a:ext>
          </a:extLst>
        </xdr:cNvPr>
        <xdr:cNvSpPr/>
      </xdr:nvSpPr>
      <xdr:spPr bwMode="auto">
        <a:xfrm>
          <a:off x="1775460" y="3421380"/>
          <a:ext cx="205740" cy="99003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xdr:twoCellAnchor editAs="oneCell">
    <xdr:from>
      <xdr:col>1</xdr:col>
      <xdr:colOff>190500</xdr:colOff>
      <xdr:row>102</xdr:row>
      <xdr:rowOff>0</xdr:rowOff>
    </xdr:from>
    <xdr:to>
      <xdr:col>1</xdr:col>
      <xdr:colOff>190500</xdr:colOff>
      <xdr:row>103</xdr:row>
      <xdr:rowOff>41487</xdr:rowOff>
    </xdr:to>
    <xdr:sp macro="" textlink="">
      <xdr:nvSpPr>
        <xdr:cNvPr id="6" name="Check Box 25" hidden="1">
          <a:extLst>
            <a:ext uri="{63B3BB69-23CF-44E3-9099-C40C66FF867C}">
              <a14:compatExt xmlns:a14="http://schemas.microsoft.com/office/drawing/2010/main" spid="_x0000_s14361"/>
            </a:ext>
          </a:extLst>
        </xdr:cNvPr>
        <xdr:cNvSpPr/>
      </xdr:nvSpPr>
      <xdr:spPr bwMode="auto">
        <a:xfrm>
          <a:off x="381000" y="24071580"/>
          <a:ext cx="0" cy="2396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24</xdr:col>
      <xdr:colOff>518160</xdr:colOff>
      <xdr:row>10</xdr:row>
      <xdr:rowOff>396240</xdr:rowOff>
    </xdr:from>
    <xdr:to>
      <xdr:col>33</xdr:col>
      <xdr:colOff>60960</xdr:colOff>
      <xdr:row>12</xdr:row>
      <xdr:rowOff>60960</xdr:rowOff>
    </xdr:to>
    <xdr:sp macro="" textlink="">
      <xdr:nvSpPr>
        <xdr:cNvPr id="7" name="Group Box 28" hidden="1">
          <a:extLst>
            <a:ext uri="{63B3BB69-23CF-44E3-9099-C40C66FF867C}">
              <a14:compatExt xmlns:a14="http://schemas.microsoft.com/office/drawing/2010/main" spid="_x0000_s14364"/>
            </a:ext>
          </a:extLst>
        </xdr:cNvPr>
        <xdr:cNvSpPr/>
      </xdr:nvSpPr>
      <xdr:spPr bwMode="auto">
        <a:xfrm>
          <a:off x="4945380" y="2903220"/>
          <a:ext cx="1645920" cy="57912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xdr:twoCellAnchor editAs="oneCell">
    <xdr:from>
      <xdr:col>8</xdr:col>
      <xdr:colOff>137160</xdr:colOff>
      <xdr:row>30</xdr:row>
      <xdr:rowOff>220980</xdr:rowOff>
    </xdr:from>
    <xdr:to>
      <xdr:col>20</xdr:col>
      <xdr:colOff>30480</xdr:colOff>
      <xdr:row>33</xdr:row>
      <xdr:rowOff>121920</xdr:rowOff>
    </xdr:to>
    <xdr:sp macro="" textlink="">
      <xdr:nvSpPr>
        <xdr:cNvPr id="8" name="Group Box 30" hidden="1">
          <a:extLst>
            <a:ext uri="{63B3BB69-23CF-44E3-9099-C40C66FF867C}">
              <a14:compatExt xmlns:a14="http://schemas.microsoft.com/office/drawing/2010/main" spid="_x0000_s14366"/>
            </a:ext>
          </a:extLst>
        </xdr:cNvPr>
        <xdr:cNvSpPr/>
      </xdr:nvSpPr>
      <xdr:spPr bwMode="auto">
        <a:xfrm>
          <a:off x="1714500" y="9692640"/>
          <a:ext cx="2270760" cy="4953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xdr:twoCellAnchor editAs="oneCell">
    <xdr:from>
      <xdr:col>8</xdr:col>
      <xdr:colOff>0</xdr:colOff>
      <xdr:row>11</xdr:row>
      <xdr:rowOff>0</xdr:rowOff>
    </xdr:from>
    <xdr:to>
      <xdr:col>17</xdr:col>
      <xdr:colOff>175260</xdr:colOff>
      <xdr:row>12</xdr:row>
      <xdr:rowOff>22860</xdr:rowOff>
    </xdr:to>
    <xdr:sp macro="" textlink="">
      <xdr:nvSpPr>
        <xdr:cNvPr id="9" name="Group Box 5" hidden="1">
          <a:extLst>
            <a:ext uri="{63B3BB69-23CF-44E3-9099-C40C66FF867C}">
              <a14:compatExt xmlns:a14="http://schemas.microsoft.com/office/drawing/2010/main" spid="_x0000_s14341"/>
            </a:ext>
          </a:extLst>
        </xdr:cNvPr>
        <xdr:cNvSpPr/>
      </xdr:nvSpPr>
      <xdr:spPr bwMode="auto">
        <a:xfrm>
          <a:off x="1577340" y="2964180"/>
          <a:ext cx="1958340" cy="48006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xdr:twoCellAnchor editAs="oneCell">
    <xdr:from>
      <xdr:col>8</xdr:col>
      <xdr:colOff>15240</xdr:colOff>
      <xdr:row>16</xdr:row>
      <xdr:rowOff>167640</xdr:rowOff>
    </xdr:from>
    <xdr:to>
      <xdr:col>17</xdr:col>
      <xdr:colOff>182880</xdr:colOff>
      <xdr:row>18</xdr:row>
      <xdr:rowOff>99060</xdr:rowOff>
    </xdr:to>
    <xdr:sp macro="" textlink="">
      <xdr:nvSpPr>
        <xdr:cNvPr id="10" name="Group Box 8" hidden="1">
          <a:extLst>
            <a:ext uri="{63B3BB69-23CF-44E3-9099-C40C66FF867C}">
              <a14:compatExt xmlns:a14="http://schemas.microsoft.com/office/drawing/2010/main" spid="_x0000_s14344"/>
            </a:ext>
          </a:extLst>
        </xdr:cNvPr>
        <xdr:cNvSpPr/>
      </xdr:nvSpPr>
      <xdr:spPr bwMode="auto">
        <a:xfrm>
          <a:off x="1592580" y="4381500"/>
          <a:ext cx="1950720" cy="58674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xdr:twoCellAnchor editAs="oneCell">
    <xdr:from>
      <xdr:col>9</xdr:col>
      <xdr:colOff>0</xdr:colOff>
      <xdr:row>12</xdr:row>
      <xdr:rowOff>0</xdr:rowOff>
    </xdr:from>
    <xdr:to>
      <xdr:col>10</xdr:col>
      <xdr:colOff>7620</xdr:colOff>
      <xdr:row>16</xdr:row>
      <xdr:rowOff>197555</xdr:rowOff>
    </xdr:to>
    <xdr:sp macro="" textlink="">
      <xdr:nvSpPr>
        <xdr:cNvPr id="11" name="group_haiguu" hidden="1">
          <a:extLst>
            <a:ext uri="{63B3BB69-23CF-44E3-9099-C40C66FF867C}">
              <a14:compatExt xmlns:a14="http://schemas.microsoft.com/office/drawing/2010/main" spid="_x0000_s14358"/>
            </a:ext>
          </a:extLst>
        </xdr:cNvPr>
        <xdr:cNvSpPr/>
      </xdr:nvSpPr>
      <xdr:spPr bwMode="auto">
        <a:xfrm>
          <a:off x="1775460" y="3421380"/>
          <a:ext cx="205740" cy="99003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xdr:twoCellAnchor editAs="oneCell">
    <xdr:from>
      <xdr:col>1</xdr:col>
      <xdr:colOff>190500</xdr:colOff>
      <xdr:row>102</xdr:row>
      <xdr:rowOff>0</xdr:rowOff>
    </xdr:from>
    <xdr:to>
      <xdr:col>1</xdr:col>
      <xdr:colOff>190500</xdr:colOff>
      <xdr:row>103</xdr:row>
      <xdr:rowOff>41487</xdr:rowOff>
    </xdr:to>
    <xdr:sp macro="" textlink="">
      <xdr:nvSpPr>
        <xdr:cNvPr id="12" name="Check Box 25" hidden="1">
          <a:extLst>
            <a:ext uri="{63B3BB69-23CF-44E3-9099-C40C66FF867C}">
              <a14:compatExt xmlns:a14="http://schemas.microsoft.com/office/drawing/2010/main" spid="_x0000_s14361"/>
            </a:ext>
          </a:extLst>
        </xdr:cNvPr>
        <xdr:cNvSpPr/>
      </xdr:nvSpPr>
      <xdr:spPr bwMode="auto">
        <a:xfrm>
          <a:off x="381000" y="24071580"/>
          <a:ext cx="0" cy="2396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518160</xdr:colOff>
      <xdr:row>10</xdr:row>
      <xdr:rowOff>396240</xdr:rowOff>
    </xdr:from>
    <xdr:to>
      <xdr:col>33</xdr:col>
      <xdr:colOff>60960</xdr:colOff>
      <xdr:row>12</xdr:row>
      <xdr:rowOff>60960</xdr:rowOff>
    </xdr:to>
    <xdr:sp macro="" textlink="">
      <xdr:nvSpPr>
        <xdr:cNvPr id="13" name="Group Box 28" hidden="1">
          <a:extLst>
            <a:ext uri="{63B3BB69-23CF-44E3-9099-C40C66FF867C}">
              <a14:compatExt xmlns:a14="http://schemas.microsoft.com/office/drawing/2010/main" spid="_x0000_s14364"/>
            </a:ext>
          </a:extLst>
        </xdr:cNvPr>
        <xdr:cNvSpPr/>
      </xdr:nvSpPr>
      <xdr:spPr bwMode="auto">
        <a:xfrm>
          <a:off x="4945380" y="2903220"/>
          <a:ext cx="1645920" cy="57912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xdr:twoCellAnchor editAs="oneCell">
    <xdr:from>
      <xdr:col>8</xdr:col>
      <xdr:colOff>137160</xdr:colOff>
      <xdr:row>30</xdr:row>
      <xdr:rowOff>220980</xdr:rowOff>
    </xdr:from>
    <xdr:to>
      <xdr:col>20</xdr:col>
      <xdr:colOff>30480</xdr:colOff>
      <xdr:row>33</xdr:row>
      <xdr:rowOff>121920</xdr:rowOff>
    </xdr:to>
    <xdr:sp macro="" textlink="">
      <xdr:nvSpPr>
        <xdr:cNvPr id="14" name="Group Box 30" hidden="1">
          <a:extLst>
            <a:ext uri="{63B3BB69-23CF-44E3-9099-C40C66FF867C}">
              <a14:compatExt xmlns:a14="http://schemas.microsoft.com/office/drawing/2010/main" spid="_x0000_s14366"/>
            </a:ext>
          </a:extLst>
        </xdr:cNvPr>
        <xdr:cNvSpPr/>
      </xdr:nvSpPr>
      <xdr:spPr bwMode="auto">
        <a:xfrm>
          <a:off x="1714500" y="9692640"/>
          <a:ext cx="2270760" cy="4953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17</xdr:col>
          <xdr:colOff>175260</xdr:colOff>
          <xdr:row>12</xdr:row>
          <xdr:rowOff>22860</xdr:rowOff>
        </xdr:to>
        <xdr:sp macro="" textlink="">
          <xdr:nvSpPr>
            <xdr:cNvPr id="53249" name="Group Box 1" hidden="1">
              <a:extLst>
                <a:ext uri="{63B3BB69-23CF-44E3-9099-C40C66FF867C}">
                  <a14:compatExt spid="_x0000_s532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167640</xdr:rowOff>
        </xdr:from>
        <xdr:to>
          <xdr:col>17</xdr:col>
          <xdr:colOff>182880</xdr:colOff>
          <xdr:row>18</xdr:row>
          <xdr:rowOff>99060</xdr:rowOff>
        </xdr:to>
        <xdr:sp macro="" textlink="">
          <xdr:nvSpPr>
            <xdr:cNvPr id="53250" name="Group Box 2" hidden="1">
              <a:extLst>
                <a:ext uri="{63B3BB69-23CF-44E3-9099-C40C66FF867C}">
                  <a14:compatExt spid="_x0000_s53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7620</xdr:colOff>
          <xdr:row>17</xdr:row>
          <xdr:rowOff>0</xdr:rowOff>
        </xdr:to>
        <xdr:sp macro="" textlink="">
          <xdr:nvSpPr>
            <xdr:cNvPr id="53251" name="group_haiguu" hidden="1">
              <a:extLst>
                <a:ext uri="{63B3BB69-23CF-44E3-9099-C40C66FF867C}">
                  <a14:compatExt spid="_x0000_s532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102</xdr:row>
          <xdr:rowOff>0</xdr:rowOff>
        </xdr:from>
        <xdr:to>
          <xdr:col>1</xdr:col>
          <xdr:colOff>190500</xdr:colOff>
          <xdr:row>103</xdr:row>
          <xdr:rowOff>38100</xdr:rowOff>
        </xdr:to>
        <xdr:sp macro="" textlink="">
          <xdr:nvSpPr>
            <xdr:cNvPr id="53252" name="Check Box 4" hidden="1">
              <a:extLst>
                <a:ext uri="{63B3BB69-23CF-44E3-9099-C40C66FF867C}">
                  <a14:compatExt spid="_x0000_s5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518160</xdr:colOff>
          <xdr:row>10</xdr:row>
          <xdr:rowOff>396240</xdr:rowOff>
        </xdr:from>
        <xdr:to>
          <xdr:col>33</xdr:col>
          <xdr:colOff>60960</xdr:colOff>
          <xdr:row>12</xdr:row>
          <xdr:rowOff>60960</xdr:rowOff>
        </xdr:to>
        <xdr:sp macro="" textlink="">
          <xdr:nvSpPr>
            <xdr:cNvPr id="53253" name="Group Box 5" hidden="1">
              <a:extLst>
                <a:ext uri="{63B3BB69-23CF-44E3-9099-C40C66FF867C}">
                  <a14:compatExt spid="_x0000_s532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30</xdr:row>
          <xdr:rowOff>220980</xdr:rowOff>
        </xdr:from>
        <xdr:to>
          <xdr:col>20</xdr:col>
          <xdr:colOff>30480</xdr:colOff>
          <xdr:row>33</xdr:row>
          <xdr:rowOff>121920</xdr:rowOff>
        </xdr:to>
        <xdr:sp macro="" textlink="">
          <xdr:nvSpPr>
            <xdr:cNvPr id="53254" name="Group Box 6" hidden="1">
              <a:extLst>
                <a:ext uri="{63B3BB69-23CF-44E3-9099-C40C66FF867C}">
                  <a14:compatExt spid="_x0000_s532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32</xdr:col>
      <xdr:colOff>106680</xdr:colOff>
      <xdr:row>39</xdr:row>
      <xdr:rowOff>7620</xdr:rowOff>
    </xdr:from>
    <xdr:to>
      <xdr:col>33</xdr:col>
      <xdr:colOff>144780</xdr:colOff>
      <xdr:row>39</xdr:row>
      <xdr:rowOff>243840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6438900" y="11247120"/>
          <a:ext cx="236220" cy="236220"/>
        </a:xfrm>
        <a:prstGeom prst="rect">
          <a:avLst/>
        </a:prstGeom>
        <a:noFill/>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18288" tIns="18288" rIns="0" bIns="18288" rtlCol="0" anchor="ctr" upright="1">
          <a:noAutofit/>
        </a:bodyPr>
        <a:lstStyle/>
        <a:p>
          <a:pPr algn="ctr" rtl="0"/>
          <a:r>
            <a:rPr kumimoji="1" lang="ja-JP" altLang="en-US" sz="1200" b="0" i="0" u="none" strike="noStrike" baseline="0">
              <a:solidFill>
                <a:sysClr val="windowText" lastClr="000000"/>
              </a:solidFill>
              <a:latin typeface="ＭＳ 明朝"/>
              <a:ea typeface="ＭＳ 明朝"/>
            </a:rPr>
            <a:t>印</a:t>
          </a:r>
        </a:p>
      </xdr:txBody>
    </xdr:sp>
    <xdr:clientData/>
  </xdr:twoCellAnchor>
  <xdr:twoCellAnchor editAs="oneCell">
    <xdr:from>
      <xdr:col>8</xdr:col>
      <xdr:colOff>0</xdr:colOff>
      <xdr:row>11</xdr:row>
      <xdr:rowOff>0</xdr:rowOff>
    </xdr:from>
    <xdr:to>
      <xdr:col>17</xdr:col>
      <xdr:colOff>175260</xdr:colOff>
      <xdr:row>12</xdr:row>
      <xdr:rowOff>22860</xdr:rowOff>
    </xdr:to>
    <xdr:sp macro="" textlink="">
      <xdr:nvSpPr>
        <xdr:cNvPr id="3" name="Group Box 5" hidden="1">
          <a:extLst>
            <a:ext uri="{63B3BB69-23CF-44E3-9099-C40C66FF867C}">
              <a14:compatExt xmlns:a14="http://schemas.microsoft.com/office/drawing/2010/main" spid="_x0000_s14341"/>
            </a:ext>
          </a:extLst>
        </xdr:cNvPr>
        <xdr:cNvSpPr/>
      </xdr:nvSpPr>
      <xdr:spPr bwMode="auto">
        <a:xfrm>
          <a:off x="1577340" y="2964180"/>
          <a:ext cx="1958340" cy="48006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xdr:twoCellAnchor editAs="oneCell">
    <xdr:from>
      <xdr:col>8</xdr:col>
      <xdr:colOff>15240</xdr:colOff>
      <xdr:row>16</xdr:row>
      <xdr:rowOff>167640</xdr:rowOff>
    </xdr:from>
    <xdr:to>
      <xdr:col>17</xdr:col>
      <xdr:colOff>182880</xdr:colOff>
      <xdr:row>18</xdr:row>
      <xdr:rowOff>99060</xdr:rowOff>
    </xdr:to>
    <xdr:sp macro="" textlink="">
      <xdr:nvSpPr>
        <xdr:cNvPr id="4" name="Group Box 8" hidden="1">
          <a:extLst>
            <a:ext uri="{63B3BB69-23CF-44E3-9099-C40C66FF867C}">
              <a14:compatExt xmlns:a14="http://schemas.microsoft.com/office/drawing/2010/main" spid="_x0000_s14344"/>
            </a:ext>
          </a:extLst>
        </xdr:cNvPr>
        <xdr:cNvSpPr/>
      </xdr:nvSpPr>
      <xdr:spPr bwMode="auto">
        <a:xfrm>
          <a:off x="1592580" y="4381500"/>
          <a:ext cx="1950720" cy="58674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xdr:twoCellAnchor editAs="oneCell">
    <xdr:from>
      <xdr:col>9</xdr:col>
      <xdr:colOff>0</xdr:colOff>
      <xdr:row>12</xdr:row>
      <xdr:rowOff>0</xdr:rowOff>
    </xdr:from>
    <xdr:to>
      <xdr:col>10</xdr:col>
      <xdr:colOff>7620</xdr:colOff>
      <xdr:row>17</xdr:row>
      <xdr:rowOff>421</xdr:rowOff>
    </xdr:to>
    <xdr:sp macro="" textlink="">
      <xdr:nvSpPr>
        <xdr:cNvPr id="5" name="group_haiguu" hidden="1">
          <a:extLst>
            <a:ext uri="{63B3BB69-23CF-44E3-9099-C40C66FF867C}">
              <a14:compatExt xmlns:a14="http://schemas.microsoft.com/office/drawing/2010/main" spid="_x0000_s14358"/>
            </a:ext>
          </a:extLst>
        </xdr:cNvPr>
        <xdr:cNvSpPr/>
      </xdr:nvSpPr>
      <xdr:spPr bwMode="auto">
        <a:xfrm>
          <a:off x="1775460" y="3421380"/>
          <a:ext cx="205740" cy="99102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xdr:twoCellAnchor editAs="oneCell">
    <xdr:from>
      <xdr:col>1</xdr:col>
      <xdr:colOff>190500</xdr:colOff>
      <xdr:row>48</xdr:row>
      <xdr:rowOff>0</xdr:rowOff>
    </xdr:from>
    <xdr:to>
      <xdr:col>1</xdr:col>
      <xdr:colOff>190500</xdr:colOff>
      <xdr:row>49</xdr:row>
      <xdr:rowOff>7621</xdr:rowOff>
    </xdr:to>
    <xdr:sp macro="" textlink="">
      <xdr:nvSpPr>
        <xdr:cNvPr id="6" name="Check Box 25" hidden="1">
          <a:extLst>
            <a:ext uri="{63B3BB69-23CF-44E3-9099-C40C66FF867C}">
              <a14:compatExt xmlns:a14="http://schemas.microsoft.com/office/drawing/2010/main" spid="_x0000_s14361"/>
            </a:ext>
          </a:extLst>
        </xdr:cNvPr>
        <xdr:cNvSpPr/>
      </xdr:nvSpPr>
      <xdr:spPr bwMode="auto">
        <a:xfrm>
          <a:off x="381000" y="13342620"/>
          <a:ext cx="0" cy="236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24</xdr:col>
      <xdr:colOff>518160</xdr:colOff>
      <xdr:row>10</xdr:row>
      <xdr:rowOff>396240</xdr:rowOff>
    </xdr:from>
    <xdr:to>
      <xdr:col>33</xdr:col>
      <xdr:colOff>60960</xdr:colOff>
      <xdr:row>12</xdr:row>
      <xdr:rowOff>60960</xdr:rowOff>
    </xdr:to>
    <xdr:sp macro="" textlink="">
      <xdr:nvSpPr>
        <xdr:cNvPr id="7" name="Group Box 28" hidden="1">
          <a:extLst>
            <a:ext uri="{63B3BB69-23CF-44E3-9099-C40C66FF867C}">
              <a14:compatExt xmlns:a14="http://schemas.microsoft.com/office/drawing/2010/main" spid="_x0000_s14364"/>
            </a:ext>
          </a:extLst>
        </xdr:cNvPr>
        <xdr:cNvSpPr/>
      </xdr:nvSpPr>
      <xdr:spPr bwMode="auto">
        <a:xfrm>
          <a:off x="4945380" y="2903220"/>
          <a:ext cx="1645920" cy="57912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xdr:twoCellAnchor editAs="oneCell">
    <xdr:from>
      <xdr:col>8</xdr:col>
      <xdr:colOff>137160</xdr:colOff>
      <xdr:row>30</xdr:row>
      <xdr:rowOff>220980</xdr:rowOff>
    </xdr:from>
    <xdr:to>
      <xdr:col>20</xdr:col>
      <xdr:colOff>30480</xdr:colOff>
      <xdr:row>33</xdr:row>
      <xdr:rowOff>121920</xdr:rowOff>
    </xdr:to>
    <xdr:sp macro="" textlink="">
      <xdr:nvSpPr>
        <xdr:cNvPr id="8" name="Group Box 30" hidden="1">
          <a:extLst>
            <a:ext uri="{63B3BB69-23CF-44E3-9099-C40C66FF867C}">
              <a14:compatExt xmlns:a14="http://schemas.microsoft.com/office/drawing/2010/main" spid="_x0000_s14366"/>
            </a:ext>
          </a:extLst>
        </xdr:cNvPr>
        <xdr:cNvSpPr/>
      </xdr:nvSpPr>
      <xdr:spPr bwMode="auto">
        <a:xfrm>
          <a:off x="1714500" y="9692640"/>
          <a:ext cx="2270760" cy="4953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xdr:twoCellAnchor editAs="oneCell">
    <xdr:from>
      <xdr:col>8</xdr:col>
      <xdr:colOff>0</xdr:colOff>
      <xdr:row>11</xdr:row>
      <xdr:rowOff>0</xdr:rowOff>
    </xdr:from>
    <xdr:to>
      <xdr:col>17</xdr:col>
      <xdr:colOff>175260</xdr:colOff>
      <xdr:row>12</xdr:row>
      <xdr:rowOff>22860</xdr:rowOff>
    </xdr:to>
    <xdr:sp macro="" textlink="">
      <xdr:nvSpPr>
        <xdr:cNvPr id="9" name="Group Box 5" hidden="1">
          <a:extLst>
            <a:ext uri="{63B3BB69-23CF-44E3-9099-C40C66FF867C}">
              <a14:compatExt xmlns:a14="http://schemas.microsoft.com/office/drawing/2010/main" spid="_x0000_s14341"/>
            </a:ext>
          </a:extLst>
        </xdr:cNvPr>
        <xdr:cNvSpPr/>
      </xdr:nvSpPr>
      <xdr:spPr bwMode="auto">
        <a:xfrm>
          <a:off x="1577340" y="2964180"/>
          <a:ext cx="1958340" cy="48006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xdr:twoCellAnchor editAs="oneCell">
    <xdr:from>
      <xdr:col>8</xdr:col>
      <xdr:colOff>15240</xdr:colOff>
      <xdr:row>16</xdr:row>
      <xdr:rowOff>167640</xdr:rowOff>
    </xdr:from>
    <xdr:to>
      <xdr:col>17</xdr:col>
      <xdr:colOff>182880</xdr:colOff>
      <xdr:row>18</xdr:row>
      <xdr:rowOff>99060</xdr:rowOff>
    </xdr:to>
    <xdr:sp macro="" textlink="">
      <xdr:nvSpPr>
        <xdr:cNvPr id="10" name="Group Box 8" hidden="1">
          <a:extLst>
            <a:ext uri="{63B3BB69-23CF-44E3-9099-C40C66FF867C}">
              <a14:compatExt xmlns:a14="http://schemas.microsoft.com/office/drawing/2010/main" spid="_x0000_s14344"/>
            </a:ext>
          </a:extLst>
        </xdr:cNvPr>
        <xdr:cNvSpPr/>
      </xdr:nvSpPr>
      <xdr:spPr bwMode="auto">
        <a:xfrm>
          <a:off x="1592580" y="4381500"/>
          <a:ext cx="1950720" cy="58674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xdr:twoCellAnchor editAs="oneCell">
    <xdr:from>
      <xdr:col>9</xdr:col>
      <xdr:colOff>0</xdr:colOff>
      <xdr:row>12</xdr:row>
      <xdr:rowOff>0</xdr:rowOff>
    </xdr:from>
    <xdr:to>
      <xdr:col>10</xdr:col>
      <xdr:colOff>7620</xdr:colOff>
      <xdr:row>17</xdr:row>
      <xdr:rowOff>421</xdr:rowOff>
    </xdr:to>
    <xdr:sp macro="" textlink="">
      <xdr:nvSpPr>
        <xdr:cNvPr id="11" name="group_haiguu" hidden="1">
          <a:extLst>
            <a:ext uri="{63B3BB69-23CF-44E3-9099-C40C66FF867C}">
              <a14:compatExt xmlns:a14="http://schemas.microsoft.com/office/drawing/2010/main" spid="_x0000_s14358"/>
            </a:ext>
          </a:extLst>
        </xdr:cNvPr>
        <xdr:cNvSpPr/>
      </xdr:nvSpPr>
      <xdr:spPr bwMode="auto">
        <a:xfrm>
          <a:off x="1775460" y="3421380"/>
          <a:ext cx="205740" cy="99102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xdr:twoCellAnchor editAs="oneCell">
    <xdr:from>
      <xdr:col>1</xdr:col>
      <xdr:colOff>190500</xdr:colOff>
      <xdr:row>48</xdr:row>
      <xdr:rowOff>0</xdr:rowOff>
    </xdr:from>
    <xdr:to>
      <xdr:col>1</xdr:col>
      <xdr:colOff>190500</xdr:colOff>
      <xdr:row>49</xdr:row>
      <xdr:rowOff>7621</xdr:rowOff>
    </xdr:to>
    <xdr:sp macro="" textlink="">
      <xdr:nvSpPr>
        <xdr:cNvPr id="12" name="Check Box 25" hidden="1">
          <a:extLst>
            <a:ext uri="{63B3BB69-23CF-44E3-9099-C40C66FF867C}">
              <a14:compatExt xmlns:a14="http://schemas.microsoft.com/office/drawing/2010/main" spid="_x0000_s14361"/>
            </a:ext>
          </a:extLst>
        </xdr:cNvPr>
        <xdr:cNvSpPr/>
      </xdr:nvSpPr>
      <xdr:spPr bwMode="auto">
        <a:xfrm>
          <a:off x="381000" y="13342620"/>
          <a:ext cx="0" cy="236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518160</xdr:colOff>
      <xdr:row>10</xdr:row>
      <xdr:rowOff>396240</xdr:rowOff>
    </xdr:from>
    <xdr:to>
      <xdr:col>33</xdr:col>
      <xdr:colOff>60960</xdr:colOff>
      <xdr:row>12</xdr:row>
      <xdr:rowOff>60960</xdr:rowOff>
    </xdr:to>
    <xdr:sp macro="" textlink="">
      <xdr:nvSpPr>
        <xdr:cNvPr id="13" name="Group Box 28" hidden="1">
          <a:extLst>
            <a:ext uri="{63B3BB69-23CF-44E3-9099-C40C66FF867C}">
              <a14:compatExt xmlns:a14="http://schemas.microsoft.com/office/drawing/2010/main" spid="_x0000_s14364"/>
            </a:ext>
          </a:extLst>
        </xdr:cNvPr>
        <xdr:cNvSpPr/>
      </xdr:nvSpPr>
      <xdr:spPr bwMode="auto">
        <a:xfrm>
          <a:off x="4945380" y="2903220"/>
          <a:ext cx="1645920" cy="57912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xdr:twoCellAnchor editAs="oneCell">
    <xdr:from>
      <xdr:col>8</xdr:col>
      <xdr:colOff>137160</xdr:colOff>
      <xdr:row>30</xdr:row>
      <xdr:rowOff>220980</xdr:rowOff>
    </xdr:from>
    <xdr:to>
      <xdr:col>20</xdr:col>
      <xdr:colOff>30480</xdr:colOff>
      <xdr:row>33</xdr:row>
      <xdr:rowOff>121920</xdr:rowOff>
    </xdr:to>
    <xdr:sp macro="" textlink="">
      <xdr:nvSpPr>
        <xdr:cNvPr id="14" name="Group Box 30" hidden="1">
          <a:extLst>
            <a:ext uri="{63B3BB69-23CF-44E3-9099-C40C66FF867C}">
              <a14:compatExt xmlns:a14="http://schemas.microsoft.com/office/drawing/2010/main" spid="_x0000_s14366"/>
            </a:ext>
          </a:extLst>
        </xdr:cNvPr>
        <xdr:cNvSpPr/>
      </xdr:nvSpPr>
      <xdr:spPr bwMode="auto">
        <a:xfrm>
          <a:off x="1714500" y="9692640"/>
          <a:ext cx="2270760" cy="4953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17</xdr:col>
          <xdr:colOff>175260</xdr:colOff>
          <xdr:row>12</xdr:row>
          <xdr:rowOff>22860</xdr:rowOff>
        </xdr:to>
        <xdr:sp macro="" textlink="">
          <xdr:nvSpPr>
            <xdr:cNvPr id="61441" name="Group Box 1" hidden="1">
              <a:extLst>
                <a:ext uri="{63B3BB69-23CF-44E3-9099-C40C66FF867C}">
                  <a14:compatExt spid="_x0000_s614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167640</xdr:rowOff>
        </xdr:from>
        <xdr:to>
          <xdr:col>17</xdr:col>
          <xdr:colOff>182880</xdr:colOff>
          <xdr:row>18</xdr:row>
          <xdr:rowOff>99060</xdr:rowOff>
        </xdr:to>
        <xdr:sp macro="" textlink="">
          <xdr:nvSpPr>
            <xdr:cNvPr id="61442" name="Group Box 2" hidden="1">
              <a:extLst>
                <a:ext uri="{63B3BB69-23CF-44E3-9099-C40C66FF867C}">
                  <a14:compatExt spid="_x0000_s614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7620</xdr:colOff>
          <xdr:row>17</xdr:row>
          <xdr:rowOff>0</xdr:rowOff>
        </xdr:to>
        <xdr:sp macro="" textlink="">
          <xdr:nvSpPr>
            <xdr:cNvPr id="61443" name="group_haiguu" hidden="1">
              <a:extLst>
                <a:ext uri="{63B3BB69-23CF-44E3-9099-C40C66FF867C}">
                  <a14:compatExt spid="_x0000_s614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0</xdr:rowOff>
        </xdr:from>
        <xdr:to>
          <xdr:col>1</xdr:col>
          <xdr:colOff>190500</xdr:colOff>
          <xdr:row>49</xdr:row>
          <xdr:rowOff>7620</xdr:rowOff>
        </xdr:to>
        <xdr:sp macro="" textlink="">
          <xdr:nvSpPr>
            <xdr:cNvPr id="61444" name="Check Box 4" hidden="1">
              <a:extLst>
                <a:ext uri="{63B3BB69-23CF-44E3-9099-C40C66FF867C}">
                  <a14:compatExt spid="_x0000_s6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518160</xdr:colOff>
          <xdr:row>10</xdr:row>
          <xdr:rowOff>396240</xdr:rowOff>
        </xdr:from>
        <xdr:to>
          <xdr:col>33</xdr:col>
          <xdr:colOff>60960</xdr:colOff>
          <xdr:row>12</xdr:row>
          <xdr:rowOff>60960</xdr:rowOff>
        </xdr:to>
        <xdr:sp macro="" textlink="">
          <xdr:nvSpPr>
            <xdr:cNvPr id="61445" name="Group Box 5" hidden="1">
              <a:extLst>
                <a:ext uri="{63B3BB69-23CF-44E3-9099-C40C66FF867C}">
                  <a14:compatExt spid="_x0000_s614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30</xdr:row>
          <xdr:rowOff>220980</xdr:rowOff>
        </xdr:from>
        <xdr:to>
          <xdr:col>20</xdr:col>
          <xdr:colOff>30480</xdr:colOff>
          <xdr:row>33</xdr:row>
          <xdr:rowOff>121920</xdr:rowOff>
        </xdr:to>
        <xdr:sp macro="" textlink="">
          <xdr:nvSpPr>
            <xdr:cNvPr id="61446" name="Group Box 6" hidden="1">
              <a:extLst>
                <a:ext uri="{63B3BB69-23CF-44E3-9099-C40C66FF867C}">
                  <a14:compatExt spid="_x0000_s614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xdr:twoCellAnchor>
    <xdr:from>
      <xdr:col>15</xdr:col>
      <xdr:colOff>167126</xdr:colOff>
      <xdr:row>3</xdr:row>
      <xdr:rowOff>112888</xdr:rowOff>
    </xdr:from>
    <xdr:to>
      <xdr:col>20</xdr:col>
      <xdr:colOff>163598</xdr:colOff>
      <xdr:row>4</xdr:row>
      <xdr:rowOff>193850</xdr:rowOff>
    </xdr:to>
    <xdr:sp macro="" textlink="">
      <xdr:nvSpPr>
        <xdr:cNvPr id="21" name="テキスト ボックス 20"/>
        <xdr:cNvSpPr txBox="1"/>
      </xdr:nvSpPr>
      <xdr:spPr>
        <a:xfrm>
          <a:off x="3131306" y="1042528"/>
          <a:ext cx="987072" cy="3324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母親を選択</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165542</xdr:colOff>
      <xdr:row>4</xdr:row>
      <xdr:rowOff>193849</xdr:rowOff>
    </xdr:from>
    <xdr:to>
      <xdr:col>18</xdr:col>
      <xdr:colOff>66585</xdr:colOff>
      <xdr:row>11</xdr:row>
      <xdr:rowOff>90310</xdr:rowOff>
    </xdr:to>
    <xdr:cxnSp macro="">
      <xdr:nvCxnSpPr>
        <xdr:cNvPr id="22" name="カギ線コネクタ 21"/>
        <xdr:cNvCxnSpPr>
          <a:stCxn id="21" idx="2"/>
          <a:endCxn id="23" idx="0"/>
        </xdr:cNvCxnSpPr>
      </xdr:nvCxnSpPr>
      <xdr:spPr bwMode="auto">
        <a:xfrm rot="5400000">
          <a:off x="2042353" y="1471718"/>
          <a:ext cx="1679541" cy="1486003"/>
        </a:xfrm>
        <a:prstGeom prst="bentConnector3">
          <a:avLst>
            <a:gd name="adj1" fmla="val 71358"/>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8</xdr:col>
      <xdr:colOff>169333</xdr:colOff>
      <xdr:row>11</xdr:row>
      <xdr:rowOff>90311</xdr:rowOff>
    </xdr:from>
    <xdr:to>
      <xdr:col>12</xdr:col>
      <xdr:colOff>161749</xdr:colOff>
      <xdr:row>11</xdr:row>
      <xdr:rowOff>385586</xdr:rowOff>
    </xdr:to>
    <xdr:sp macro="" textlink="">
      <xdr:nvSpPr>
        <xdr:cNvPr id="23" name="正方形/長方形 22"/>
        <xdr:cNvSpPr/>
      </xdr:nvSpPr>
      <xdr:spPr>
        <a:xfrm>
          <a:off x="1746673" y="3054491"/>
          <a:ext cx="784896" cy="295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180100</xdr:colOff>
      <xdr:row>17</xdr:row>
      <xdr:rowOff>59484</xdr:rowOff>
    </xdr:from>
    <xdr:to>
      <xdr:col>35</xdr:col>
      <xdr:colOff>8612</xdr:colOff>
      <xdr:row>18</xdr:row>
      <xdr:rowOff>129837</xdr:rowOff>
    </xdr:to>
    <xdr:sp macro="" textlink="">
      <xdr:nvSpPr>
        <xdr:cNvPr id="24" name="テキスト ボックス 23"/>
        <xdr:cNvSpPr txBox="1"/>
      </xdr:nvSpPr>
      <xdr:spPr>
        <a:xfrm>
          <a:off x="3738640" y="4471464"/>
          <a:ext cx="3196552" cy="5275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配偶者について該当する項目があれば選択する</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（該当がない場合は選択不要）</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191909</xdr:colOff>
      <xdr:row>12</xdr:row>
      <xdr:rowOff>0</xdr:rowOff>
    </xdr:from>
    <xdr:to>
      <xdr:col>34</xdr:col>
      <xdr:colOff>168812</xdr:colOff>
      <xdr:row>16</xdr:row>
      <xdr:rowOff>190365</xdr:rowOff>
    </xdr:to>
    <xdr:sp macro="" textlink="">
      <xdr:nvSpPr>
        <xdr:cNvPr id="25" name="正方形/長方形 24"/>
        <xdr:cNvSpPr/>
      </xdr:nvSpPr>
      <xdr:spPr>
        <a:xfrm>
          <a:off x="1769249" y="3421380"/>
          <a:ext cx="5128023" cy="9828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71870</xdr:colOff>
      <xdr:row>17</xdr:row>
      <xdr:rowOff>2337</xdr:rowOff>
    </xdr:from>
    <xdr:to>
      <xdr:col>18</xdr:col>
      <xdr:colOff>180100</xdr:colOff>
      <xdr:row>17</xdr:row>
      <xdr:rowOff>323261</xdr:rowOff>
    </xdr:to>
    <xdr:cxnSp macro="">
      <xdr:nvCxnSpPr>
        <xdr:cNvPr id="26" name="直線矢印コネクタ 25"/>
        <xdr:cNvCxnSpPr>
          <a:stCxn id="24" idx="1"/>
        </xdr:cNvCxnSpPr>
      </xdr:nvCxnSpPr>
      <xdr:spPr>
        <a:xfrm flipH="1" flipV="1">
          <a:off x="3432290" y="4414317"/>
          <a:ext cx="306350" cy="3209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190492</xdr:colOff>
      <xdr:row>21</xdr:row>
      <xdr:rowOff>457199</xdr:rowOff>
    </xdr:from>
    <xdr:to>
      <xdr:col>16</xdr:col>
      <xdr:colOff>185057</xdr:colOff>
      <xdr:row>22</xdr:row>
      <xdr:rowOff>438149</xdr:rowOff>
    </xdr:to>
    <xdr:sp macro="" textlink="">
      <xdr:nvSpPr>
        <xdr:cNvPr id="27" name="正方形/長方形 26"/>
        <xdr:cNvSpPr/>
      </xdr:nvSpPr>
      <xdr:spPr>
        <a:xfrm>
          <a:off x="1767832" y="6697979"/>
          <a:ext cx="1579525" cy="4381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187377</xdr:colOff>
      <xdr:row>20</xdr:row>
      <xdr:rowOff>149901</xdr:rowOff>
    </xdr:from>
    <xdr:to>
      <xdr:col>30</xdr:col>
      <xdr:colOff>106180</xdr:colOff>
      <xdr:row>20</xdr:row>
      <xdr:rowOff>244063</xdr:rowOff>
    </xdr:to>
    <xdr:cxnSp macro="">
      <xdr:nvCxnSpPr>
        <xdr:cNvPr id="28" name="カギ線コネクタ 27"/>
        <xdr:cNvCxnSpPr>
          <a:stCxn id="31" idx="2"/>
          <a:endCxn id="30" idx="3"/>
        </xdr:cNvCxnSpPr>
      </xdr:nvCxnSpPr>
      <xdr:spPr bwMode="auto">
        <a:xfrm rot="5400000">
          <a:off x="5789714" y="5727728"/>
          <a:ext cx="94162" cy="518410"/>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8</xdr:col>
      <xdr:colOff>181136</xdr:colOff>
      <xdr:row>21</xdr:row>
      <xdr:rowOff>16712</xdr:rowOff>
    </xdr:from>
    <xdr:to>
      <xdr:col>27</xdr:col>
      <xdr:colOff>187377</xdr:colOff>
      <xdr:row>21</xdr:row>
      <xdr:rowOff>454862</xdr:rowOff>
    </xdr:to>
    <xdr:sp macro="" textlink="">
      <xdr:nvSpPr>
        <xdr:cNvPr id="29" name="正方形/長方形 28"/>
        <xdr:cNvSpPr/>
      </xdr:nvSpPr>
      <xdr:spPr>
        <a:xfrm>
          <a:off x="1758476" y="6257492"/>
          <a:ext cx="3770521" cy="4381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181136</xdr:colOff>
      <xdr:row>20</xdr:row>
      <xdr:rowOff>24988</xdr:rowOff>
    </xdr:from>
    <xdr:to>
      <xdr:col>27</xdr:col>
      <xdr:colOff>187377</xdr:colOff>
      <xdr:row>21</xdr:row>
      <xdr:rowOff>7187</xdr:rowOff>
    </xdr:to>
    <xdr:sp macro="" textlink="">
      <xdr:nvSpPr>
        <xdr:cNvPr id="30" name="正方形/長方形 29"/>
        <xdr:cNvSpPr/>
      </xdr:nvSpPr>
      <xdr:spPr>
        <a:xfrm>
          <a:off x="1758476" y="5808568"/>
          <a:ext cx="3770521" cy="43939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43721</xdr:colOff>
      <xdr:row>18</xdr:row>
      <xdr:rowOff>137407</xdr:rowOff>
    </xdr:from>
    <xdr:to>
      <xdr:col>35</xdr:col>
      <xdr:colOff>168640</xdr:colOff>
      <xdr:row>20</xdr:row>
      <xdr:rowOff>149901</xdr:rowOff>
    </xdr:to>
    <xdr:sp macro="" textlink="">
      <xdr:nvSpPr>
        <xdr:cNvPr id="31" name="テキスト ボックス 30"/>
        <xdr:cNvSpPr txBox="1"/>
      </xdr:nvSpPr>
      <xdr:spPr>
        <a:xfrm>
          <a:off x="5034196" y="5015456"/>
          <a:ext cx="2123608" cy="9243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「配偶者が次に該当する</a:t>
          </a:r>
        </a:p>
        <a:p>
          <a:r>
            <a:rPr kumimoji="1" lang="ja-JP" altLang="en-US" sz="1100">
              <a:latin typeface="ＭＳ ゴシック" panose="020B0609070205080204" pitchFamily="49" charset="-128"/>
              <a:ea typeface="ＭＳ ゴシック" panose="020B0609070205080204" pitchFamily="49" charset="-128"/>
            </a:rPr>
            <a:t>場合、選択してください」でいずれかの項目を選択した場合は記入不要</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37476</xdr:colOff>
      <xdr:row>23</xdr:row>
      <xdr:rowOff>255718</xdr:rowOff>
    </xdr:from>
    <xdr:to>
      <xdr:col>14</xdr:col>
      <xdr:colOff>87444</xdr:colOff>
      <xdr:row>24</xdr:row>
      <xdr:rowOff>264098</xdr:rowOff>
    </xdr:to>
    <xdr:sp macro="" textlink="">
      <xdr:nvSpPr>
        <xdr:cNvPr id="32" name="テキスト ボックス 31"/>
        <xdr:cNvSpPr txBox="1"/>
      </xdr:nvSpPr>
      <xdr:spPr>
        <a:xfrm>
          <a:off x="37476" y="7413521"/>
          <a:ext cx="2841886" cy="320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「請求期間」の日数を記入（土日含む）</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65583</xdr:colOff>
      <xdr:row>22</xdr:row>
      <xdr:rowOff>219699</xdr:rowOff>
    </xdr:from>
    <xdr:to>
      <xdr:col>8</xdr:col>
      <xdr:colOff>190492</xdr:colOff>
      <xdr:row>23</xdr:row>
      <xdr:rowOff>255718</xdr:rowOff>
    </xdr:to>
    <xdr:cxnSp macro="">
      <xdr:nvCxnSpPr>
        <xdr:cNvPr id="33" name="カギ線コネクタ 32"/>
        <xdr:cNvCxnSpPr>
          <a:stCxn id="32" idx="0"/>
          <a:endCxn id="27" idx="1"/>
        </xdr:cNvCxnSpPr>
      </xdr:nvCxnSpPr>
      <xdr:spPr bwMode="auto">
        <a:xfrm rot="5400000" flipH="1" flipV="1">
          <a:off x="1374823" y="7005147"/>
          <a:ext cx="491970" cy="324778"/>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27</xdr:col>
      <xdr:colOff>6246</xdr:colOff>
      <xdr:row>21</xdr:row>
      <xdr:rowOff>455950</xdr:rowOff>
    </xdr:from>
    <xdr:to>
      <xdr:col>33</xdr:col>
      <xdr:colOff>159349</xdr:colOff>
      <xdr:row>22</xdr:row>
      <xdr:rowOff>438150</xdr:rowOff>
    </xdr:to>
    <xdr:sp macro="" textlink="">
      <xdr:nvSpPr>
        <xdr:cNvPr id="34" name="正方形/長方形 33"/>
        <xdr:cNvSpPr/>
      </xdr:nvSpPr>
      <xdr:spPr>
        <a:xfrm>
          <a:off x="5396459" y="6701852"/>
          <a:ext cx="1352316" cy="4381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23</xdr:row>
      <xdr:rowOff>263188</xdr:rowOff>
    </xdr:from>
    <xdr:to>
      <xdr:col>34</xdr:col>
      <xdr:colOff>61079</xdr:colOff>
      <xdr:row>24</xdr:row>
      <xdr:rowOff>271568</xdr:rowOff>
    </xdr:to>
    <xdr:sp macro="" textlink="">
      <xdr:nvSpPr>
        <xdr:cNvPr id="35" name="テキスト ボックス 34"/>
        <xdr:cNvSpPr txBox="1"/>
      </xdr:nvSpPr>
      <xdr:spPr>
        <a:xfrm>
          <a:off x="3756660" y="7418368"/>
          <a:ext cx="3032879" cy="320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「請求日数」から土日を除いた日数を記入</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130474</xdr:colOff>
      <xdr:row>22</xdr:row>
      <xdr:rowOff>438151</xdr:rowOff>
    </xdr:from>
    <xdr:to>
      <xdr:col>30</xdr:col>
      <xdr:colOff>82797</xdr:colOff>
      <xdr:row>23</xdr:row>
      <xdr:rowOff>263189</xdr:rowOff>
    </xdr:to>
    <xdr:cxnSp macro="">
      <xdr:nvCxnSpPr>
        <xdr:cNvPr id="36" name="カギ線コネクタ 35"/>
        <xdr:cNvCxnSpPr>
          <a:stCxn id="35" idx="0"/>
          <a:endCxn id="34" idx="2"/>
        </xdr:cNvCxnSpPr>
      </xdr:nvCxnSpPr>
      <xdr:spPr bwMode="auto">
        <a:xfrm rot="5400000" flipH="1" flipV="1">
          <a:off x="5556223" y="6904598"/>
          <a:ext cx="280989" cy="751799"/>
        </a:xfrm>
        <a:prstGeom prst="bentConnector3">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18</xdr:col>
      <xdr:colOff>24690</xdr:colOff>
      <xdr:row>25</xdr:row>
      <xdr:rowOff>209464</xdr:rowOff>
    </xdr:from>
    <xdr:to>
      <xdr:col>35</xdr:col>
      <xdr:colOff>68704</xdr:colOff>
      <xdr:row>28</xdr:row>
      <xdr:rowOff>112426</xdr:rowOff>
    </xdr:to>
    <xdr:sp macro="" textlink="">
      <xdr:nvSpPr>
        <xdr:cNvPr id="37" name="テキスト ボックス 36"/>
        <xdr:cNvSpPr txBox="1"/>
      </xdr:nvSpPr>
      <xdr:spPr>
        <a:xfrm>
          <a:off x="3583230" y="7989484"/>
          <a:ext cx="3412054" cy="9469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100" b="0">
              <a:solidFill>
                <a:schemeClr val="dk1"/>
              </a:solidFill>
              <a:effectLst/>
              <a:latin typeface="+mn-lt"/>
              <a:ea typeface="+mn-ea"/>
              <a:cs typeface="+mn-cs"/>
            </a:rPr>
            <a:t>次の</a:t>
          </a:r>
          <a:r>
            <a:rPr kumimoji="1" lang="ja-JP" altLang="ja-JP" sz="1100">
              <a:solidFill>
                <a:schemeClr val="dk1"/>
              </a:solidFill>
              <a:effectLst/>
              <a:latin typeface="+mn-lt"/>
              <a:ea typeface="+mn-ea"/>
              <a:cs typeface="+mn-cs"/>
            </a:rPr>
            <a:t>２つの要件を満たす日付を記入する</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①「</a:t>
          </a:r>
          <a:r>
            <a:rPr kumimoji="1" lang="en-US" altLang="ja-JP"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育児休業支援手当金について</a:t>
          </a:r>
          <a:r>
            <a:rPr kumimoji="1" lang="en-US" altLang="ja-JP" sz="1100" b="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ウ</a:t>
          </a:r>
          <a:r>
            <a:rPr kumimoji="1" lang="ja-JP" altLang="en-US" sz="1100">
              <a:solidFill>
                <a:schemeClr val="dk1"/>
              </a:solidFill>
              <a:effectLst/>
              <a:latin typeface="+mn-lt"/>
              <a:ea typeface="+mn-ea"/>
              <a:cs typeface="+mn-cs"/>
            </a:rPr>
            <a:t>②</a:t>
          </a:r>
          <a:r>
            <a:rPr kumimoji="1" lang="ja-JP" altLang="ja-JP"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対象期間」の期間内である</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②　請求期間の</a:t>
          </a:r>
          <a:r>
            <a:rPr kumimoji="1" lang="ja-JP" altLang="en-US" sz="1100" b="0">
              <a:solidFill>
                <a:schemeClr val="dk1"/>
              </a:solidFill>
              <a:effectLst/>
              <a:latin typeface="+mn-lt"/>
              <a:ea typeface="+mn-ea"/>
              <a:cs typeface="+mn-cs"/>
            </a:rPr>
            <a:t>末日は、</a:t>
          </a:r>
          <a:r>
            <a:rPr kumimoji="1" lang="ja-JP" altLang="ja-JP" sz="1100" b="0">
              <a:solidFill>
                <a:schemeClr val="dk1"/>
              </a:solidFill>
              <a:effectLst/>
              <a:latin typeface="+mn-lt"/>
              <a:ea typeface="+mn-ea"/>
              <a:cs typeface="+mn-cs"/>
            </a:rPr>
            <a:t>初日から</a:t>
          </a:r>
          <a:r>
            <a:rPr kumimoji="1" lang="en-US" altLang="ja-JP" sz="1100" b="0">
              <a:solidFill>
                <a:schemeClr val="dk1"/>
              </a:solidFill>
              <a:effectLst/>
              <a:latin typeface="+mn-lt"/>
              <a:ea typeface="+mn-ea"/>
              <a:cs typeface="+mn-cs"/>
            </a:rPr>
            <a:t>28</a:t>
          </a:r>
          <a:r>
            <a:rPr kumimoji="1" lang="ja-JP" altLang="ja-JP" sz="1100" b="0">
              <a:solidFill>
                <a:schemeClr val="dk1"/>
              </a:solidFill>
              <a:effectLst/>
              <a:latin typeface="+mn-lt"/>
              <a:ea typeface="+mn-ea"/>
              <a:cs typeface="+mn-cs"/>
            </a:rPr>
            <a:t>日以内である</a:t>
          </a:r>
          <a:endParaRPr lang="ja-JP" altLang="ja-JP">
            <a:effectLst/>
          </a:endParaRPr>
        </a:p>
      </xdr:txBody>
    </xdr:sp>
    <xdr:clientData/>
  </xdr:twoCellAnchor>
  <xdr:twoCellAnchor>
    <xdr:from>
      <xdr:col>18</xdr:col>
      <xdr:colOff>24689</xdr:colOff>
      <xdr:row>21</xdr:row>
      <xdr:rowOff>454862</xdr:rowOff>
    </xdr:from>
    <xdr:to>
      <xdr:col>18</xdr:col>
      <xdr:colOff>84322</xdr:colOff>
      <xdr:row>26</xdr:row>
      <xdr:rowOff>279617</xdr:rowOff>
    </xdr:to>
    <xdr:cxnSp macro="">
      <xdr:nvCxnSpPr>
        <xdr:cNvPr id="38" name="カギ線コネクタ 37"/>
        <xdr:cNvCxnSpPr>
          <a:stCxn id="37" idx="1"/>
          <a:endCxn id="29" idx="2"/>
        </xdr:cNvCxnSpPr>
      </xdr:nvCxnSpPr>
      <xdr:spPr bwMode="auto">
        <a:xfrm rot="10800000" flipH="1">
          <a:off x="3583229" y="6695642"/>
          <a:ext cx="59633" cy="1767855"/>
        </a:xfrm>
        <a:prstGeom prst="bentConnector4">
          <a:avLst>
            <a:gd name="adj1" fmla="val -383345"/>
            <a:gd name="adj2" fmla="val 6347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xdr:colOff>
      <xdr:row>25</xdr:row>
      <xdr:rowOff>56213</xdr:rowOff>
    </xdr:from>
    <xdr:to>
      <xdr:col>16</xdr:col>
      <xdr:colOff>28714</xdr:colOff>
      <xdr:row>25</xdr:row>
      <xdr:rowOff>380064</xdr:rowOff>
    </xdr:to>
    <xdr:sp macro="" textlink="">
      <xdr:nvSpPr>
        <xdr:cNvPr id="39" name="正方形/長方形 38"/>
        <xdr:cNvSpPr/>
      </xdr:nvSpPr>
      <xdr:spPr>
        <a:xfrm>
          <a:off x="982981" y="7836233"/>
          <a:ext cx="2208033" cy="32385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147274</xdr:colOff>
      <xdr:row>25</xdr:row>
      <xdr:rowOff>380064</xdr:rowOff>
    </xdr:from>
    <xdr:to>
      <xdr:col>10</xdr:col>
      <xdr:colOff>114292</xdr:colOff>
      <xdr:row>26</xdr:row>
      <xdr:rowOff>249836</xdr:rowOff>
    </xdr:to>
    <xdr:cxnSp macro="">
      <xdr:nvCxnSpPr>
        <xdr:cNvPr id="40" name="カギ線コネクタ 39"/>
        <xdr:cNvCxnSpPr>
          <a:stCxn id="41" idx="0"/>
          <a:endCxn id="39" idx="2"/>
        </xdr:cNvCxnSpPr>
      </xdr:nvCxnSpPr>
      <xdr:spPr bwMode="auto">
        <a:xfrm rot="5400000" flipH="1" flipV="1">
          <a:off x="1769427" y="8115271"/>
          <a:ext cx="273632" cy="363258"/>
        </a:xfrm>
        <a:prstGeom prst="bentConnector3">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87443</xdr:colOff>
      <xdr:row>26</xdr:row>
      <xdr:rowOff>249836</xdr:rowOff>
    </xdr:from>
    <xdr:to>
      <xdr:col>16</xdr:col>
      <xdr:colOff>7235</xdr:colOff>
      <xdr:row>27</xdr:row>
      <xdr:rowOff>169289</xdr:rowOff>
    </xdr:to>
    <xdr:sp macro="" textlink="">
      <xdr:nvSpPr>
        <xdr:cNvPr id="41" name="テキスト ボックス 40"/>
        <xdr:cNvSpPr txBox="1"/>
      </xdr:nvSpPr>
      <xdr:spPr>
        <a:xfrm>
          <a:off x="277943" y="8433716"/>
          <a:ext cx="2891592" cy="3233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「請求期間」の最終日以降の日付を記入</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181751</xdr:colOff>
      <xdr:row>36</xdr:row>
      <xdr:rowOff>87440</xdr:rowOff>
    </xdr:from>
    <xdr:to>
      <xdr:col>13</xdr:col>
      <xdr:colOff>36728</xdr:colOff>
      <xdr:row>38</xdr:row>
      <xdr:rowOff>44632</xdr:rowOff>
    </xdr:to>
    <xdr:sp macro="" textlink="">
      <xdr:nvSpPr>
        <xdr:cNvPr id="47" name="正方形/長方形 46"/>
        <xdr:cNvSpPr/>
      </xdr:nvSpPr>
      <xdr:spPr>
        <a:xfrm>
          <a:off x="375374" y="10736702"/>
          <a:ext cx="2253403" cy="319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143653</xdr:colOff>
      <xdr:row>38</xdr:row>
      <xdr:rowOff>197031</xdr:rowOff>
    </xdr:from>
    <xdr:to>
      <xdr:col>10</xdr:col>
      <xdr:colOff>90839</xdr:colOff>
      <xdr:row>40</xdr:row>
      <xdr:rowOff>20476</xdr:rowOff>
    </xdr:to>
    <xdr:sp macro="" textlink="">
      <xdr:nvSpPr>
        <xdr:cNvPr id="48" name="テキスト ボックス 47"/>
        <xdr:cNvSpPr txBox="1"/>
      </xdr:nvSpPr>
      <xdr:spPr>
        <a:xfrm>
          <a:off x="337276" y="11208556"/>
          <a:ext cx="1746006" cy="323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請求日以降の日付を記入</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90839</xdr:colOff>
      <xdr:row>37</xdr:row>
      <xdr:rowOff>123716</xdr:rowOff>
    </xdr:from>
    <xdr:to>
      <xdr:col>13</xdr:col>
      <xdr:colOff>36728</xdr:colOff>
      <xdr:row>39</xdr:row>
      <xdr:rowOff>108753</xdr:rowOff>
    </xdr:to>
    <xdr:cxnSp macro="">
      <xdr:nvCxnSpPr>
        <xdr:cNvPr id="49" name="カギ線コネクタ 48"/>
        <xdr:cNvCxnSpPr>
          <a:stCxn id="48" idx="3"/>
          <a:endCxn id="47" idx="3"/>
        </xdr:cNvCxnSpPr>
      </xdr:nvCxnSpPr>
      <xdr:spPr bwMode="auto">
        <a:xfrm flipV="1">
          <a:off x="2083282" y="10897896"/>
          <a:ext cx="545495" cy="472218"/>
        </a:xfrm>
        <a:prstGeom prst="bentConnector3">
          <a:avLst>
            <a:gd name="adj1" fmla="val 141739"/>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106680</xdr:colOff>
      <xdr:row>39</xdr:row>
      <xdr:rowOff>7620</xdr:rowOff>
    </xdr:from>
    <xdr:to>
      <xdr:col>33</xdr:col>
      <xdr:colOff>144780</xdr:colOff>
      <xdr:row>39</xdr:row>
      <xdr:rowOff>243840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6438900" y="11247120"/>
          <a:ext cx="236220" cy="236220"/>
        </a:xfrm>
        <a:prstGeom prst="rect">
          <a:avLst/>
        </a:prstGeom>
        <a:noFill/>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18288" tIns="18288" rIns="0" bIns="18288" rtlCol="0" anchor="ctr" upright="1">
          <a:noAutofit/>
        </a:bodyPr>
        <a:lstStyle/>
        <a:p>
          <a:pPr algn="ctr" rtl="0"/>
          <a:r>
            <a:rPr kumimoji="1" lang="ja-JP" altLang="en-US" sz="1200" b="0" i="0" u="none" strike="noStrike" baseline="0">
              <a:solidFill>
                <a:sysClr val="windowText" lastClr="000000"/>
              </a:solidFill>
              <a:latin typeface="ＭＳ 明朝"/>
              <a:ea typeface="ＭＳ 明朝"/>
            </a:rPr>
            <a:t>印</a:t>
          </a:r>
        </a:p>
      </xdr:txBody>
    </xdr:sp>
    <xdr:clientData/>
  </xdr:twoCellAnchor>
  <xdr:twoCellAnchor editAs="oneCell">
    <xdr:from>
      <xdr:col>8</xdr:col>
      <xdr:colOff>0</xdr:colOff>
      <xdr:row>11</xdr:row>
      <xdr:rowOff>0</xdr:rowOff>
    </xdr:from>
    <xdr:to>
      <xdr:col>17</xdr:col>
      <xdr:colOff>175260</xdr:colOff>
      <xdr:row>12</xdr:row>
      <xdr:rowOff>22860</xdr:rowOff>
    </xdr:to>
    <xdr:sp macro="" textlink="">
      <xdr:nvSpPr>
        <xdr:cNvPr id="3" name="Group Box 5" hidden="1">
          <a:extLst>
            <a:ext uri="{63B3BB69-23CF-44E3-9099-C40C66FF867C}">
              <a14:compatExt xmlns:a14="http://schemas.microsoft.com/office/drawing/2010/main" spid="_x0000_s14341"/>
            </a:ext>
          </a:extLst>
        </xdr:cNvPr>
        <xdr:cNvSpPr/>
      </xdr:nvSpPr>
      <xdr:spPr bwMode="auto">
        <a:xfrm>
          <a:off x="1577340" y="2964180"/>
          <a:ext cx="1958340" cy="48006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xdr:twoCellAnchor editAs="oneCell">
    <xdr:from>
      <xdr:col>8</xdr:col>
      <xdr:colOff>15240</xdr:colOff>
      <xdr:row>16</xdr:row>
      <xdr:rowOff>167640</xdr:rowOff>
    </xdr:from>
    <xdr:to>
      <xdr:col>17</xdr:col>
      <xdr:colOff>182880</xdr:colOff>
      <xdr:row>18</xdr:row>
      <xdr:rowOff>99060</xdr:rowOff>
    </xdr:to>
    <xdr:sp macro="" textlink="">
      <xdr:nvSpPr>
        <xdr:cNvPr id="4" name="Group Box 8" hidden="1">
          <a:extLst>
            <a:ext uri="{63B3BB69-23CF-44E3-9099-C40C66FF867C}">
              <a14:compatExt xmlns:a14="http://schemas.microsoft.com/office/drawing/2010/main" spid="_x0000_s14344"/>
            </a:ext>
          </a:extLst>
        </xdr:cNvPr>
        <xdr:cNvSpPr/>
      </xdr:nvSpPr>
      <xdr:spPr bwMode="auto">
        <a:xfrm>
          <a:off x="1592580" y="4381500"/>
          <a:ext cx="1950720" cy="58674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xdr:twoCellAnchor editAs="oneCell">
    <xdr:from>
      <xdr:col>9</xdr:col>
      <xdr:colOff>0</xdr:colOff>
      <xdr:row>12</xdr:row>
      <xdr:rowOff>0</xdr:rowOff>
    </xdr:from>
    <xdr:to>
      <xdr:col>10</xdr:col>
      <xdr:colOff>7620</xdr:colOff>
      <xdr:row>17</xdr:row>
      <xdr:rowOff>421</xdr:rowOff>
    </xdr:to>
    <xdr:sp macro="" textlink="">
      <xdr:nvSpPr>
        <xdr:cNvPr id="5" name="group_haiguu" hidden="1">
          <a:extLst>
            <a:ext uri="{63B3BB69-23CF-44E3-9099-C40C66FF867C}">
              <a14:compatExt xmlns:a14="http://schemas.microsoft.com/office/drawing/2010/main" spid="_x0000_s14358"/>
            </a:ext>
          </a:extLst>
        </xdr:cNvPr>
        <xdr:cNvSpPr/>
      </xdr:nvSpPr>
      <xdr:spPr bwMode="auto">
        <a:xfrm>
          <a:off x="1775460" y="3421380"/>
          <a:ext cx="205740" cy="99102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xdr:twoCellAnchor editAs="oneCell">
    <xdr:from>
      <xdr:col>1</xdr:col>
      <xdr:colOff>190500</xdr:colOff>
      <xdr:row>48</xdr:row>
      <xdr:rowOff>0</xdr:rowOff>
    </xdr:from>
    <xdr:to>
      <xdr:col>1</xdr:col>
      <xdr:colOff>190500</xdr:colOff>
      <xdr:row>49</xdr:row>
      <xdr:rowOff>7621</xdr:rowOff>
    </xdr:to>
    <xdr:sp macro="" textlink="">
      <xdr:nvSpPr>
        <xdr:cNvPr id="6" name="Check Box 25" hidden="1">
          <a:extLst>
            <a:ext uri="{63B3BB69-23CF-44E3-9099-C40C66FF867C}">
              <a14:compatExt xmlns:a14="http://schemas.microsoft.com/office/drawing/2010/main" spid="_x0000_s14361"/>
            </a:ext>
          </a:extLst>
        </xdr:cNvPr>
        <xdr:cNvSpPr/>
      </xdr:nvSpPr>
      <xdr:spPr bwMode="auto">
        <a:xfrm>
          <a:off x="381000" y="13342620"/>
          <a:ext cx="0" cy="236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24</xdr:col>
      <xdr:colOff>518160</xdr:colOff>
      <xdr:row>10</xdr:row>
      <xdr:rowOff>396240</xdr:rowOff>
    </xdr:from>
    <xdr:to>
      <xdr:col>33</xdr:col>
      <xdr:colOff>60960</xdr:colOff>
      <xdr:row>12</xdr:row>
      <xdr:rowOff>60960</xdr:rowOff>
    </xdr:to>
    <xdr:sp macro="" textlink="">
      <xdr:nvSpPr>
        <xdr:cNvPr id="7" name="Group Box 28" hidden="1">
          <a:extLst>
            <a:ext uri="{63B3BB69-23CF-44E3-9099-C40C66FF867C}">
              <a14:compatExt xmlns:a14="http://schemas.microsoft.com/office/drawing/2010/main" spid="_x0000_s14364"/>
            </a:ext>
          </a:extLst>
        </xdr:cNvPr>
        <xdr:cNvSpPr/>
      </xdr:nvSpPr>
      <xdr:spPr bwMode="auto">
        <a:xfrm>
          <a:off x="4945380" y="2903220"/>
          <a:ext cx="1645920" cy="57912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xdr:twoCellAnchor editAs="oneCell">
    <xdr:from>
      <xdr:col>8</xdr:col>
      <xdr:colOff>137160</xdr:colOff>
      <xdr:row>30</xdr:row>
      <xdr:rowOff>220980</xdr:rowOff>
    </xdr:from>
    <xdr:to>
      <xdr:col>20</xdr:col>
      <xdr:colOff>30480</xdr:colOff>
      <xdr:row>33</xdr:row>
      <xdr:rowOff>121920</xdr:rowOff>
    </xdr:to>
    <xdr:sp macro="" textlink="">
      <xdr:nvSpPr>
        <xdr:cNvPr id="8" name="Group Box 30" hidden="1">
          <a:extLst>
            <a:ext uri="{63B3BB69-23CF-44E3-9099-C40C66FF867C}">
              <a14:compatExt xmlns:a14="http://schemas.microsoft.com/office/drawing/2010/main" spid="_x0000_s14366"/>
            </a:ext>
          </a:extLst>
        </xdr:cNvPr>
        <xdr:cNvSpPr/>
      </xdr:nvSpPr>
      <xdr:spPr bwMode="auto">
        <a:xfrm>
          <a:off x="1714500" y="9692640"/>
          <a:ext cx="2270760" cy="4953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xdr:twoCellAnchor editAs="oneCell">
    <xdr:from>
      <xdr:col>8</xdr:col>
      <xdr:colOff>0</xdr:colOff>
      <xdr:row>11</xdr:row>
      <xdr:rowOff>0</xdr:rowOff>
    </xdr:from>
    <xdr:to>
      <xdr:col>17</xdr:col>
      <xdr:colOff>175260</xdr:colOff>
      <xdr:row>12</xdr:row>
      <xdr:rowOff>22860</xdr:rowOff>
    </xdr:to>
    <xdr:sp macro="" textlink="">
      <xdr:nvSpPr>
        <xdr:cNvPr id="9" name="Group Box 5" hidden="1">
          <a:extLst>
            <a:ext uri="{63B3BB69-23CF-44E3-9099-C40C66FF867C}">
              <a14:compatExt xmlns:a14="http://schemas.microsoft.com/office/drawing/2010/main" spid="_x0000_s14341"/>
            </a:ext>
          </a:extLst>
        </xdr:cNvPr>
        <xdr:cNvSpPr/>
      </xdr:nvSpPr>
      <xdr:spPr bwMode="auto">
        <a:xfrm>
          <a:off x="1577340" y="2964180"/>
          <a:ext cx="1958340" cy="48006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xdr:twoCellAnchor editAs="oneCell">
    <xdr:from>
      <xdr:col>8</xdr:col>
      <xdr:colOff>15240</xdr:colOff>
      <xdr:row>16</xdr:row>
      <xdr:rowOff>167640</xdr:rowOff>
    </xdr:from>
    <xdr:to>
      <xdr:col>17</xdr:col>
      <xdr:colOff>182880</xdr:colOff>
      <xdr:row>18</xdr:row>
      <xdr:rowOff>99060</xdr:rowOff>
    </xdr:to>
    <xdr:sp macro="" textlink="">
      <xdr:nvSpPr>
        <xdr:cNvPr id="10" name="Group Box 8" hidden="1">
          <a:extLst>
            <a:ext uri="{63B3BB69-23CF-44E3-9099-C40C66FF867C}">
              <a14:compatExt xmlns:a14="http://schemas.microsoft.com/office/drawing/2010/main" spid="_x0000_s14344"/>
            </a:ext>
          </a:extLst>
        </xdr:cNvPr>
        <xdr:cNvSpPr/>
      </xdr:nvSpPr>
      <xdr:spPr bwMode="auto">
        <a:xfrm>
          <a:off x="1592580" y="4381500"/>
          <a:ext cx="1950720" cy="58674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xdr:twoCellAnchor editAs="oneCell">
    <xdr:from>
      <xdr:col>9</xdr:col>
      <xdr:colOff>0</xdr:colOff>
      <xdr:row>12</xdr:row>
      <xdr:rowOff>0</xdr:rowOff>
    </xdr:from>
    <xdr:to>
      <xdr:col>10</xdr:col>
      <xdr:colOff>7620</xdr:colOff>
      <xdr:row>17</xdr:row>
      <xdr:rowOff>421</xdr:rowOff>
    </xdr:to>
    <xdr:sp macro="" textlink="">
      <xdr:nvSpPr>
        <xdr:cNvPr id="11" name="group_haiguu" hidden="1">
          <a:extLst>
            <a:ext uri="{63B3BB69-23CF-44E3-9099-C40C66FF867C}">
              <a14:compatExt xmlns:a14="http://schemas.microsoft.com/office/drawing/2010/main" spid="_x0000_s14358"/>
            </a:ext>
          </a:extLst>
        </xdr:cNvPr>
        <xdr:cNvSpPr/>
      </xdr:nvSpPr>
      <xdr:spPr bwMode="auto">
        <a:xfrm>
          <a:off x="1775460" y="3421380"/>
          <a:ext cx="205740" cy="991021"/>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xdr:twoCellAnchor editAs="oneCell">
    <xdr:from>
      <xdr:col>1</xdr:col>
      <xdr:colOff>190500</xdr:colOff>
      <xdr:row>48</xdr:row>
      <xdr:rowOff>0</xdr:rowOff>
    </xdr:from>
    <xdr:to>
      <xdr:col>1</xdr:col>
      <xdr:colOff>190500</xdr:colOff>
      <xdr:row>49</xdr:row>
      <xdr:rowOff>7621</xdr:rowOff>
    </xdr:to>
    <xdr:sp macro="" textlink="">
      <xdr:nvSpPr>
        <xdr:cNvPr id="12" name="Check Box 25" hidden="1">
          <a:extLst>
            <a:ext uri="{63B3BB69-23CF-44E3-9099-C40C66FF867C}">
              <a14:compatExt xmlns:a14="http://schemas.microsoft.com/office/drawing/2010/main" spid="_x0000_s14361"/>
            </a:ext>
          </a:extLst>
        </xdr:cNvPr>
        <xdr:cNvSpPr/>
      </xdr:nvSpPr>
      <xdr:spPr bwMode="auto">
        <a:xfrm>
          <a:off x="381000" y="13342620"/>
          <a:ext cx="0" cy="236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518160</xdr:colOff>
      <xdr:row>10</xdr:row>
      <xdr:rowOff>396240</xdr:rowOff>
    </xdr:from>
    <xdr:to>
      <xdr:col>33</xdr:col>
      <xdr:colOff>60960</xdr:colOff>
      <xdr:row>12</xdr:row>
      <xdr:rowOff>60960</xdr:rowOff>
    </xdr:to>
    <xdr:sp macro="" textlink="">
      <xdr:nvSpPr>
        <xdr:cNvPr id="13" name="Group Box 28" hidden="1">
          <a:extLst>
            <a:ext uri="{63B3BB69-23CF-44E3-9099-C40C66FF867C}">
              <a14:compatExt xmlns:a14="http://schemas.microsoft.com/office/drawing/2010/main" spid="_x0000_s14364"/>
            </a:ext>
          </a:extLst>
        </xdr:cNvPr>
        <xdr:cNvSpPr/>
      </xdr:nvSpPr>
      <xdr:spPr bwMode="auto">
        <a:xfrm>
          <a:off x="4945380" y="2903220"/>
          <a:ext cx="1645920" cy="57912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xdr:twoCellAnchor editAs="oneCell">
    <xdr:from>
      <xdr:col>8</xdr:col>
      <xdr:colOff>137160</xdr:colOff>
      <xdr:row>30</xdr:row>
      <xdr:rowOff>220980</xdr:rowOff>
    </xdr:from>
    <xdr:to>
      <xdr:col>20</xdr:col>
      <xdr:colOff>30480</xdr:colOff>
      <xdr:row>33</xdr:row>
      <xdr:rowOff>121920</xdr:rowOff>
    </xdr:to>
    <xdr:sp macro="" textlink="">
      <xdr:nvSpPr>
        <xdr:cNvPr id="14" name="Group Box 30" hidden="1">
          <a:extLst>
            <a:ext uri="{63B3BB69-23CF-44E3-9099-C40C66FF867C}">
              <a14:compatExt xmlns:a14="http://schemas.microsoft.com/office/drawing/2010/main" spid="_x0000_s14366"/>
            </a:ext>
          </a:extLst>
        </xdr:cNvPr>
        <xdr:cNvSpPr/>
      </xdr:nvSpPr>
      <xdr:spPr bwMode="auto">
        <a:xfrm>
          <a:off x="1714500" y="9692640"/>
          <a:ext cx="2270760" cy="4953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17</xdr:col>
          <xdr:colOff>175260</xdr:colOff>
          <xdr:row>12</xdr:row>
          <xdr:rowOff>22860</xdr:rowOff>
        </xdr:to>
        <xdr:sp macro="" textlink="">
          <xdr:nvSpPr>
            <xdr:cNvPr id="60417" name="Group Box 1" hidden="1">
              <a:extLst>
                <a:ext uri="{63B3BB69-23CF-44E3-9099-C40C66FF867C}">
                  <a14:compatExt spid="_x0000_s60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167640</xdr:rowOff>
        </xdr:from>
        <xdr:to>
          <xdr:col>17</xdr:col>
          <xdr:colOff>182880</xdr:colOff>
          <xdr:row>18</xdr:row>
          <xdr:rowOff>99060</xdr:rowOff>
        </xdr:to>
        <xdr:sp macro="" textlink="">
          <xdr:nvSpPr>
            <xdr:cNvPr id="60418" name="Group Box 2" hidden="1">
              <a:extLst>
                <a:ext uri="{63B3BB69-23CF-44E3-9099-C40C66FF867C}">
                  <a14:compatExt spid="_x0000_s604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7620</xdr:colOff>
          <xdr:row>17</xdr:row>
          <xdr:rowOff>0</xdr:rowOff>
        </xdr:to>
        <xdr:sp macro="" textlink="">
          <xdr:nvSpPr>
            <xdr:cNvPr id="60419" name="group_haiguu" hidden="1">
              <a:extLst>
                <a:ext uri="{63B3BB69-23CF-44E3-9099-C40C66FF867C}">
                  <a14:compatExt spid="_x0000_s604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0</xdr:rowOff>
        </xdr:from>
        <xdr:to>
          <xdr:col>1</xdr:col>
          <xdr:colOff>190500</xdr:colOff>
          <xdr:row>49</xdr:row>
          <xdr:rowOff>7620</xdr:rowOff>
        </xdr:to>
        <xdr:sp macro="" textlink="">
          <xdr:nvSpPr>
            <xdr:cNvPr id="60420" name="Check Box 4" hidden="1">
              <a:extLst>
                <a:ext uri="{63B3BB69-23CF-44E3-9099-C40C66FF867C}">
                  <a14:compatExt spid="_x0000_s6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518160</xdr:colOff>
          <xdr:row>10</xdr:row>
          <xdr:rowOff>396240</xdr:rowOff>
        </xdr:from>
        <xdr:to>
          <xdr:col>33</xdr:col>
          <xdr:colOff>60960</xdr:colOff>
          <xdr:row>12</xdr:row>
          <xdr:rowOff>60960</xdr:rowOff>
        </xdr:to>
        <xdr:sp macro="" textlink="">
          <xdr:nvSpPr>
            <xdr:cNvPr id="60421" name="Group Box 5" hidden="1">
              <a:extLst>
                <a:ext uri="{63B3BB69-23CF-44E3-9099-C40C66FF867C}">
                  <a14:compatExt spid="_x0000_s604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30</xdr:row>
          <xdr:rowOff>220980</xdr:rowOff>
        </xdr:from>
        <xdr:to>
          <xdr:col>20</xdr:col>
          <xdr:colOff>30480</xdr:colOff>
          <xdr:row>33</xdr:row>
          <xdr:rowOff>121920</xdr:rowOff>
        </xdr:to>
        <xdr:sp macro="" textlink="">
          <xdr:nvSpPr>
            <xdr:cNvPr id="60422" name="Group Box 6" hidden="1">
              <a:extLst>
                <a:ext uri="{63B3BB69-23CF-44E3-9099-C40C66FF867C}">
                  <a14:compatExt spid="_x0000_s604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xdr:twoCellAnchor>
    <xdr:from>
      <xdr:col>15</xdr:col>
      <xdr:colOff>167126</xdr:colOff>
      <xdr:row>3</xdr:row>
      <xdr:rowOff>112888</xdr:rowOff>
    </xdr:from>
    <xdr:to>
      <xdr:col>20</xdr:col>
      <xdr:colOff>163598</xdr:colOff>
      <xdr:row>4</xdr:row>
      <xdr:rowOff>193850</xdr:rowOff>
    </xdr:to>
    <xdr:sp macro="" textlink="">
      <xdr:nvSpPr>
        <xdr:cNvPr id="21" name="テキスト ボックス 20"/>
        <xdr:cNvSpPr txBox="1"/>
      </xdr:nvSpPr>
      <xdr:spPr>
        <a:xfrm>
          <a:off x="3131306" y="1042528"/>
          <a:ext cx="987072" cy="3324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父親を選択</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143013</xdr:colOff>
      <xdr:row>4</xdr:row>
      <xdr:rowOff>193851</xdr:rowOff>
    </xdr:from>
    <xdr:to>
      <xdr:col>18</xdr:col>
      <xdr:colOff>65428</xdr:colOff>
      <xdr:row>11</xdr:row>
      <xdr:rowOff>237950</xdr:rowOff>
    </xdr:to>
    <xdr:cxnSp macro="">
      <xdr:nvCxnSpPr>
        <xdr:cNvPr id="22" name="カギ線コネクタ 21"/>
        <xdr:cNvCxnSpPr>
          <a:stCxn id="21" idx="2"/>
          <a:endCxn id="23" idx="3"/>
        </xdr:cNvCxnSpPr>
      </xdr:nvCxnSpPr>
      <xdr:spPr bwMode="auto">
        <a:xfrm rot="5400000">
          <a:off x="2650111" y="2228273"/>
          <a:ext cx="1827179" cy="120535"/>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13</xdr:col>
      <xdr:colOff>150598</xdr:colOff>
      <xdr:row>11</xdr:row>
      <xdr:rowOff>90311</xdr:rowOff>
    </xdr:from>
    <xdr:to>
      <xdr:col>17</xdr:col>
      <xdr:colOff>143013</xdr:colOff>
      <xdr:row>11</xdr:row>
      <xdr:rowOff>385586</xdr:rowOff>
    </xdr:to>
    <xdr:sp macro="" textlink="">
      <xdr:nvSpPr>
        <xdr:cNvPr id="23" name="正方形/長方形 22"/>
        <xdr:cNvSpPr/>
      </xdr:nvSpPr>
      <xdr:spPr>
        <a:xfrm>
          <a:off x="2718538" y="3054491"/>
          <a:ext cx="784895" cy="295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191909</xdr:colOff>
      <xdr:row>12</xdr:row>
      <xdr:rowOff>0</xdr:rowOff>
    </xdr:from>
    <xdr:to>
      <xdr:col>34</xdr:col>
      <xdr:colOff>168812</xdr:colOff>
      <xdr:row>16</xdr:row>
      <xdr:rowOff>190365</xdr:rowOff>
    </xdr:to>
    <xdr:sp macro="" textlink="">
      <xdr:nvSpPr>
        <xdr:cNvPr id="24" name="正方形/長方形 23"/>
        <xdr:cNvSpPr/>
      </xdr:nvSpPr>
      <xdr:spPr>
        <a:xfrm>
          <a:off x="1769249" y="3421380"/>
          <a:ext cx="5128023" cy="9828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71870</xdr:colOff>
      <xdr:row>16</xdr:row>
      <xdr:rowOff>183467</xdr:rowOff>
    </xdr:from>
    <xdr:to>
      <xdr:col>19</xdr:col>
      <xdr:colOff>18738</xdr:colOff>
      <xdr:row>17</xdr:row>
      <xdr:rowOff>320976</xdr:rowOff>
    </xdr:to>
    <xdr:cxnSp macro="">
      <xdr:nvCxnSpPr>
        <xdr:cNvPr id="25" name="直線矢印コネクタ 24"/>
        <xdr:cNvCxnSpPr>
          <a:stCxn id="40" idx="1"/>
        </xdr:cNvCxnSpPr>
      </xdr:nvCxnSpPr>
      <xdr:spPr>
        <a:xfrm flipH="1" flipV="1">
          <a:off x="3432290" y="4397327"/>
          <a:ext cx="343108" cy="33562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190492</xdr:colOff>
      <xdr:row>21</xdr:row>
      <xdr:rowOff>457199</xdr:rowOff>
    </xdr:from>
    <xdr:to>
      <xdr:col>16</xdr:col>
      <xdr:colOff>185057</xdr:colOff>
      <xdr:row>22</xdr:row>
      <xdr:rowOff>438149</xdr:rowOff>
    </xdr:to>
    <xdr:sp macro="" textlink="">
      <xdr:nvSpPr>
        <xdr:cNvPr id="26" name="正方形/長方形 25"/>
        <xdr:cNvSpPr/>
      </xdr:nvSpPr>
      <xdr:spPr>
        <a:xfrm>
          <a:off x="1767832" y="6697979"/>
          <a:ext cx="1579525" cy="4381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139216</xdr:colOff>
      <xdr:row>18</xdr:row>
      <xdr:rowOff>395960</xdr:rowOff>
    </xdr:from>
    <xdr:to>
      <xdr:col>27</xdr:col>
      <xdr:colOff>187377</xdr:colOff>
      <xdr:row>20</xdr:row>
      <xdr:rowOff>244063</xdr:rowOff>
    </xdr:to>
    <xdr:cxnSp macro="">
      <xdr:nvCxnSpPr>
        <xdr:cNvPr id="27" name="カギ線コネクタ 26"/>
        <xdr:cNvCxnSpPr>
          <a:stCxn id="41" idx="3"/>
          <a:endCxn id="29" idx="3"/>
        </xdr:cNvCxnSpPr>
      </xdr:nvCxnSpPr>
      <xdr:spPr bwMode="auto">
        <a:xfrm>
          <a:off x="4490236" y="5265140"/>
          <a:ext cx="1038761" cy="762503"/>
        </a:xfrm>
        <a:prstGeom prst="bentConnector3">
          <a:avLst>
            <a:gd name="adj1" fmla="val 121823"/>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8</xdr:col>
      <xdr:colOff>181136</xdr:colOff>
      <xdr:row>21</xdr:row>
      <xdr:rowOff>16712</xdr:rowOff>
    </xdr:from>
    <xdr:to>
      <xdr:col>27</xdr:col>
      <xdr:colOff>187377</xdr:colOff>
      <xdr:row>21</xdr:row>
      <xdr:rowOff>454862</xdr:rowOff>
    </xdr:to>
    <xdr:sp macro="" textlink="">
      <xdr:nvSpPr>
        <xdr:cNvPr id="28" name="正方形/長方形 27"/>
        <xdr:cNvSpPr/>
      </xdr:nvSpPr>
      <xdr:spPr>
        <a:xfrm>
          <a:off x="1758476" y="6257492"/>
          <a:ext cx="3770521" cy="4381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181136</xdr:colOff>
      <xdr:row>20</xdr:row>
      <xdr:rowOff>24988</xdr:rowOff>
    </xdr:from>
    <xdr:to>
      <xdr:col>27</xdr:col>
      <xdr:colOff>187377</xdr:colOff>
      <xdr:row>21</xdr:row>
      <xdr:rowOff>7187</xdr:rowOff>
    </xdr:to>
    <xdr:sp macro="" textlink="">
      <xdr:nvSpPr>
        <xdr:cNvPr id="29" name="正方形/長方形 28"/>
        <xdr:cNvSpPr/>
      </xdr:nvSpPr>
      <xdr:spPr>
        <a:xfrm>
          <a:off x="1758476" y="5808568"/>
          <a:ext cx="3770521" cy="43939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37475</xdr:colOff>
      <xdr:row>23</xdr:row>
      <xdr:rowOff>255718</xdr:rowOff>
    </xdr:from>
    <xdr:to>
      <xdr:col>15</xdr:col>
      <xdr:colOff>18738</xdr:colOff>
      <xdr:row>24</xdr:row>
      <xdr:rowOff>264098</xdr:rowOff>
    </xdr:to>
    <xdr:sp macro="" textlink="">
      <xdr:nvSpPr>
        <xdr:cNvPr id="30" name="テキスト ボックス 29"/>
        <xdr:cNvSpPr txBox="1"/>
      </xdr:nvSpPr>
      <xdr:spPr>
        <a:xfrm>
          <a:off x="37475" y="7413521"/>
          <a:ext cx="2973050" cy="320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「請求期間」の日数を記入（土日含む）</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131163</xdr:colOff>
      <xdr:row>22</xdr:row>
      <xdr:rowOff>219700</xdr:rowOff>
    </xdr:from>
    <xdr:to>
      <xdr:col>8</xdr:col>
      <xdr:colOff>190491</xdr:colOff>
      <xdr:row>23</xdr:row>
      <xdr:rowOff>255719</xdr:rowOff>
    </xdr:to>
    <xdr:cxnSp macro="">
      <xdr:nvCxnSpPr>
        <xdr:cNvPr id="31" name="カギ線コネクタ 30"/>
        <xdr:cNvCxnSpPr>
          <a:stCxn id="30" idx="0"/>
          <a:endCxn id="26" idx="1"/>
        </xdr:cNvCxnSpPr>
      </xdr:nvCxnSpPr>
      <xdr:spPr bwMode="auto">
        <a:xfrm rot="5400000" flipH="1" flipV="1">
          <a:off x="1407613" y="7037938"/>
          <a:ext cx="491970" cy="259197"/>
        </a:xfrm>
        <a:prstGeom prst="bentConnector2">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26</xdr:col>
      <xdr:colOff>193623</xdr:colOff>
      <xdr:row>21</xdr:row>
      <xdr:rowOff>455950</xdr:rowOff>
    </xdr:from>
    <xdr:to>
      <xdr:col>33</xdr:col>
      <xdr:colOff>159349</xdr:colOff>
      <xdr:row>22</xdr:row>
      <xdr:rowOff>438150</xdr:rowOff>
    </xdr:to>
    <xdr:sp macro="" textlink="">
      <xdr:nvSpPr>
        <xdr:cNvPr id="32" name="正方形/長方形 31"/>
        <xdr:cNvSpPr/>
      </xdr:nvSpPr>
      <xdr:spPr>
        <a:xfrm>
          <a:off x="5383967" y="6701852"/>
          <a:ext cx="1364808" cy="4381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23</xdr:row>
      <xdr:rowOff>263188</xdr:rowOff>
    </xdr:from>
    <xdr:to>
      <xdr:col>34</xdr:col>
      <xdr:colOff>61079</xdr:colOff>
      <xdr:row>24</xdr:row>
      <xdr:rowOff>271568</xdr:rowOff>
    </xdr:to>
    <xdr:sp macro="" textlink="">
      <xdr:nvSpPr>
        <xdr:cNvPr id="33" name="テキスト ボックス 32"/>
        <xdr:cNvSpPr txBox="1"/>
      </xdr:nvSpPr>
      <xdr:spPr>
        <a:xfrm>
          <a:off x="3756660" y="7418368"/>
          <a:ext cx="3032879" cy="320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「請求日数」から土日を除いた日数を記入</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130474</xdr:colOff>
      <xdr:row>22</xdr:row>
      <xdr:rowOff>438151</xdr:rowOff>
    </xdr:from>
    <xdr:to>
      <xdr:col>30</xdr:col>
      <xdr:colOff>76551</xdr:colOff>
      <xdr:row>23</xdr:row>
      <xdr:rowOff>263189</xdr:rowOff>
    </xdr:to>
    <xdr:cxnSp macro="">
      <xdr:nvCxnSpPr>
        <xdr:cNvPr id="34" name="カギ線コネクタ 33"/>
        <xdr:cNvCxnSpPr>
          <a:stCxn id="33" idx="0"/>
          <a:endCxn id="32" idx="2"/>
        </xdr:cNvCxnSpPr>
      </xdr:nvCxnSpPr>
      <xdr:spPr bwMode="auto">
        <a:xfrm rot="5400000" flipH="1" flipV="1">
          <a:off x="5553100" y="6907721"/>
          <a:ext cx="280989" cy="745553"/>
        </a:xfrm>
        <a:prstGeom prst="bentConnector3">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18</xdr:col>
      <xdr:colOff>24690</xdr:colOff>
      <xdr:row>25</xdr:row>
      <xdr:rowOff>209464</xdr:rowOff>
    </xdr:from>
    <xdr:to>
      <xdr:col>35</xdr:col>
      <xdr:colOff>68704</xdr:colOff>
      <xdr:row>28</xdr:row>
      <xdr:rowOff>112426</xdr:rowOff>
    </xdr:to>
    <xdr:sp macro="" textlink="">
      <xdr:nvSpPr>
        <xdr:cNvPr id="35" name="テキスト ボックス 34"/>
        <xdr:cNvSpPr txBox="1"/>
      </xdr:nvSpPr>
      <xdr:spPr>
        <a:xfrm>
          <a:off x="3583230" y="7989484"/>
          <a:ext cx="3412054" cy="9469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100" b="0">
              <a:solidFill>
                <a:schemeClr val="dk1"/>
              </a:solidFill>
              <a:effectLst/>
              <a:latin typeface="+mn-lt"/>
              <a:ea typeface="+mn-ea"/>
              <a:cs typeface="+mn-cs"/>
            </a:rPr>
            <a:t>次の</a:t>
          </a:r>
          <a:r>
            <a:rPr kumimoji="1" lang="ja-JP" altLang="ja-JP" sz="1100">
              <a:solidFill>
                <a:schemeClr val="dk1"/>
              </a:solidFill>
              <a:effectLst/>
              <a:latin typeface="+mn-lt"/>
              <a:ea typeface="+mn-ea"/>
              <a:cs typeface="+mn-cs"/>
            </a:rPr>
            <a:t>２つの要件を満たす日付を記入する</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①「</a:t>
          </a:r>
          <a:r>
            <a:rPr kumimoji="1" lang="en-US" altLang="ja-JP"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育児休業支援手当金について</a:t>
          </a:r>
          <a:r>
            <a:rPr kumimoji="1" lang="en-US" altLang="ja-JP" sz="1100" b="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ウ</a:t>
          </a:r>
          <a:r>
            <a:rPr kumimoji="1" lang="ja-JP" altLang="en-US" sz="1100">
              <a:solidFill>
                <a:schemeClr val="dk1"/>
              </a:solidFill>
              <a:effectLst/>
              <a:latin typeface="+mn-lt"/>
              <a:ea typeface="+mn-ea"/>
              <a:cs typeface="+mn-cs"/>
            </a:rPr>
            <a:t>①</a:t>
          </a:r>
          <a:r>
            <a:rPr kumimoji="1" lang="ja-JP" altLang="ja-JP"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対象期間」の期間内である</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②　請求期間の</a:t>
          </a:r>
          <a:r>
            <a:rPr kumimoji="1" lang="ja-JP" altLang="en-US" sz="1100" b="0">
              <a:solidFill>
                <a:schemeClr val="dk1"/>
              </a:solidFill>
              <a:effectLst/>
              <a:latin typeface="+mn-lt"/>
              <a:ea typeface="+mn-ea"/>
              <a:cs typeface="+mn-cs"/>
            </a:rPr>
            <a:t>末日は、</a:t>
          </a:r>
          <a:r>
            <a:rPr kumimoji="1" lang="ja-JP" altLang="ja-JP" sz="1100" b="0">
              <a:solidFill>
                <a:schemeClr val="dk1"/>
              </a:solidFill>
              <a:effectLst/>
              <a:latin typeface="+mn-lt"/>
              <a:ea typeface="+mn-ea"/>
              <a:cs typeface="+mn-cs"/>
            </a:rPr>
            <a:t>初日から</a:t>
          </a:r>
          <a:r>
            <a:rPr kumimoji="1" lang="en-US" altLang="ja-JP" sz="1100" b="0">
              <a:solidFill>
                <a:schemeClr val="dk1"/>
              </a:solidFill>
              <a:effectLst/>
              <a:latin typeface="+mn-lt"/>
              <a:ea typeface="+mn-ea"/>
              <a:cs typeface="+mn-cs"/>
            </a:rPr>
            <a:t>28</a:t>
          </a:r>
          <a:r>
            <a:rPr kumimoji="1" lang="ja-JP" altLang="ja-JP" sz="1100" b="0">
              <a:solidFill>
                <a:schemeClr val="dk1"/>
              </a:solidFill>
              <a:effectLst/>
              <a:latin typeface="+mn-lt"/>
              <a:ea typeface="+mn-ea"/>
              <a:cs typeface="+mn-cs"/>
            </a:rPr>
            <a:t>日以内である</a:t>
          </a:r>
          <a:endParaRPr lang="ja-JP" altLang="ja-JP">
            <a:effectLst/>
          </a:endParaRPr>
        </a:p>
      </xdr:txBody>
    </xdr:sp>
    <xdr:clientData/>
  </xdr:twoCellAnchor>
  <xdr:twoCellAnchor>
    <xdr:from>
      <xdr:col>18</xdr:col>
      <xdr:colOff>24689</xdr:colOff>
      <xdr:row>21</xdr:row>
      <xdr:rowOff>454862</xdr:rowOff>
    </xdr:from>
    <xdr:to>
      <xdr:col>18</xdr:col>
      <xdr:colOff>84322</xdr:colOff>
      <xdr:row>26</xdr:row>
      <xdr:rowOff>279617</xdr:rowOff>
    </xdr:to>
    <xdr:cxnSp macro="">
      <xdr:nvCxnSpPr>
        <xdr:cNvPr id="36" name="カギ線コネクタ 35"/>
        <xdr:cNvCxnSpPr>
          <a:stCxn id="35" idx="1"/>
          <a:endCxn id="28" idx="2"/>
        </xdr:cNvCxnSpPr>
      </xdr:nvCxnSpPr>
      <xdr:spPr bwMode="auto">
        <a:xfrm rot="10800000" flipH="1">
          <a:off x="3583229" y="6695642"/>
          <a:ext cx="59633" cy="1767855"/>
        </a:xfrm>
        <a:prstGeom prst="bentConnector4">
          <a:avLst>
            <a:gd name="adj1" fmla="val -383345"/>
            <a:gd name="adj2" fmla="val 6347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5</xdr:col>
      <xdr:colOff>1</xdr:colOff>
      <xdr:row>25</xdr:row>
      <xdr:rowOff>56213</xdr:rowOff>
    </xdr:from>
    <xdr:to>
      <xdr:col>16</xdr:col>
      <xdr:colOff>28714</xdr:colOff>
      <xdr:row>25</xdr:row>
      <xdr:rowOff>380064</xdr:rowOff>
    </xdr:to>
    <xdr:sp macro="" textlink="">
      <xdr:nvSpPr>
        <xdr:cNvPr id="37" name="正方形/長方形 36"/>
        <xdr:cNvSpPr/>
      </xdr:nvSpPr>
      <xdr:spPr>
        <a:xfrm>
          <a:off x="982981" y="7836233"/>
          <a:ext cx="2208033" cy="32385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147274</xdr:colOff>
      <xdr:row>25</xdr:row>
      <xdr:rowOff>380064</xdr:rowOff>
    </xdr:from>
    <xdr:to>
      <xdr:col>10</xdr:col>
      <xdr:colOff>114292</xdr:colOff>
      <xdr:row>26</xdr:row>
      <xdr:rowOff>249836</xdr:rowOff>
    </xdr:to>
    <xdr:cxnSp macro="">
      <xdr:nvCxnSpPr>
        <xdr:cNvPr id="38" name="カギ線コネクタ 37"/>
        <xdr:cNvCxnSpPr>
          <a:stCxn id="39" idx="0"/>
          <a:endCxn id="37" idx="2"/>
        </xdr:cNvCxnSpPr>
      </xdr:nvCxnSpPr>
      <xdr:spPr bwMode="auto">
        <a:xfrm rot="5400000" flipH="1" flipV="1">
          <a:off x="1769427" y="8115271"/>
          <a:ext cx="273632" cy="363258"/>
        </a:xfrm>
        <a:prstGeom prst="bentConnector3">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87443</xdr:colOff>
      <xdr:row>26</xdr:row>
      <xdr:rowOff>249836</xdr:rowOff>
    </xdr:from>
    <xdr:to>
      <xdr:col>16</xdr:col>
      <xdr:colOff>7235</xdr:colOff>
      <xdr:row>27</xdr:row>
      <xdr:rowOff>169289</xdr:rowOff>
    </xdr:to>
    <xdr:sp macro="" textlink="">
      <xdr:nvSpPr>
        <xdr:cNvPr id="39" name="テキスト ボックス 38"/>
        <xdr:cNvSpPr txBox="1"/>
      </xdr:nvSpPr>
      <xdr:spPr>
        <a:xfrm>
          <a:off x="277943" y="8433716"/>
          <a:ext cx="2891592" cy="3233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「請求期間」の最終日以降の日付を記入</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18738</xdr:colOff>
      <xdr:row>17</xdr:row>
      <xdr:rowOff>37475</xdr:rowOff>
    </xdr:from>
    <xdr:to>
      <xdr:col>32</xdr:col>
      <xdr:colOff>94881</xdr:colOff>
      <xdr:row>18</xdr:row>
      <xdr:rowOff>148525</xdr:rowOff>
    </xdr:to>
    <xdr:sp macro="" textlink="">
      <xdr:nvSpPr>
        <xdr:cNvPr id="40" name="テキスト ボックス 39"/>
        <xdr:cNvSpPr txBox="1"/>
      </xdr:nvSpPr>
      <xdr:spPr>
        <a:xfrm>
          <a:off x="3775398" y="4449455"/>
          <a:ext cx="2651703" cy="568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配偶者について該当する項目を選択する</a:t>
          </a:r>
          <a:endParaRPr lang="ja-JP" altLang="ja-JP">
            <a:effectLst/>
          </a:endParaRPr>
        </a:p>
        <a:p>
          <a:r>
            <a:rPr kumimoji="1" lang="ja-JP" altLang="ja-JP" sz="1100">
              <a:solidFill>
                <a:schemeClr val="dk1"/>
              </a:solidFill>
              <a:effectLst/>
              <a:latin typeface="+mn-lt"/>
              <a:ea typeface="+mn-ea"/>
              <a:cs typeface="+mn-cs"/>
            </a:rPr>
            <a:t>（申請者が父親の場合、いずれかを選択）</a:t>
          </a:r>
          <a:endParaRPr lang="ja-JP" altLang="ja-JP">
            <a:effectLst/>
          </a:endParaRPr>
        </a:p>
      </xdr:txBody>
    </xdr:sp>
    <xdr:clientData/>
  </xdr:twoCellAnchor>
  <xdr:twoCellAnchor>
    <xdr:from>
      <xdr:col>18</xdr:col>
      <xdr:colOff>89786</xdr:colOff>
      <xdr:row>18</xdr:row>
      <xdr:rowOff>238123</xdr:rowOff>
    </xdr:from>
    <xdr:to>
      <xdr:col>22</xdr:col>
      <xdr:colOff>139216</xdr:colOff>
      <xdr:row>19</xdr:row>
      <xdr:rowOff>97845</xdr:rowOff>
    </xdr:to>
    <xdr:sp macro="" textlink="">
      <xdr:nvSpPr>
        <xdr:cNvPr id="41" name="テキスト ボックス 40"/>
        <xdr:cNvSpPr txBox="1"/>
      </xdr:nvSpPr>
      <xdr:spPr>
        <a:xfrm>
          <a:off x="3648326" y="5107303"/>
          <a:ext cx="841910" cy="3169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記入不要</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18738</xdr:colOff>
      <xdr:row>18</xdr:row>
      <xdr:rowOff>0</xdr:rowOff>
    </xdr:from>
    <xdr:to>
      <xdr:col>16</xdr:col>
      <xdr:colOff>183149</xdr:colOff>
      <xdr:row>18</xdr:row>
      <xdr:rowOff>438150</xdr:rowOff>
    </xdr:to>
    <xdr:sp macro="" textlink="">
      <xdr:nvSpPr>
        <xdr:cNvPr id="42" name="正方形/長方形 41"/>
        <xdr:cNvSpPr/>
      </xdr:nvSpPr>
      <xdr:spPr>
        <a:xfrm>
          <a:off x="1794198" y="4869180"/>
          <a:ext cx="1551251" cy="4381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183149</xdr:colOff>
      <xdr:row>18</xdr:row>
      <xdr:rowOff>219076</xdr:rowOff>
    </xdr:from>
    <xdr:to>
      <xdr:col>18</xdr:col>
      <xdr:colOff>89786</xdr:colOff>
      <xdr:row>18</xdr:row>
      <xdr:rowOff>395961</xdr:rowOff>
    </xdr:to>
    <xdr:cxnSp macro="">
      <xdr:nvCxnSpPr>
        <xdr:cNvPr id="43" name="カギ線コネクタ 42"/>
        <xdr:cNvCxnSpPr>
          <a:stCxn id="41" idx="1"/>
          <a:endCxn id="42" idx="3"/>
        </xdr:cNvCxnSpPr>
      </xdr:nvCxnSpPr>
      <xdr:spPr bwMode="auto">
        <a:xfrm rot="10800000">
          <a:off x="3345449" y="5088256"/>
          <a:ext cx="302877" cy="176885"/>
        </a:xfrm>
        <a:prstGeom prst="bentConnector3">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138031</xdr:colOff>
      <xdr:row>36</xdr:row>
      <xdr:rowOff>81195</xdr:rowOff>
    </xdr:from>
    <xdr:to>
      <xdr:col>12</xdr:col>
      <xdr:colOff>192877</xdr:colOff>
      <xdr:row>38</xdr:row>
      <xdr:rowOff>38387</xdr:rowOff>
    </xdr:to>
    <xdr:sp macro="" textlink="">
      <xdr:nvSpPr>
        <xdr:cNvPr id="44" name="正方形/長方形 43"/>
        <xdr:cNvSpPr/>
      </xdr:nvSpPr>
      <xdr:spPr>
        <a:xfrm>
          <a:off x="328531" y="10711095"/>
          <a:ext cx="2234166" cy="3153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99933</xdr:colOff>
      <xdr:row>38</xdr:row>
      <xdr:rowOff>190786</xdr:rowOff>
    </xdr:from>
    <xdr:to>
      <xdr:col>10</xdr:col>
      <xdr:colOff>47119</xdr:colOff>
      <xdr:row>40</xdr:row>
      <xdr:rowOff>14231</xdr:rowOff>
    </xdr:to>
    <xdr:sp macro="" textlink="">
      <xdr:nvSpPr>
        <xdr:cNvPr id="45" name="テキスト ボックス 44"/>
        <xdr:cNvSpPr txBox="1"/>
      </xdr:nvSpPr>
      <xdr:spPr>
        <a:xfrm>
          <a:off x="290433" y="11178826"/>
          <a:ext cx="1730266" cy="3263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請求日以降の日付を記入</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47119</xdr:colOff>
      <xdr:row>37</xdr:row>
      <xdr:rowOff>117471</xdr:rowOff>
    </xdr:from>
    <xdr:to>
      <xdr:col>12</xdr:col>
      <xdr:colOff>192877</xdr:colOff>
      <xdr:row>39</xdr:row>
      <xdr:rowOff>102508</xdr:rowOff>
    </xdr:to>
    <xdr:cxnSp macro="">
      <xdr:nvCxnSpPr>
        <xdr:cNvPr id="46" name="カギ線コネクタ 45"/>
        <xdr:cNvCxnSpPr>
          <a:stCxn id="45" idx="3"/>
          <a:endCxn id="44" idx="3"/>
        </xdr:cNvCxnSpPr>
      </xdr:nvCxnSpPr>
      <xdr:spPr bwMode="auto">
        <a:xfrm flipV="1">
          <a:off x="2020699" y="10869291"/>
          <a:ext cx="541998" cy="472717"/>
        </a:xfrm>
        <a:prstGeom prst="bentConnector3">
          <a:avLst>
            <a:gd name="adj1" fmla="val 141739"/>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1881971\Desktop\&#12304;&#25913;&#23450;&#20013;&#12539;&#20363;&#20316;&#25104;&#29992;&#12305;10-11-1_sienteatekin_seikyusyo%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12489;&#12461;&#12517;&#12513;&#12531;&#12488;\&#27809;\&#12304;&#25913;&#23450;&#20013;&#12539;&#26412;&#30058;&#29992;&#12305;10-11-1_sienteatekin_seikyu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 (PDF版)"/>
      <sheetName val="本様式の概要"/>
      <sheetName val="記入例(PDF版・父)"/>
      <sheetName val="new記入例 (PDF版・父)"/>
      <sheetName val="new記入例 (PDF版・母)"/>
      <sheetName val="記入例(PDF版・母)"/>
      <sheetName val="new記入例(エラーメッセージ)"/>
      <sheetName val="new記入例(父)"/>
      <sheetName val="記入例(請求者_父)"/>
      <sheetName val="new記入例(母)"/>
      <sheetName val="記入例(申請者_母)"/>
      <sheetName val="請求書(Excel版)"/>
      <sheetName val="new請求書 (PDF版)"/>
      <sheetName val="添付書類確認"/>
      <sheetName val="請求期間の判定"/>
      <sheetName val="チェックボックスのステータス"/>
      <sheetName val="育休カウント"/>
      <sheetName val="対象期間内の育休"/>
      <sheetName val="育休期間の判定"/>
      <sheetName val="記入例(エラーメッセージ)"/>
      <sheetName val="【別表１】テストパターン(依頼用・ラジオボタン入力等)"/>
      <sheetName val="【別表２】テストパターン（依頼用・期間確認）"/>
      <sheetName val="【別表３】テストパターン（依頼用・期間確認）v2"/>
      <sheetName val="【別表４】テストパターン（依頼用・期間確認）"/>
      <sheetName val="【別表５】テストパターン（依頼用・期間確認）"/>
      <sheetName val="テストパターン(ラジオボタン入力等)"/>
      <sheetName val="テストパターン(請求期間)"/>
    </sheetNames>
    <sheetDataSet>
      <sheetData sheetId="0" refreshError="1"/>
      <sheetData sheetId="1" refreshError="1"/>
      <sheetData sheetId="2" refreshError="1"/>
      <sheetData sheetId="3"/>
      <sheetData sheetId="4"/>
      <sheetData sheetId="5" refreshError="1"/>
      <sheetData sheetId="6"/>
      <sheetData sheetId="7"/>
      <sheetData sheetId="8" refreshError="1"/>
      <sheetData sheetId="9"/>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ボックスのステータス"/>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FF"/>
          </a:solidFill>
          <a:round/>
          <a:headEnd/>
          <a:tailEnd/>
        </a:ln>
      </a:spPr>
      <a:bodyPr vertOverflow="clip" horzOverflow="clip" wrap="square" lIns="18288" tIns="18288" rIns="0" bIns="18288" rtlCol="0" anchor="t" upright="1">
        <a:noAutofit/>
      </a:bodyPr>
      <a:lstStyle>
        <a:defPPr algn="l" rtl="0">
          <a:defRPr kumimoji="1" sz="1200" b="0" i="0" u="none" strike="noStrike" baseline="0">
            <a:solidFill>
              <a:srgbClr val="0000FF"/>
            </a:solidFill>
            <a:latin typeface="ＭＳ 明朝"/>
            <a:ea typeface="ＭＳ 明朝"/>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omments" Target="../comments2.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3.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3.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omments" Target="../comments3.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3" Type="http://schemas.openxmlformats.org/officeDocument/2006/relationships/vmlDrawing" Target="../drawings/vmlDrawing4.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 Type="http://schemas.openxmlformats.org/officeDocument/2006/relationships/drawing" Target="../drawings/drawing4.xml"/><Relationship Id="rId16" Type="http://schemas.openxmlformats.org/officeDocument/2006/relationships/ctrlProp" Target="../ctrlProps/ctrlProp83.xml"/><Relationship Id="rId20"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omments" Target="../comments4.xml"/><Relationship Id="rId10" Type="http://schemas.openxmlformats.org/officeDocument/2006/relationships/ctrlProp" Target="../ctrlProps/ctrlProp77.xml"/><Relationship Id="rId19" Type="http://schemas.openxmlformats.org/officeDocument/2006/relationships/ctrlProp" Target="../ctrlProps/ctrlProp86.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4.xml"/><Relationship Id="rId3" Type="http://schemas.openxmlformats.org/officeDocument/2006/relationships/vmlDrawing" Target="../drawings/vmlDrawing5.vml"/><Relationship Id="rId7" Type="http://schemas.openxmlformats.org/officeDocument/2006/relationships/ctrlProp" Target="../ctrlProps/ctrlProp9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2.xml"/><Relationship Id="rId5" Type="http://schemas.openxmlformats.org/officeDocument/2006/relationships/ctrlProp" Target="../ctrlProps/ctrlProp91.xml"/><Relationship Id="rId4" Type="http://schemas.openxmlformats.org/officeDocument/2006/relationships/ctrlProp" Target="../ctrlProps/ctrlProp90.xml"/><Relationship Id="rId9" Type="http://schemas.openxmlformats.org/officeDocument/2006/relationships/ctrlProp" Target="../ctrlProps/ctrlProp9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0.xml"/><Relationship Id="rId3" Type="http://schemas.openxmlformats.org/officeDocument/2006/relationships/vmlDrawing" Target="../drawings/vmlDrawing6.vml"/><Relationship Id="rId7" Type="http://schemas.openxmlformats.org/officeDocument/2006/relationships/ctrlProp" Target="../ctrlProps/ctrlProp9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 Id="rId9" Type="http://schemas.openxmlformats.org/officeDocument/2006/relationships/ctrlProp" Target="../ctrlProps/ctrlProp10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6.xml"/><Relationship Id="rId3" Type="http://schemas.openxmlformats.org/officeDocument/2006/relationships/vmlDrawing" Target="../drawings/vmlDrawing7.vml"/><Relationship Id="rId7" Type="http://schemas.openxmlformats.org/officeDocument/2006/relationships/ctrlProp" Target="../ctrlProps/ctrlProp10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04.xml"/><Relationship Id="rId5" Type="http://schemas.openxmlformats.org/officeDocument/2006/relationships/ctrlProp" Target="../ctrlProps/ctrlProp103.xml"/><Relationship Id="rId4" Type="http://schemas.openxmlformats.org/officeDocument/2006/relationships/ctrlProp" Target="../ctrlProps/ctrlProp102.xml"/><Relationship Id="rId9" Type="http://schemas.openxmlformats.org/officeDocument/2006/relationships/ctrlProp" Target="../ctrlProps/ctrlProp10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A20"/>
  <sheetViews>
    <sheetView workbookViewId="0">
      <selection activeCell="C53" sqref="C53"/>
    </sheetView>
  </sheetViews>
  <sheetFormatPr defaultRowHeight="14.4"/>
  <sheetData>
    <row r="2" spans="1:1">
      <c r="A2" t="s">
        <v>339</v>
      </c>
    </row>
    <row r="3" spans="1:1">
      <c r="A3" t="s">
        <v>342</v>
      </c>
    </row>
    <row r="4" spans="1:1">
      <c r="A4" t="s">
        <v>343</v>
      </c>
    </row>
    <row r="5" spans="1:1">
      <c r="A5" t="s">
        <v>340</v>
      </c>
    </row>
    <row r="6" spans="1:1">
      <c r="A6" t="s">
        <v>341</v>
      </c>
    </row>
    <row r="8" spans="1:1">
      <c r="A8" t="s">
        <v>344</v>
      </c>
    </row>
    <row r="9" spans="1:1">
      <c r="A9" t="s">
        <v>345</v>
      </c>
    </row>
    <row r="10" spans="1:1">
      <c r="A10" t="s">
        <v>349</v>
      </c>
    </row>
    <row r="11" spans="1:1">
      <c r="A11" t="s">
        <v>347</v>
      </c>
    </row>
    <row r="12" spans="1:1">
      <c r="A12" t="s">
        <v>346</v>
      </c>
    </row>
    <row r="13" spans="1:1">
      <c r="A13" t="s">
        <v>348</v>
      </c>
    </row>
    <row r="14" spans="1:1">
      <c r="A14" t="s">
        <v>350</v>
      </c>
    </row>
    <row r="15" spans="1:1">
      <c r="A15" t="s">
        <v>351</v>
      </c>
    </row>
    <row r="17" spans="1:1">
      <c r="A17" t="s">
        <v>360</v>
      </c>
    </row>
    <row r="18" spans="1:1">
      <c r="A18" t="s">
        <v>361</v>
      </c>
    </row>
    <row r="19" spans="1:1">
      <c r="A19" t="s">
        <v>362</v>
      </c>
    </row>
    <row r="20" spans="1:1">
      <c r="A20" t="s">
        <v>363</v>
      </c>
    </row>
  </sheetData>
  <phoneticPr fontId="3"/>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27"/>
  <sheetViews>
    <sheetView workbookViewId="0">
      <selection activeCell="U18" sqref="U18:AI18"/>
    </sheetView>
  </sheetViews>
  <sheetFormatPr defaultRowHeight="14.4"/>
  <cols>
    <col min="1" max="1" width="9.19921875" bestFit="1" customWidth="1"/>
    <col min="2" max="2" width="15.59765625" bestFit="1" customWidth="1"/>
    <col min="3" max="3" width="40.19921875" bestFit="1" customWidth="1"/>
    <col min="4" max="4" width="14.5" bestFit="1" customWidth="1"/>
    <col min="5" max="5" width="16.796875" customWidth="1"/>
  </cols>
  <sheetData>
    <row r="1" spans="1:6">
      <c r="A1" t="s">
        <v>63</v>
      </c>
      <c r="B1" t="s">
        <v>152</v>
      </c>
      <c r="C1" t="s">
        <v>153</v>
      </c>
    </row>
    <row r="2" spans="1:6">
      <c r="A2" s="37" t="str">
        <f>育休カウント!C28</f>
        <v>120011</v>
      </c>
      <c r="B2" s="60">
        <f>'請求書(Excel版)'!T24</f>
        <v>0</v>
      </c>
      <c r="C2" t="s">
        <v>453</v>
      </c>
    </row>
    <row r="3" spans="1:6" ht="15" thickBot="1">
      <c r="A3" t="s">
        <v>371</v>
      </c>
      <c r="F3" t="s">
        <v>373</v>
      </c>
    </row>
    <row r="4" spans="1:6">
      <c r="A4" t="s">
        <v>40</v>
      </c>
      <c r="B4" t="s">
        <v>140</v>
      </c>
      <c r="C4" t="s">
        <v>47</v>
      </c>
      <c r="D4" t="s">
        <v>149</v>
      </c>
      <c r="E4" s="154" t="s">
        <v>149</v>
      </c>
      <c r="F4" s="156" t="s">
        <v>150</v>
      </c>
    </row>
    <row r="5" spans="1:6">
      <c r="A5" t="s">
        <v>42</v>
      </c>
      <c r="B5" t="s">
        <v>151</v>
      </c>
      <c r="C5" t="s">
        <v>54</v>
      </c>
      <c r="D5" t="s">
        <v>47</v>
      </c>
      <c r="E5" s="169">
        <f>'請求書(Excel版)'!T21</f>
        <v>0</v>
      </c>
      <c r="F5" s="170" t="s">
        <v>311</v>
      </c>
    </row>
    <row r="6" spans="1:6">
      <c r="A6" t="s">
        <v>42</v>
      </c>
      <c r="B6" t="s">
        <v>151</v>
      </c>
      <c r="C6" t="s">
        <v>322</v>
      </c>
      <c r="D6" t="s">
        <v>47</v>
      </c>
      <c r="E6" s="169">
        <f>'請求書(Excel版)'!T21</f>
        <v>0</v>
      </c>
      <c r="F6" s="170" t="s">
        <v>297</v>
      </c>
    </row>
    <row r="7" spans="1:6">
      <c r="A7" t="s">
        <v>42</v>
      </c>
      <c r="B7" t="s">
        <v>151</v>
      </c>
      <c r="C7" t="s">
        <v>55</v>
      </c>
      <c r="D7" t="s">
        <v>155</v>
      </c>
      <c r="E7" s="169">
        <f>'請求書(Excel版)'!Z11+56</f>
        <v>56</v>
      </c>
      <c r="F7" s="170" t="s">
        <v>312</v>
      </c>
    </row>
    <row r="8" spans="1:6">
      <c r="A8" t="s">
        <v>42</v>
      </c>
      <c r="B8" t="s">
        <v>151</v>
      </c>
      <c r="C8" t="s">
        <v>298</v>
      </c>
      <c r="D8" t="s">
        <v>155</v>
      </c>
      <c r="E8" s="169">
        <f>'請求書(Excel版)'!Z11+56</f>
        <v>56</v>
      </c>
      <c r="F8" s="170" t="s">
        <v>299</v>
      </c>
    </row>
    <row r="9" spans="1:6">
      <c r="A9" t="s">
        <v>46</v>
      </c>
      <c r="B9" t="s">
        <v>49</v>
      </c>
      <c r="C9" t="s">
        <v>56</v>
      </c>
      <c r="D9" t="s">
        <v>47</v>
      </c>
      <c r="E9" s="169">
        <f>'請求書(Excel版)'!T21</f>
        <v>0</v>
      </c>
      <c r="F9" s="170" t="s">
        <v>313</v>
      </c>
    </row>
    <row r="10" spans="1:6">
      <c r="A10" t="s">
        <v>46</v>
      </c>
      <c r="B10" t="s">
        <v>49</v>
      </c>
      <c r="C10" t="s">
        <v>323</v>
      </c>
      <c r="D10" t="s">
        <v>47</v>
      </c>
      <c r="E10" s="169">
        <f>'請求書(Excel版)'!T21</f>
        <v>0</v>
      </c>
      <c r="F10" s="170" t="s">
        <v>301</v>
      </c>
    </row>
    <row r="11" spans="1:6">
      <c r="A11" t="s">
        <v>46</v>
      </c>
      <c r="B11" t="s">
        <v>49</v>
      </c>
      <c r="C11" t="s">
        <v>57</v>
      </c>
      <c r="D11" t="s">
        <v>156</v>
      </c>
      <c r="E11" s="169">
        <f>'請求書(Excel版)'!J19+112</f>
        <v>112</v>
      </c>
      <c r="F11" s="170" t="s">
        <v>314</v>
      </c>
    </row>
    <row r="12" spans="1:6">
      <c r="A12" t="s">
        <v>46</v>
      </c>
      <c r="B12" t="s">
        <v>49</v>
      </c>
      <c r="C12" t="s">
        <v>324</v>
      </c>
      <c r="D12" t="s">
        <v>156</v>
      </c>
      <c r="E12" s="169">
        <f>'請求書(Excel版)'!J19+112</f>
        <v>112</v>
      </c>
      <c r="F12" s="170" t="s">
        <v>303</v>
      </c>
    </row>
    <row r="13" spans="1:6">
      <c r="A13" t="s">
        <v>46</v>
      </c>
      <c r="B13" t="s">
        <v>50</v>
      </c>
      <c r="C13" t="s">
        <v>58</v>
      </c>
      <c r="D13" t="s">
        <v>47</v>
      </c>
      <c r="E13" s="169">
        <f>'請求書(Excel版)'!T21</f>
        <v>0</v>
      </c>
      <c r="F13" s="170" t="s">
        <v>315</v>
      </c>
    </row>
    <row r="14" spans="1:6">
      <c r="A14" t="s">
        <v>46</v>
      </c>
      <c r="B14" t="s">
        <v>50</v>
      </c>
      <c r="C14" t="s">
        <v>304</v>
      </c>
      <c r="D14" t="s">
        <v>47</v>
      </c>
      <c r="E14" s="169">
        <f>'請求書(Excel版)'!T21</f>
        <v>0</v>
      </c>
      <c r="F14" s="170" t="s">
        <v>305</v>
      </c>
    </row>
    <row r="15" spans="1:6">
      <c r="A15" t="s">
        <v>46</v>
      </c>
      <c r="B15" t="s">
        <v>50</v>
      </c>
      <c r="C15" t="s">
        <v>59</v>
      </c>
      <c r="D15" t="s">
        <v>157</v>
      </c>
      <c r="E15" s="169">
        <f>'請求書(Excel版)'!Z11+112</f>
        <v>112</v>
      </c>
      <c r="F15" s="170" t="s">
        <v>316</v>
      </c>
    </row>
    <row r="16" spans="1:6">
      <c r="A16" t="s">
        <v>46</v>
      </c>
      <c r="B16" t="s">
        <v>50</v>
      </c>
      <c r="C16" t="s">
        <v>325</v>
      </c>
      <c r="D16" t="s">
        <v>157</v>
      </c>
      <c r="E16" s="169">
        <f>'請求書(Excel版)'!Z11+112</f>
        <v>112</v>
      </c>
      <c r="F16" s="170" t="s">
        <v>308</v>
      </c>
    </row>
    <row r="17" spans="1:6">
      <c r="A17" t="s">
        <v>46</v>
      </c>
      <c r="B17" t="s">
        <v>51</v>
      </c>
      <c r="C17" t="s">
        <v>58</v>
      </c>
      <c r="D17" t="s">
        <v>47</v>
      </c>
      <c r="E17" s="169">
        <f>'請求書(Excel版)'!T21</f>
        <v>0</v>
      </c>
      <c r="F17" s="170" t="s">
        <v>317</v>
      </c>
    </row>
    <row r="18" spans="1:6">
      <c r="A18" t="s">
        <v>46</v>
      </c>
      <c r="B18" t="s">
        <v>51</v>
      </c>
      <c r="C18" t="s">
        <v>307</v>
      </c>
      <c r="D18" t="s">
        <v>47</v>
      </c>
      <c r="E18" s="169">
        <f>'請求書(Excel版)'!T21</f>
        <v>0</v>
      </c>
      <c r="F18" s="170" t="s">
        <v>326</v>
      </c>
    </row>
    <row r="19" spans="1:6">
      <c r="A19" t="s">
        <v>46</v>
      </c>
      <c r="B19" t="s">
        <v>51</v>
      </c>
      <c r="C19" t="s">
        <v>59</v>
      </c>
      <c r="D19" t="s">
        <v>157</v>
      </c>
      <c r="E19" s="169">
        <f>'請求書(Excel版)'!Z11+112</f>
        <v>112</v>
      </c>
      <c r="F19" s="170" t="s">
        <v>318</v>
      </c>
    </row>
    <row r="20" spans="1:6" ht="15" thickBot="1">
      <c r="A20" t="s">
        <v>46</v>
      </c>
      <c r="B20" t="s">
        <v>51</v>
      </c>
      <c r="C20" t="s">
        <v>325</v>
      </c>
      <c r="D20" t="s">
        <v>157</v>
      </c>
      <c r="E20" s="171">
        <f>'請求書(Excel版)'!Z11+112</f>
        <v>112</v>
      </c>
      <c r="F20" s="172" t="s">
        <v>327</v>
      </c>
    </row>
    <row r="21" spans="1:6">
      <c r="E21" s="60" t="s">
        <v>368</v>
      </c>
    </row>
    <row r="22" spans="1:6">
      <c r="A22" t="s">
        <v>154</v>
      </c>
    </row>
    <row r="23" spans="1:6">
      <c r="A23" s="37" t="str">
        <f>IF(AND(A2=F5,B2&gt;E5),C2,IF(AND(A2=F6,B2&gt;E6),C2,IF(AND(A2=F7,B2&gt;E7),C2,IF(AND(A2=F8,B2&gt;E8),C2,IF(AND(A2=F9,B2&gt;E9),C2,IF(AND(A2=F10,B2&gt;E10),C2,IF(AND(A2=F11,B2&gt;E11),C2,IF(AND(A2=F12,B2&gt;E12),C2,IF(AND(A2=F13,B2&gt;E13),C2,IF(AND(A2=F14,B2&gt;E14),C2,IF(AND(A2=F15,B2&gt;E15),C2,IF(AND(A2=F16,B2&gt;E16),C2,IF(AND(A2=F17,B2&gt;E17),C2,IF(AND(A2=F18,B2&gt;E18),C2,IF(AND(A2=F19,B2&gt;E19),C2,IF(AND(A2=F20,B2&gt;E20),C2,""))))))))))))))))</f>
        <v/>
      </c>
      <c r="B23" s="37"/>
      <c r="C23" s="37"/>
      <c r="D23" t="s">
        <v>369</v>
      </c>
    </row>
    <row r="25" spans="1:6">
      <c r="A25" t="s">
        <v>154</v>
      </c>
    </row>
    <row r="26" spans="1:6">
      <c r="A26" s="37" t="str">
        <f>IF(AND(A23="",'請求書(Excel版)'!Z11&lt;DATE(2025,4,1),'請求書(Excel版)'!J24&lt;DATE(2025,4,1)),"【注意】育児休業の開始日が令和7年3月31日以前の場合、請求日は令和7年4月1日以降に設定してください",IF(AND(A23="",'請求書(Excel版)'!J24&lt;'請求書(Excel版)'!J21),"【注意】請求期間は申請者の育児休業期間内、且つ申請者の対象期間内に設定してください",""))</f>
        <v>【注意】育児休業の開始日が令和7年3月31日以前の場合、請求日は令和7年4月1日以降に設定してください</v>
      </c>
      <c r="B26" s="37"/>
      <c r="C26" s="37"/>
      <c r="D26" t="s">
        <v>370</v>
      </c>
    </row>
    <row r="27" spans="1:6">
      <c r="D27" t="s">
        <v>372</v>
      </c>
    </row>
  </sheetData>
  <phoneticPr fontId="3"/>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72"/>
  <sheetViews>
    <sheetView workbookViewId="0">
      <selection activeCell="U18" sqref="U18:AI18"/>
    </sheetView>
  </sheetViews>
  <sheetFormatPr defaultRowHeight="14.4"/>
  <cols>
    <col min="1" max="1" width="2.3984375" bestFit="1" customWidth="1"/>
    <col min="2" max="2" width="61.19921875" customWidth="1"/>
    <col min="3" max="3" width="14" customWidth="1"/>
    <col min="4" max="4" width="50.69921875" bestFit="1" customWidth="1"/>
  </cols>
  <sheetData>
    <row r="1" spans="1:4" s="47" customFormat="1">
      <c r="B1" s="47" t="s">
        <v>353</v>
      </c>
      <c r="C1" s="47" t="s">
        <v>352</v>
      </c>
      <c r="D1" s="47" t="s">
        <v>354</v>
      </c>
    </row>
    <row r="2" spans="1:4">
      <c r="A2">
        <v>1</v>
      </c>
      <c r="B2" t="s">
        <v>69</v>
      </c>
      <c r="C2">
        <v>1</v>
      </c>
      <c r="D2" t="s">
        <v>355</v>
      </c>
    </row>
    <row r="3" spans="1:4" ht="28.8">
      <c r="A3">
        <v>2</v>
      </c>
      <c r="B3" s="44" t="s">
        <v>394</v>
      </c>
      <c r="C3">
        <v>6</v>
      </c>
      <c r="D3" t="s">
        <v>356</v>
      </c>
    </row>
    <row r="4" spans="1:4">
      <c r="A4">
        <v>3</v>
      </c>
      <c r="B4" t="s">
        <v>38</v>
      </c>
      <c r="C4">
        <v>0</v>
      </c>
    </row>
    <row r="5" spans="1:4">
      <c r="A5">
        <v>4</v>
      </c>
      <c r="B5" t="s">
        <v>39</v>
      </c>
      <c r="C5">
        <f>C6</f>
        <v>1</v>
      </c>
    </row>
    <row r="6" spans="1:4">
      <c r="A6">
        <v>3</v>
      </c>
      <c r="B6" t="s">
        <v>70</v>
      </c>
      <c r="C6">
        <v>1</v>
      </c>
      <c r="D6" t="s">
        <v>357</v>
      </c>
    </row>
    <row r="7" spans="1:4">
      <c r="A7">
        <v>4</v>
      </c>
      <c r="B7" t="s">
        <v>358</v>
      </c>
      <c r="C7">
        <v>1</v>
      </c>
      <c r="D7" t="s">
        <v>359</v>
      </c>
    </row>
    <row r="72" spans="3:3">
      <c r="C72">
        <v>4</v>
      </c>
    </row>
  </sheetData>
  <phoneticPr fontId="3"/>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5"/>
  <sheetViews>
    <sheetView zoomScale="88" zoomScaleNormal="100" workbookViewId="0">
      <selection activeCell="U18" sqref="U18:AI18"/>
    </sheetView>
  </sheetViews>
  <sheetFormatPr defaultRowHeight="14.4"/>
  <cols>
    <col min="1" max="1" width="3.296875" bestFit="1" customWidth="1"/>
    <col min="2" max="2" width="32.296875" customWidth="1"/>
    <col min="3" max="3" width="30.69921875" customWidth="1"/>
    <col min="4" max="4" width="41.296875" bestFit="1" customWidth="1"/>
    <col min="5" max="5" width="30.59765625" bestFit="1" customWidth="1"/>
    <col min="6" max="6" width="13.5" bestFit="1" customWidth="1"/>
    <col min="7" max="7" width="17.59765625" bestFit="1" customWidth="1"/>
  </cols>
  <sheetData>
    <row r="1" spans="1:10">
      <c r="A1" t="s">
        <v>35</v>
      </c>
    </row>
    <row r="2" spans="1:10" ht="15" thickBot="1">
      <c r="F2" t="s">
        <v>379</v>
      </c>
    </row>
    <row r="3" spans="1:10">
      <c r="A3" t="s">
        <v>44</v>
      </c>
      <c r="B3" t="s">
        <v>40</v>
      </c>
      <c r="C3" t="s">
        <v>140</v>
      </c>
      <c r="D3" t="s">
        <v>47</v>
      </c>
      <c r="E3" t="s">
        <v>98</v>
      </c>
      <c r="F3" s="158" t="s">
        <v>41</v>
      </c>
      <c r="G3" t="s">
        <v>149</v>
      </c>
      <c r="H3" s="163" t="s">
        <v>63</v>
      </c>
      <c r="I3" s="194"/>
    </row>
    <row r="4" spans="1:10">
      <c r="A4">
        <v>1</v>
      </c>
      <c r="B4" t="s">
        <v>42</v>
      </c>
      <c r="C4" t="s">
        <v>364</v>
      </c>
      <c r="D4" t="s">
        <v>54</v>
      </c>
      <c r="E4" t="s">
        <v>45</v>
      </c>
      <c r="F4" s="158" t="e">
        <f>_xlfn.DAYS('請求書(Excel版)'!T21,'請求書(Excel版)'!J21-1)</f>
        <v>#NUM!</v>
      </c>
      <c r="G4" s="60">
        <f>'請求書(Excel版)'!Z11+56</f>
        <v>56</v>
      </c>
      <c r="H4" s="164" t="s">
        <v>279</v>
      </c>
      <c r="J4" s="151"/>
    </row>
    <row r="5" spans="1:10">
      <c r="B5" t="s">
        <v>42</v>
      </c>
      <c r="C5" t="s">
        <v>364</v>
      </c>
      <c r="D5" t="s">
        <v>296</v>
      </c>
      <c r="E5" t="s">
        <v>45</v>
      </c>
      <c r="F5" s="158">
        <f>IF('請求書(Excel版)'!J21&gt;=DATE(2025,4,1),_xlfn.DAYS('請求書(Excel版)'!T21,'請求書(Excel版)'!J21-1),_xlfn.DAYS('請求書(Excel版)'!T21,DATE(2025,4,1)-1))</f>
        <v>-45747</v>
      </c>
      <c r="G5" s="60">
        <f>'請求書(Excel版)'!Z11+56</f>
        <v>56</v>
      </c>
      <c r="H5" s="164" t="s">
        <v>297</v>
      </c>
    </row>
    <row r="6" spans="1:10">
      <c r="A6">
        <v>2</v>
      </c>
      <c r="B6" t="s">
        <v>42</v>
      </c>
      <c r="C6" t="s">
        <v>364</v>
      </c>
      <c r="D6" t="s">
        <v>55</v>
      </c>
      <c r="E6" t="s">
        <v>43</v>
      </c>
      <c r="F6" s="158" t="e">
        <f>_xlfn.DAYS('請求書(Excel版)'!Z11+56,'請求書(Excel版)'!J21-1)</f>
        <v>#NUM!</v>
      </c>
      <c r="G6" s="60">
        <f>'請求書(Excel版)'!Z11+56</f>
        <v>56</v>
      </c>
      <c r="H6" s="164" t="s">
        <v>280</v>
      </c>
    </row>
    <row r="7" spans="1:10">
      <c r="B7" t="s">
        <v>42</v>
      </c>
      <c r="C7" t="s">
        <v>364</v>
      </c>
      <c r="D7" t="s">
        <v>298</v>
      </c>
      <c r="E7" t="s">
        <v>43</v>
      </c>
      <c r="F7" s="158">
        <f>IF('請求書(Excel版)'!J21&gt;=DATE(2025,4,1),_xlfn.DAYS('請求書(Excel版)'!Z11+56,'請求書(Excel版)'!J21-1),_xlfn.DAYS('請求書(Excel版)'!Z11+56,DATE(2025,4,1)-1))</f>
        <v>-45691</v>
      </c>
      <c r="G7" s="60">
        <f>'請求書(Excel版)'!Z11+56</f>
        <v>56</v>
      </c>
      <c r="H7" s="164" t="s">
        <v>299</v>
      </c>
    </row>
    <row r="8" spans="1:10">
      <c r="A8">
        <v>3</v>
      </c>
      <c r="B8" t="s">
        <v>46</v>
      </c>
      <c r="C8" t="s">
        <v>49</v>
      </c>
      <c r="D8" t="s">
        <v>56</v>
      </c>
      <c r="E8" t="s">
        <v>45</v>
      </c>
      <c r="F8" s="158" t="e">
        <f>_xlfn.DAYS('請求書(Excel版)'!T21,'請求書(Excel版)'!J21-1)</f>
        <v>#NUM!</v>
      </c>
      <c r="G8" s="60">
        <f>'請求書(Excel版)'!J19+112</f>
        <v>112</v>
      </c>
      <c r="H8" s="164" t="s">
        <v>281</v>
      </c>
    </row>
    <row r="9" spans="1:10">
      <c r="B9" t="s">
        <v>46</v>
      </c>
      <c r="C9" t="s">
        <v>49</v>
      </c>
      <c r="D9" t="s">
        <v>300</v>
      </c>
      <c r="E9" t="s">
        <v>45</v>
      </c>
      <c r="F9" s="198">
        <f>IF('請求書(Excel版)'!J21&gt;=DATE(2025,4,1),_xlfn.DAYS('請求書(Excel版)'!T21,'請求書(Excel版)'!J21-1),_xlfn.DAYS('請求書(Excel版)'!T21,DATE(2025,4,1)-1))</f>
        <v>-45747</v>
      </c>
      <c r="G9" s="60">
        <f>'請求書(Excel版)'!J19+112</f>
        <v>112</v>
      </c>
      <c r="H9" s="164" t="s">
        <v>301</v>
      </c>
    </row>
    <row r="10" spans="1:10">
      <c r="A10">
        <v>4</v>
      </c>
      <c r="B10" t="s">
        <v>46</v>
      </c>
      <c r="C10" t="s">
        <v>49</v>
      </c>
      <c r="D10" t="s">
        <v>57</v>
      </c>
      <c r="E10" t="s">
        <v>52</v>
      </c>
      <c r="F10" s="158" t="e">
        <f>_xlfn.DAYS('請求書(Excel版)'!J19+112,'請求書(Excel版)'!J21-1)</f>
        <v>#NUM!</v>
      </c>
      <c r="G10" s="60">
        <f>'請求書(Excel版)'!J19+112</f>
        <v>112</v>
      </c>
      <c r="H10" s="164" t="s">
        <v>282</v>
      </c>
    </row>
    <row r="11" spans="1:10">
      <c r="B11" t="s">
        <v>46</v>
      </c>
      <c r="C11" t="s">
        <v>49</v>
      </c>
      <c r="D11" t="s">
        <v>302</v>
      </c>
      <c r="E11" t="s">
        <v>52</v>
      </c>
      <c r="F11" s="158">
        <f>IF('請求書(Excel版)'!J21&gt;=DATE(2025,4,1),_xlfn.DAYS('請求書(Excel版)'!J19+112,'請求書(Excel版)'!J21-1),_xlfn.DAYS('請求書(Excel版)'!J19+112,DATE(2025,4,1)-1))</f>
        <v>-45635</v>
      </c>
      <c r="G11" s="60">
        <f>'請求書(Excel版)'!J19+112</f>
        <v>112</v>
      </c>
      <c r="H11" s="164" t="s">
        <v>303</v>
      </c>
    </row>
    <row r="12" spans="1:10">
      <c r="A12">
        <v>5</v>
      </c>
      <c r="B12" t="s">
        <v>46</v>
      </c>
      <c r="C12" t="s">
        <v>50</v>
      </c>
      <c r="D12" t="s">
        <v>58</v>
      </c>
      <c r="E12" t="s">
        <v>45</v>
      </c>
      <c r="F12" s="158" t="e">
        <f>_xlfn.DAYS('請求書(Excel版)'!T21,'請求書(Excel版)'!J21-1)</f>
        <v>#NUM!</v>
      </c>
      <c r="G12" s="60">
        <f>'請求書(Excel版)'!Z11+112</f>
        <v>112</v>
      </c>
      <c r="H12" s="164" t="s">
        <v>283</v>
      </c>
    </row>
    <row r="13" spans="1:10">
      <c r="B13" t="s">
        <v>46</v>
      </c>
      <c r="C13" t="s">
        <v>50</v>
      </c>
      <c r="D13" t="s">
        <v>304</v>
      </c>
      <c r="E13" t="s">
        <v>45</v>
      </c>
      <c r="F13" s="158">
        <f>IF('請求書(Excel版)'!J21&gt;=DATE(2025,4,1),_xlfn.DAYS('請求書(Excel版)'!T21,'請求書(Excel版)'!J21-1),_xlfn.DAYS('請求書(Excel版)'!T21,DATE(2025,4,1)-1))</f>
        <v>-45747</v>
      </c>
      <c r="G13" s="60">
        <f>'請求書(Excel版)'!Z11+112</f>
        <v>112</v>
      </c>
      <c r="H13" s="164" t="s">
        <v>305</v>
      </c>
    </row>
    <row r="14" spans="1:10">
      <c r="A14">
        <v>6</v>
      </c>
      <c r="B14" t="s">
        <v>46</v>
      </c>
      <c r="C14" t="s">
        <v>50</v>
      </c>
      <c r="D14" t="s">
        <v>59</v>
      </c>
      <c r="E14" t="s">
        <v>53</v>
      </c>
      <c r="F14" s="158" t="e">
        <f>_xlfn.DAYS('請求書(Excel版)'!Z11+112,'請求書(Excel版)'!J21-1)</f>
        <v>#NUM!</v>
      </c>
      <c r="G14" s="60">
        <f>'請求書(Excel版)'!Z11+112</f>
        <v>112</v>
      </c>
      <c r="H14" s="164" t="s">
        <v>284</v>
      </c>
    </row>
    <row r="15" spans="1:10">
      <c r="B15" t="s">
        <v>46</v>
      </c>
      <c r="C15" t="s">
        <v>50</v>
      </c>
      <c r="D15" t="s">
        <v>306</v>
      </c>
      <c r="E15" t="s">
        <v>53</v>
      </c>
      <c r="F15" s="158">
        <f>IF('請求書(Excel版)'!J21&gt;=DATE(2025,4,1),_xlfn.DAYS('請求書(Excel版)'!Z11+112,'請求書(Excel版)'!J21-1),_xlfn.DAYS('請求書(Excel版)'!Z11+112,DATE(2025,4,1)-1))</f>
        <v>-45635</v>
      </c>
      <c r="G15" s="60">
        <f>'請求書(Excel版)'!Z11+112</f>
        <v>112</v>
      </c>
      <c r="H15" s="164" t="s">
        <v>308</v>
      </c>
    </row>
    <row r="16" spans="1:10">
      <c r="A16">
        <v>7</v>
      </c>
      <c r="B16" t="s">
        <v>46</v>
      </c>
      <c r="C16" t="s">
        <v>51</v>
      </c>
      <c r="D16" t="s">
        <v>58</v>
      </c>
      <c r="E16" t="s">
        <v>45</v>
      </c>
      <c r="F16" s="158" t="e">
        <f>_xlfn.DAYS('請求書(Excel版)'!T21,'請求書(Excel版)'!J21-1)</f>
        <v>#NUM!</v>
      </c>
      <c r="G16" s="60">
        <f>'請求書(Excel版)'!Z11+112</f>
        <v>112</v>
      </c>
      <c r="H16" s="164" t="s">
        <v>285</v>
      </c>
    </row>
    <row r="17" spans="1:8">
      <c r="B17" t="s">
        <v>46</v>
      </c>
      <c r="C17" t="s">
        <v>51</v>
      </c>
      <c r="D17" t="s">
        <v>307</v>
      </c>
      <c r="E17" t="s">
        <v>45</v>
      </c>
      <c r="F17" s="158">
        <f>IF('請求書(Excel版)'!J21&gt;=DATE(2025,4,1),_xlfn.DAYS('請求書(Excel版)'!T21,'請求書(Excel版)'!J21-1),_xlfn.DAYS('請求書(Excel版)'!T21,DATE(2025,4,1)-1))</f>
        <v>-45747</v>
      </c>
      <c r="G17" s="60">
        <f>'請求書(Excel版)'!Z11+112</f>
        <v>112</v>
      </c>
      <c r="H17" s="164" t="s">
        <v>309</v>
      </c>
    </row>
    <row r="18" spans="1:8">
      <c r="A18">
        <v>8</v>
      </c>
      <c r="B18" t="s">
        <v>46</v>
      </c>
      <c r="C18" t="s">
        <v>51</v>
      </c>
      <c r="D18" t="s">
        <v>59</v>
      </c>
      <c r="E18" t="s">
        <v>53</v>
      </c>
      <c r="F18" s="158" t="e">
        <f>_xlfn.DAYS('請求書(Excel版)'!Z11+112,'請求書(Excel版)'!J21-1)</f>
        <v>#NUM!</v>
      </c>
      <c r="G18" s="60">
        <f>'請求書(Excel版)'!Z11+112</f>
        <v>112</v>
      </c>
      <c r="H18" s="164" t="s">
        <v>286</v>
      </c>
    </row>
    <row r="19" spans="1:8" ht="15" thickBot="1">
      <c r="B19" t="s">
        <v>46</v>
      </c>
      <c r="C19" t="s">
        <v>51</v>
      </c>
      <c r="D19" t="s">
        <v>306</v>
      </c>
      <c r="E19" t="s">
        <v>53</v>
      </c>
      <c r="F19" s="158">
        <f>IF('請求書(Excel版)'!J21&gt;=DATE(2025,4,1),_xlfn.DAYS('請求書(Excel版)'!Z11+112,'請求書(Excel版)'!J21-1),_xlfn.DAYS('請求書(Excel版)'!Z11+112,DATE(2025,4,1)-1))</f>
        <v>-45635</v>
      </c>
      <c r="G19" s="60">
        <f>'請求書(Excel版)'!Z11+112</f>
        <v>112</v>
      </c>
      <c r="H19" s="165" t="s">
        <v>310</v>
      </c>
    </row>
    <row r="20" spans="1:8" ht="15" thickBot="1"/>
    <row r="21" spans="1:8">
      <c r="B21" s="154" t="s">
        <v>40</v>
      </c>
      <c r="C21" s="155">
        <f>チェックボックスのステータス!C2</f>
        <v>1</v>
      </c>
      <c r="D21" s="155" t="s">
        <v>62</v>
      </c>
      <c r="E21" s="155"/>
      <c r="F21" s="155"/>
      <c r="G21" s="156"/>
    </row>
    <row r="22" spans="1:8">
      <c r="B22" s="157" t="s">
        <v>61</v>
      </c>
      <c r="C22" s="158">
        <f>IF(C21=2,0,IF('請求書(Excel版)'!Z11&lt;'請求書(Excel版)'!J19,1,IF('請求書(Excel版)'!Z11='請求書(Excel版)'!J19,2,IF('請求書(Excel版)'!Z11&gt;'請求書(Excel版)'!J19,3))))</f>
        <v>2</v>
      </c>
      <c r="D22" s="158" t="s">
        <v>64</v>
      </c>
      <c r="E22" s="158"/>
      <c r="F22" s="158"/>
      <c r="G22" s="159"/>
    </row>
    <row r="23" spans="1:8">
      <c r="B23" s="157" t="s">
        <v>60</v>
      </c>
      <c r="C23" s="158">
        <f>IF(C21=1,0,IF('請求書(Excel版)'!T21&lt;'請求書(Excel版)'!Z11+56,1,2))</f>
        <v>0</v>
      </c>
      <c r="D23" s="158" t="s">
        <v>102</v>
      </c>
      <c r="E23" s="158"/>
      <c r="F23" s="158"/>
      <c r="G23" s="159"/>
    </row>
    <row r="24" spans="1:8">
      <c r="B24" s="157" t="s">
        <v>146</v>
      </c>
      <c r="C24" s="158">
        <f>IF(OR(C22=0,'請求書(Excel版)'!Z11&gt;='請求書(Excel版)'!J19),0,IF('請求書(Excel版)'!T21&lt;'請求書(Excel版)'!J19+112,1,2))</f>
        <v>0</v>
      </c>
      <c r="D24" s="158" t="s">
        <v>147</v>
      </c>
      <c r="E24" s="158"/>
      <c r="F24" s="158"/>
      <c r="G24" s="159"/>
    </row>
    <row r="25" spans="1:8">
      <c r="B25" s="157" t="s">
        <v>145</v>
      </c>
      <c r="C25" s="158">
        <f>IF(OR(C22=0,'請求書(Excel版)'!Z11&lt;'請求書(Excel版)'!J19),0,IF('請求書(Excel版)'!T21&lt;'請求書(Excel版)'!Z11+112,1,2))</f>
        <v>1</v>
      </c>
      <c r="D25" s="158" t="s">
        <v>148</v>
      </c>
      <c r="E25" s="158"/>
      <c r="F25" s="158"/>
      <c r="G25" s="159"/>
    </row>
    <row r="26" spans="1:8" ht="15" thickBot="1">
      <c r="B26" s="160" t="s">
        <v>277</v>
      </c>
      <c r="C26" s="161">
        <f>IF('請求書(Excel版)'!Z11&gt;=DATE(2025,4,1),0,1)</f>
        <v>1</v>
      </c>
      <c r="D26" s="161" t="s">
        <v>278</v>
      </c>
      <c r="E26" s="161"/>
      <c r="F26" s="161"/>
      <c r="G26" s="162"/>
    </row>
    <row r="28" spans="1:8">
      <c r="B28" s="37" t="s">
        <v>63</v>
      </c>
      <c r="C28" s="37" t="str">
        <f>C21&amp;C22&amp;C23&amp;C24&amp;C25&amp;C26</f>
        <v>120011</v>
      </c>
      <c r="D28" t="s">
        <v>366</v>
      </c>
    </row>
    <row r="32" spans="1:8" ht="15" thickBot="1">
      <c r="A32" t="s">
        <v>36</v>
      </c>
      <c r="E32" t="s">
        <v>379</v>
      </c>
    </row>
    <row r="33" spans="1:8">
      <c r="A33" t="s">
        <v>44</v>
      </c>
      <c r="B33" t="s">
        <v>122</v>
      </c>
      <c r="C33" t="s">
        <v>65</v>
      </c>
      <c r="D33" t="s">
        <v>98</v>
      </c>
      <c r="E33" s="163" t="s">
        <v>41</v>
      </c>
      <c r="F33" s="163" t="s">
        <v>367</v>
      </c>
    </row>
    <row r="34" spans="1:8">
      <c r="A34">
        <v>1</v>
      </c>
      <c r="B34" t="s">
        <v>123</v>
      </c>
      <c r="C34" t="s">
        <v>48</v>
      </c>
      <c r="D34" t="s">
        <v>48</v>
      </c>
      <c r="E34" s="166" t="s">
        <v>168</v>
      </c>
      <c r="F34" s="164" t="s">
        <v>289</v>
      </c>
      <c r="G34" s="39"/>
      <c r="H34" s="39"/>
    </row>
    <row r="35" spans="1:8">
      <c r="B35" t="s">
        <v>123</v>
      </c>
      <c r="C35" t="s">
        <v>335</v>
      </c>
      <c r="D35" t="s">
        <v>48</v>
      </c>
      <c r="E35" s="166" t="s">
        <v>168</v>
      </c>
      <c r="F35" s="164" t="s">
        <v>336</v>
      </c>
      <c r="G35" s="39"/>
      <c r="H35" s="39"/>
    </row>
    <row r="36" spans="1:8">
      <c r="A36">
        <v>2</v>
      </c>
      <c r="B36" t="s">
        <v>124</v>
      </c>
      <c r="C36" t="s">
        <v>54</v>
      </c>
      <c r="D36" t="s">
        <v>45</v>
      </c>
      <c r="E36" s="166" t="e">
        <f>_xlfn.DAYS('請求書(Excel版)'!T23,'請求書(Excel版)'!J23-1)</f>
        <v>#NUM!</v>
      </c>
      <c r="F36" s="164" t="s">
        <v>290</v>
      </c>
      <c r="G36" s="39"/>
      <c r="H36" s="39"/>
    </row>
    <row r="37" spans="1:8">
      <c r="B37" t="s">
        <v>287</v>
      </c>
      <c r="C37" t="s">
        <v>294</v>
      </c>
      <c r="D37" t="s">
        <v>288</v>
      </c>
      <c r="E37" s="166" t="e">
        <f>_xlfn.DAYS('請求書(Excel版)'!T23,'請求書(Excel版)'!J23-1)</f>
        <v>#NUM!</v>
      </c>
      <c r="F37" s="164" t="s">
        <v>293</v>
      </c>
      <c r="G37" s="39"/>
      <c r="H37" s="39"/>
    </row>
    <row r="38" spans="1:8">
      <c r="A38">
        <v>3</v>
      </c>
      <c r="B38" t="s">
        <v>124</v>
      </c>
      <c r="C38" t="s">
        <v>125</v>
      </c>
      <c r="D38" t="s">
        <v>66</v>
      </c>
      <c r="E38" s="166">
        <f>_xlfn.DAYS('請求書(Excel版)'!Z11+56,'請求書(Excel版)'!J23)</f>
        <v>56</v>
      </c>
      <c r="F38" s="164" t="s">
        <v>291</v>
      </c>
      <c r="G38" s="39"/>
      <c r="H38" s="39"/>
    </row>
    <row r="39" spans="1:8" ht="15" thickBot="1">
      <c r="B39" t="s">
        <v>287</v>
      </c>
      <c r="C39" t="s">
        <v>295</v>
      </c>
      <c r="D39" t="s">
        <v>288</v>
      </c>
      <c r="E39" s="167">
        <f>_xlfn.DAYS('請求書(Excel版)'!Z11+56,'請求書(Excel版)'!J23)</f>
        <v>56</v>
      </c>
      <c r="F39" s="165" t="s">
        <v>292</v>
      </c>
      <c r="G39" s="39"/>
      <c r="H39" s="39"/>
    </row>
    <row r="40" spans="1:8" ht="15" thickBot="1"/>
    <row r="41" spans="1:8">
      <c r="B41" s="154" t="s">
        <v>142</v>
      </c>
      <c r="C41" s="155">
        <f>IF(チェックボックスのステータス!C3&lt;&gt;6,0,1)</f>
        <v>1</v>
      </c>
      <c r="D41" s="155" t="s">
        <v>143</v>
      </c>
      <c r="E41" s="156"/>
    </row>
    <row r="42" spans="1:8" ht="28.8">
      <c r="B42" s="157" t="s">
        <v>47</v>
      </c>
      <c r="C42" s="158">
        <f>IF(C41=0,0,IF('請求書(Excel版)'!T23&lt;'請求書(Excel版)'!Z11+55,0,1))</f>
        <v>0</v>
      </c>
      <c r="D42" s="168" t="s">
        <v>126</v>
      </c>
      <c r="E42" s="159"/>
    </row>
    <row r="43" spans="1:8" ht="15" thickBot="1">
      <c r="B43" s="160" t="s">
        <v>277</v>
      </c>
      <c r="C43" s="161">
        <f>IF('請求書(Excel版)'!Z11&gt;=DATE(2025,4,1),0,1)</f>
        <v>1</v>
      </c>
      <c r="D43" s="161" t="s">
        <v>278</v>
      </c>
      <c r="E43" s="162"/>
    </row>
    <row r="45" spans="1:8">
      <c r="B45" s="37" t="s">
        <v>63</v>
      </c>
      <c r="C45" s="37" t="str">
        <f>C41&amp;C42&amp;C43</f>
        <v>101</v>
      </c>
      <c r="D45" t="s">
        <v>366</v>
      </c>
    </row>
  </sheetData>
  <phoneticPr fontId="3"/>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91" workbookViewId="0">
      <selection activeCell="U18" sqref="U18:AI18"/>
    </sheetView>
  </sheetViews>
  <sheetFormatPr defaultRowHeight="14.4"/>
  <cols>
    <col min="1" max="1" width="46.296875" bestFit="1" customWidth="1"/>
    <col min="2" max="2" width="49.796875" bestFit="1" customWidth="1"/>
    <col min="3" max="3" width="5.796875" bestFit="1" customWidth="1"/>
    <col min="4" max="4" width="22.3984375" bestFit="1" customWidth="1"/>
    <col min="5" max="5" width="24.8984375" style="60" customWidth="1"/>
    <col min="6" max="8" width="22.3984375" style="60" bestFit="1" customWidth="1"/>
  </cols>
  <sheetData>
    <row r="1" spans="1:8">
      <c r="E1" s="60" t="s">
        <v>409</v>
      </c>
      <c r="F1" s="60" t="s">
        <v>410</v>
      </c>
      <c r="G1" s="60" t="s">
        <v>408</v>
      </c>
      <c r="H1" s="60" t="s">
        <v>411</v>
      </c>
    </row>
    <row r="2" spans="1:8">
      <c r="A2" t="s">
        <v>417</v>
      </c>
      <c r="B2" t="s">
        <v>418</v>
      </c>
      <c r="C2" t="s">
        <v>423</v>
      </c>
      <c r="D2" t="s">
        <v>416</v>
      </c>
      <c r="E2" s="60" t="str">
        <f>'請求書(Excel版)'!J20</f>
        <v/>
      </c>
      <c r="F2" s="60" t="str">
        <f>'請求書(Excel版)'!T20</f>
        <v/>
      </c>
      <c r="G2" s="60">
        <f>'請求書(Excel版)'!J21</f>
        <v>0</v>
      </c>
      <c r="H2" s="60">
        <f>'請求書(Excel版)'!T21</f>
        <v>0</v>
      </c>
    </row>
    <row r="3" spans="1:8">
      <c r="A3" t="s">
        <v>420</v>
      </c>
      <c r="B3" t="s">
        <v>419</v>
      </c>
      <c r="C3">
        <f>IF(G2&lt;E2,IF(H2&lt;E2,1,0),0)</f>
        <v>1</v>
      </c>
      <c r="D3">
        <v>0</v>
      </c>
      <c r="F3" s="151"/>
      <c r="G3"/>
    </row>
    <row r="4" spans="1:8">
      <c r="A4" t="s">
        <v>422</v>
      </c>
      <c r="B4" t="s">
        <v>429</v>
      </c>
      <c r="C4">
        <f>IF(G2&lt;E2,IF(H2=E2,1,0),0)</f>
        <v>0</v>
      </c>
      <c r="D4">
        <v>1</v>
      </c>
      <c r="F4" s="151"/>
      <c r="G4"/>
    </row>
    <row r="5" spans="1:8" ht="28.8">
      <c r="A5" t="s">
        <v>422</v>
      </c>
      <c r="B5" s="44" t="s">
        <v>438</v>
      </c>
      <c r="C5">
        <f>IF(G2&lt;E2,IF(H2&gt;E2,IF(H2&lt;F2,1,0),0),0)</f>
        <v>0</v>
      </c>
      <c r="D5" t="e">
        <f>H2-E2+1</f>
        <v>#VALUE!</v>
      </c>
      <c r="F5" s="151"/>
      <c r="G5"/>
    </row>
    <row r="6" spans="1:8">
      <c r="A6" t="s">
        <v>422</v>
      </c>
      <c r="B6" t="s">
        <v>456</v>
      </c>
      <c r="C6">
        <f>IF(G2&lt;E2,IF(H2=F2,1,0),0)</f>
        <v>0</v>
      </c>
      <c r="D6" t="e">
        <f>H2-E2+1</f>
        <v>#VALUE!</v>
      </c>
      <c r="F6" s="151"/>
      <c r="G6"/>
    </row>
    <row r="7" spans="1:8">
      <c r="A7" t="s">
        <v>430</v>
      </c>
      <c r="B7" t="s">
        <v>429</v>
      </c>
      <c r="C7">
        <f>IF(G2=E2,IF(H2=E2,1,0),0)</f>
        <v>0</v>
      </c>
      <c r="D7">
        <v>1</v>
      </c>
      <c r="F7" s="151"/>
      <c r="G7"/>
    </row>
    <row r="8" spans="1:8" ht="28.8">
      <c r="A8" t="s">
        <v>430</v>
      </c>
      <c r="B8" s="44" t="s">
        <v>439</v>
      </c>
      <c r="C8">
        <f>IF(G2=E2,IF(H2&gt;E2,IF(H2&lt;F2,1,0),0),0)</f>
        <v>0</v>
      </c>
      <c r="D8">
        <f>H2-G2+1</f>
        <v>1</v>
      </c>
      <c r="F8" s="151"/>
      <c r="G8"/>
    </row>
    <row r="9" spans="1:8">
      <c r="A9" t="s">
        <v>430</v>
      </c>
      <c r="B9" t="s">
        <v>428</v>
      </c>
      <c r="C9">
        <f>IF(G2=E2,IF(H2=F2,1,0),0)</f>
        <v>0</v>
      </c>
      <c r="D9">
        <f>H2-G2+1</f>
        <v>1</v>
      </c>
      <c r="F9" s="151"/>
      <c r="G9"/>
    </row>
    <row r="10" spans="1:8">
      <c r="A10" t="s">
        <v>430</v>
      </c>
      <c r="B10" t="s">
        <v>421</v>
      </c>
      <c r="C10">
        <f>IF(G2=E2,IF(H2&gt;F2,1,0),0)</f>
        <v>0</v>
      </c>
      <c r="D10" t="e">
        <f>F2-G2+1</f>
        <v>#VALUE!</v>
      </c>
      <c r="F10" s="151"/>
      <c r="G10"/>
    </row>
    <row r="11" spans="1:8" ht="28.8">
      <c r="A11" s="44" t="s">
        <v>440</v>
      </c>
      <c r="B11" s="44" t="s">
        <v>442</v>
      </c>
      <c r="C11">
        <f>IF(G2&gt;E2,IF(G2&lt;F2,IF(H2&gt;E2,IF(H2&lt;F2,1,0),0),0),0)</f>
        <v>0</v>
      </c>
      <c r="D11">
        <f>H2-G2+1</f>
        <v>1</v>
      </c>
      <c r="F11" s="151"/>
      <c r="G11"/>
    </row>
    <row r="12" spans="1:8" ht="28.8">
      <c r="A12" s="44" t="s">
        <v>440</v>
      </c>
      <c r="B12" t="s">
        <v>428</v>
      </c>
      <c r="C12">
        <f>IF(G2&gt;E2,IF(G2&lt;F2,IF(H2=F2,1,0),0),0)</f>
        <v>0</v>
      </c>
      <c r="D12">
        <f>H2-G2+1</f>
        <v>1</v>
      </c>
      <c r="F12" s="151"/>
      <c r="G12"/>
    </row>
    <row r="13" spans="1:8" ht="28.8">
      <c r="A13" s="44" t="s">
        <v>441</v>
      </c>
      <c r="B13" t="s">
        <v>421</v>
      </c>
      <c r="C13">
        <f>IF(G2&gt;E2,IF(G2&lt;F2,IF(H2&gt;F2,1,0),0),0)</f>
        <v>0</v>
      </c>
      <c r="D13" t="e">
        <f>F2-G2+1</f>
        <v>#VALUE!</v>
      </c>
      <c r="F13" s="151"/>
      <c r="G13"/>
    </row>
    <row r="14" spans="1:8">
      <c r="A14" t="s">
        <v>431</v>
      </c>
      <c r="B14" t="s">
        <v>428</v>
      </c>
      <c r="C14">
        <f>IF(G2=F2,IF(H2=F2,1,0),0)</f>
        <v>0</v>
      </c>
      <c r="D14">
        <v>1</v>
      </c>
      <c r="F14" s="151"/>
      <c r="G14"/>
    </row>
    <row r="15" spans="1:8">
      <c r="A15" t="s">
        <v>431</v>
      </c>
      <c r="B15" t="s">
        <v>421</v>
      </c>
      <c r="C15">
        <f>IF(G2=F2,IF(H2&gt;F2,1,0),0)</f>
        <v>0</v>
      </c>
      <c r="D15">
        <v>1</v>
      </c>
      <c r="F15" s="151"/>
      <c r="G15"/>
    </row>
    <row r="16" spans="1:8">
      <c r="A16" t="s">
        <v>432</v>
      </c>
      <c r="B16" t="s">
        <v>421</v>
      </c>
      <c r="C16">
        <f>IF(G2&gt;F2,IF(H2&gt;F2,1,0),0)</f>
        <v>0</v>
      </c>
      <c r="D16">
        <v>0</v>
      </c>
      <c r="F16" s="151"/>
      <c r="G16"/>
    </row>
    <row r="17" spans="1:8">
      <c r="A17" t="s">
        <v>420</v>
      </c>
      <c r="B17" t="s">
        <v>421</v>
      </c>
      <c r="C17">
        <f>IF(G2&lt;E2,IF(H2&gt;F2,1,0),0)</f>
        <v>0</v>
      </c>
      <c r="D17" t="e">
        <f>F2-E2+1</f>
        <v>#VALUE!</v>
      </c>
      <c r="F17" s="151"/>
      <c r="G17"/>
    </row>
    <row r="20" spans="1:8">
      <c r="E20" s="60" t="s">
        <v>412</v>
      </c>
      <c r="F20" s="60" t="s">
        <v>413</v>
      </c>
      <c r="G20" s="60" t="s">
        <v>414</v>
      </c>
      <c r="H20" s="60" t="s">
        <v>415</v>
      </c>
    </row>
    <row r="21" spans="1:8">
      <c r="A21" t="s">
        <v>417</v>
      </c>
      <c r="B21" t="s">
        <v>418</v>
      </c>
      <c r="C21" t="s">
        <v>423</v>
      </c>
      <c r="D21" t="s">
        <v>416</v>
      </c>
      <c r="E21" s="60" t="str">
        <f>'請求書(Excel版)'!J22</f>
        <v/>
      </c>
      <c r="F21" s="60" t="str">
        <f>'請求書(Excel版)'!T22</f>
        <v/>
      </c>
      <c r="G21" s="60">
        <f>'請求書(Excel版)'!J23</f>
        <v>0</v>
      </c>
      <c r="H21" s="60">
        <f>'請求書(Excel版)'!T23</f>
        <v>0</v>
      </c>
    </row>
    <row r="22" spans="1:8">
      <c r="A22" t="s">
        <v>448</v>
      </c>
      <c r="B22" t="s">
        <v>48</v>
      </c>
      <c r="C22">
        <f>IF(チェックボックスのステータス!C3&lt;&gt;6,1,0)</f>
        <v>0</v>
      </c>
      <c r="D22" t="s">
        <v>168</v>
      </c>
    </row>
    <row r="23" spans="1:8">
      <c r="A23" t="s">
        <v>424</v>
      </c>
      <c r="B23" t="s">
        <v>425</v>
      </c>
      <c r="C23">
        <f>IF(G21&lt;E21,IF(H21&lt;E21,1,0),0)</f>
        <v>1</v>
      </c>
      <c r="D23">
        <v>0</v>
      </c>
    </row>
    <row r="24" spans="1:8">
      <c r="A24" t="s">
        <v>426</v>
      </c>
      <c r="B24" t="s">
        <v>433</v>
      </c>
      <c r="C24">
        <f>IF(G21&lt;E21,IF(H21=E21,1,0),0)</f>
        <v>0</v>
      </c>
      <c r="D24">
        <v>1</v>
      </c>
    </row>
    <row r="25" spans="1:8" ht="28.8">
      <c r="A25" t="s">
        <v>426</v>
      </c>
      <c r="B25" s="44" t="s">
        <v>443</v>
      </c>
      <c r="C25">
        <f>IF(G21&lt;E21,IF(H21&gt;E21,IF(H21&lt;F21,1,0),0),0)</f>
        <v>0</v>
      </c>
      <c r="D25" t="e">
        <f>H21-E21+1</f>
        <v>#VALUE!</v>
      </c>
    </row>
    <row r="26" spans="1:8">
      <c r="A26" t="s">
        <v>426</v>
      </c>
      <c r="B26" t="s">
        <v>435</v>
      </c>
      <c r="C26">
        <f>IF(G21&lt;E21,IF(H21=F21,1,0),0)</f>
        <v>0</v>
      </c>
      <c r="D26" t="e">
        <f>H21-E21+1</f>
        <v>#VALUE!</v>
      </c>
    </row>
    <row r="27" spans="1:8">
      <c r="A27" t="s">
        <v>434</v>
      </c>
      <c r="B27" t="s">
        <v>433</v>
      </c>
      <c r="C27">
        <f>IF(G21=E21,IF(H21=E21,1,0),0)</f>
        <v>0</v>
      </c>
      <c r="D27">
        <v>1</v>
      </c>
    </row>
    <row r="28" spans="1:8" ht="28.8">
      <c r="A28" t="s">
        <v>434</v>
      </c>
      <c r="B28" s="44" t="s">
        <v>444</v>
      </c>
      <c r="C28">
        <f>IF(G21=E21,IF(H21&gt;E21,IF(H21&lt;F21,1,0),0),0)</f>
        <v>0</v>
      </c>
      <c r="D28">
        <f>H21-G21+1</f>
        <v>1</v>
      </c>
    </row>
    <row r="29" spans="1:8">
      <c r="A29" t="s">
        <v>434</v>
      </c>
      <c r="B29" t="s">
        <v>435</v>
      </c>
      <c r="C29">
        <f>IF(G21=E21,IF(H21=F21,1,0),0)</f>
        <v>0</v>
      </c>
      <c r="D29">
        <f>H21-G21+1</f>
        <v>1</v>
      </c>
    </row>
    <row r="30" spans="1:8">
      <c r="A30" t="s">
        <v>434</v>
      </c>
      <c r="B30" t="s">
        <v>427</v>
      </c>
      <c r="C30">
        <f>IF(G21=E21,IF(H21&gt;F21,1,0),0)</f>
        <v>0</v>
      </c>
      <c r="D30" t="e">
        <f>F21-G21+1</f>
        <v>#VALUE!</v>
      </c>
    </row>
    <row r="31" spans="1:8" ht="28.8">
      <c r="A31" s="44" t="s">
        <v>445</v>
      </c>
      <c r="B31" s="44" t="s">
        <v>446</v>
      </c>
      <c r="C31">
        <f>IF(G21&gt;E21,IF(G21&lt;F21,IF(H21&gt;E21,IF(H21&lt;F21,1,0),0),0),0)</f>
        <v>0</v>
      </c>
      <c r="D31">
        <f>H21-G21+1</f>
        <v>1</v>
      </c>
    </row>
    <row r="32" spans="1:8" ht="28.8">
      <c r="A32" s="44" t="s">
        <v>445</v>
      </c>
      <c r="B32" t="s">
        <v>435</v>
      </c>
      <c r="C32">
        <f>IF(G21&gt;E21,IF(G21&lt;F21,IF(H21=F21,1,0),0),0)</f>
        <v>0</v>
      </c>
      <c r="D32">
        <f>H21-G21+1</f>
        <v>1</v>
      </c>
    </row>
    <row r="33" spans="1:4" ht="28.8">
      <c r="A33" s="44" t="s">
        <v>447</v>
      </c>
      <c r="B33" t="s">
        <v>427</v>
      </c>
      <c r="C33">
        <f>IF(G21&gt;E21,IF(G21&lt;F21,IF(H21&gt;F21,1,0),0),0)</f>
        <v>0</v>
      </c>
      <c r="D33" t="e">
        <f>F21-G21+1</f>
        <v>#VALUE!</v>
      </c>
    </row>
    <row r="34" spans="1:4">
      <c r="A34" t="s">
        <v>436</v>
      </c>
      <c r="B34" t="s">
        <v>435</v>
      </c>
      <c r="C34">
        <f>IF(G21=F21,IF(H21=F21,1,0),0)</f>
        <v>0</v>
      </c>
      <c r="D34">
        <v>1</v>
      </c>
    </row>
    <row r="35" spans="1:4">
      <c r="A35" t="s">
        <v>436</v>
      </c>
      <c r="B35" t="s">
        <v>427</v>
      </c>
      <c r="C35">
        <f>IF(G21=F21,IF(H21&gt;F21,1,0),0)</f>
        <v>0</v>
      </c>
      <c r="D35">
        <v>1</v>
      </c>
    </row>
    <row r="36" spans="1:4">
      <c r="A36" t="s">
        <v>437</v>
      </c>
      <c r="B36" t="s">
        <v>427</v>
      </c>
      <c r="C36">
        <f>IF(G21&gt;F21,IF(H21&gt;F21,1,0),0)</f>
        <v>0</v>
      </c>
      <c r="D36">
        <v>0</v>
      </c>
    </row>
    <row r="37" spans="1:4">
      <c r="A37" t="s">
        <v>424</v>
      </c>
      <c r="B37" t="s">
        <v>427</v>
      </c>
      <c r="C37">
        <f>IF(G21&lt;E21,IF(H21&gt;F21,1,0),0)</f>
        <v>0</v>
      </c>
      <c r="D37" t="e">
        <f>F21-E21+1</f>
        <v>#VALUE!</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37"/>
  <sheetViews>
    <sheetView zoomScale="112" workbookViewId="0">
      <selection activeCell="U18" sqref="U18:AI18"/>
    </sheetView>
  </sheetViews>
  <sheetFormatPr defaultRowHeight="14.4"/>
  <cols>
    <col min="1" max="1" width="16.8984375" customWidth="1"/>
    <col min="2" max="2" width="30.59765625" bestFit="1" customWidth="1"/>
    <col min="3" max="3" width="40.19921875" bestFit="1" customWidth="1"/>
    <col min="4" max="4" width="9.19921875" bestFit="1" customWidth="1"/>
    <col min="5" max="5" width="72.3984375" bestFit="1" customWidth="1"/>
    <col min="6" max="6" width="20.8984375" bestFit="1" customWidth="1"/>
    <col min="7" max="7" width="20.8984375" customWidth="1"/>
    <col min="8" max="8" width="18.09765625" bestFit="1" customWidth="1"/>
  </cols>
  <sheetData>
    <row r="1" spans="1:8">
      <c r="A1" t="s">
        <v>248</v>
      </c>
    </row>
    <row r="2" spans="1:8">
      <c r="A2" s="37" t="str">
        <f>育休カウント!C28</f>
        <v>120011</v>
      </c>
    </row>
    <row r="3" spans="1:8" ht="15" thickBot="1">
      <c r="A3" t="s">
        <v>371</v>
      </c>
      <c r="D3" t="s">
        <v>374</v>
      </c>
    </row>
    <row r="4" spans="1:8">
      <c r="A4" t="s">
        <v>40</v>
      </c>
      <c r="B4" t="s">
        <v>140</v>
      </c>
      <c r="C4" t="s">
        <v>47</v>
      </c>
      <c r="D4" s="177" t="s">
        <v>150</v>
      </c>
      <c r="E4" t="s">
        <v>242</v>
      </c>
      <c r="F4" s="163" t="s">
        <v>247</v>
      </c>
      <c r="G4" s="163" t="s">
        <v>396</v>
      </c>
      <c r="H4" s="180" t="s">
        <v>395</v>
      </c>
    </row>
    <row r="5" spans="1:8">
      <c r="A5" t="s">
        <v>42</v>
      </c>
      <c r="B5" t="s">
        <v>151</v>
      </c>
      <c r="C5" t="s">
        <v>54</v>
      </c>
      <c r="D5" s="178" t="s">
        <v>311</v>
      </c>
      <c r="E5" t="s">
        <v>243</v>
      </c>
      <c r="F5" s="166">
        <f>IF(OR('請求書(Excel版)'!T21&lt;'請求書(Excel版)'!Z11,'請求書(Excel版)'!J21&gt;'請求書(Excel版)'!Z11+56),1,0)</f>
        <v>0</v>
      </c>
      <c r="G5" s="182">
        <f>'請求書(Excel版)'!$Z$11</f>
        <v>0</v>
      </c>
      <c r="H5" s="181">
        <f>'請求書(Excel版)'!Z11+56</f>
        <v>56</v>
      </c>
    </row>
    <row r="6" spans="1:8">
      <c r="A6" t="s">
        <v>42</v>
      </c>
      <c r="B6" t="s">
        <v>328</v>
      </c>
      <c r="C6" t="s">
        <v>54</v>
      </c>
      <c r="D6" s="178" t="s">
        <v>297</v>
      </c>
      <c r="E6" t="s">
        <v>243</v>
      </c>
      <c r="F6" s="166">
        <f>IF(OR('請求書(Excel版)'!T21&lt;'請求書(Excel版)'!Z11,'請求書(Excel版)'!J21&gt;'請求書(Excel版)'!Z11+56),1,0)</f>
        <v>0</v>
      </c>
      <c r="G6" s="182">
        <v>45748</v>
      </c>
      <c r="H6" s="182">
        <f>'請求書(Excel版)'!Z11+56</f>
        <v>56</v>
      </c>
    </row>
    <row r="7" spans="1:8">
      <c r="A7" t="s">
        <v>42</v>
      </c>
      <c r="B7" t="s">
        <v>151</v>
      </c>
      <c r="C7" t="s">
        <v>55</v>
      </c>
      <c r="D7" s="178" t="s">
        <v>312</v>
      </c>
      <c r="E7" t="s">
        <v>243</v>
      </c>
      <c r="F7" s="166">
        <f>IF(OR('請求書(Excel版)'!T21&lt;'請求書(Excel版)'!Z11,'請求書(Excel版)'!J21&gt;'請求書(Excel版)'!Z11+56),1,0)</f>
        <v>0</v>
      </c>
      <c r="G7" s="182">
        <f>'請求書(Excel版)'!$Z$11</f>
        <v>0</v>
      </c>
      <c r="H7" s="182">
        <f>'請求書(Excel版)'!Z11+56</f>
        <v>56</v>
      </c>
    </row>
    <row r="8" spans="1:8">
      <c r="A8" t="s">
        <v>42</v>
      </c>
      <c r="B8" t="s">
        <v>328</v>
      </c>
      <c r="C8" t="s">
        <v>55</v>
      </c>
      <c r="D8" s="178" t="s">
        <v>299</v>
      </c>
      <c r="E8" t="s">
        <v>243</v>
      </c>
      <c r="F8" s="166">
        <f>IF(OR('請求書(Excel版)'!T21&lt;'請求書(Excel版)'!Z11,'請求書(Excel版)'!J21&gt;'請求書(Excel版)'!Z11+56),1,0)</f>
        <v>0</v>
      </c>
      <c r="G8" s="182">
        <v>45748</v>
      </c>
      <c r="H8" s="182">
        <f>'請求書(Excel版)'!Z11+56</f>
        <v>56</v>
      </c>
    </row>
    <row r="9" spans="1:8">
      <c r="A9" t="s">
        <v>46</v>
      </c>
      <c r="B9" t="s">
        <v>49</v>
      </c>
      <c r="C9" t="s">
        <v>56</v>
      </c>
      <c r="D9" s="178" t="s">
        <v>313</v>
      </c>
      <c r="E9" t="s">
        <v>244</v>
      </c>
      <c r="F9" s="166">
        <f>IF(OR('請求書(Excel版)'!T21&lt;'請求書(Excel版)'!Z11,'請求書(Excel版)'!J21&gt;'請求書(Excel版)'!Z11+112),1,0)</f>
        <v>0</v>
      </c>
      <c r="G9" s="182">
        <f>'請求書(Excel版)'!$Z$11</f>
        <v>0</v>
      </c>
      <c r="H9" s="182">
        <f>'請求書(Excel版)'!J19+112</f>
        <v>112</v>
      </c>
    </row>
    <row r="10" spans="1:8">
      <c r="A10" t="s">
        <v>46</v>
      </c>
      <c r="B10" t="s">
        <v>329</v>
      </c>
      <c r="C10" t="s">
        <v>56</v>
      </c>
      <c r="D10" s="178" t="s">
        <v>301</v>
      </c>
      <c r="E10" t="s">
        <v>244</v>
      </c>
      <c r="F10" s="166">
        <f>IF(OR('請求書(Excel版)'!T21&lt;'請求書(Excel版)'!Z11,'請求書(Excel版)'!J21&gt;'請求書(Excel版)'!Z11+112),1,0)</f>
        <v>0</v>
      </c>
      <c r="G10" s="182">
        <v>45748</v>
      </c>
      <c r="H10" s="182">
        <f>'請求書(Excel版)'!J19+112</f>
        <v>112</v>
      </c>
    </row>
    <row r="11" spans="1:8">
      <c r="A11" t="s">
        <v>46</v>
      </c>
      <c r="B11" t="s">
        <v>49</v>
      </c>
      <c r="C11" t="s">
        <v>57</v>
      </c>
      <c r="D11" s="178" t="s">
        <v>314</v>
      </c>
      <c r="E11" t="s">
        <v>244</v>
      </c>
      <c r="F11" s="166">
        <f>IF(OR('請求書(Excel版)'!T21&lt;'請求書(Excel版)'!Z11,'請求書(Excel版)'!J21&gt;'請求書(Excel版)'!Z11+112),1,0)</f>
        <v>0</v>
      </c>
      <c r="G11" s="182">
        <f>'請求書(Excel版)'!$Z$11</f>
        <v>0</v>
      </c>
      <c r="H11" s="181">
        <f>'請求書(Excel版)'!J19+112</f>
        <v>112</v>
      </c>
    </row>
    <row r="12" spans="1:8">
      <c r="A12" t="s">
        <v>46</v>
      </c>
      <c r="B12" t="s">
        <v>329</v>
      </c>
      <c r="C12" t="s">
        <v>57</v>
      </c>
      <c r="D12" s="178" t="s">
        <v>303</v>
      </c>
      <c r="E12" t="s">
        <v>244</v>
      </c>
      <c r="F12" s="166">
        <f>IF(OR('請求書(Excel版)'!T21&lt;'請求書(Excel版)'!Z11,'請求書(Excel版)'!J21&gt;'請求書(Excel版)'!Z11+112),1,0)</f>
        <v>0</v>
      </c>
      <c r="G12" s="182">
        <v>45748</v>
      </c>
      <c r="H12" s="182">
        <f>'請求書(Excel版)'!J19+112</f>
        <v>112</v>
      </c>
    </row>
    <row r="13" spans="1:8">
      <c r="A13" t="s">
        <v>46</v>
      </c>
      <c r="B13" t="s">
        <v>50</v>
      </c>
      <c r="C13" t="s">
        <v>58</v>
      </c>
      <c r="D13" s="178" t="s">
        <v>315</v>
      </c>
      <c r="E13" t="s">
        <v>245</v>
      </c>
      <c r="F13" s="166">
        <f>IF(OR('請求書(Excel版)'!T21&lt;'請求書(Excel版)'!Z11,'請求書(Excel版)'!J21&gt;'請求書(Excel版)'!Z11+112),1,0)</f>
        <v>0</v>
      </c>
      <c r="G13" s="182">
        <f>'請求書(Excel版)'!$Z$11</f>
        <v>0</v>
      </c>
      <c r="H13" s="182">
        <f>'請求書(Excel版)'!Z11+112</f>
        <v>112</v>
      </c>
    </row>
    <row r="14" spans="1:8">
      <c r="A14" t="s">
        <v>46</v>
      </c>
      <c r="B14" t="s">
        <v>330</v>
      </c>
      <c r="C14" t="s">
        <v>58</v>
      </c>
      <c r="D14" s="178" t="s">
        <v>305</v>
      </c>
      <c r="E14" t="s">
        <v>245</v>
      </c>
      <c r="F14" s="166">
        <f>IF(OR('請求書(Excel版)'!T21&lt;'請求書(Excel版)'!Z11,'請求書(Excel版)'!J21&gt;'請求書(Excel版)'!Z11+112),1,0)</f>
        <v>0</v>
      </c>
      <c r="G14" s="182">
        <v>45748</v>
      </c>
      <c r="H14" s="182">
        <f>'請求書(Excel版)'!Z11+112</f>
        <v>112</v>
      </c>
    </row>
    <row r="15" spans="1:8">
      <c r="A15" t="s">
        <v>46</v>
      </c>
      <c r="B15" t="s">
        <v>50</v>
      </c>
      <c r="C15" t="s">
        <v>59</v>
      </c>
      <c r="D15" s="178" t="s">
        <v>316</v>
      </c>
      <c r="E15" t="s">
        <v>245</v>
      </c>
      <c r="F15" s="166">
        <f>IF(OR('請求書(Excel版)'!T21&lt;'請求書(Excel版)'!Z11,'請求書(Excel版)'!J21&gt;'請求書(Excel版)'!Z11+112),1,0)</f>
        <v>0</v>
      </c>
      <c r="G15" s="182">
        <f>'請求書(Excel版)'!$Z$11</f>
        <v>0</v>
      </c>
      <c r="H15" s="182">
        <f>'請求書(Excel版)'!Z11+112</f>
        <v>112</v>
      </c>
    </row>
    <row r="16" spans="1:8">
      <c r="A16" t="s">
        <v>46</v>
      </c>
      <c r="B16" t="s">
        <v>330</v>
      </c>
      <c r="C16" t="s">
        <v>59</v>
      </c>
      <c r="D16" s="178" t="s">
        <v>308</v>
      </c>
      <c r="E16" t="s">
        <v>245</v>
      </c>
      <c r="F16" s="166">
        <f>IF(OR('請求書(Excel版)'!T21&lt;'請求書(Excel版)'!Z11,'請求書(Excel版)'!J21&gt;'請求書(Excel版)'!Z11+112),1,0)</f>
        <v>0</v>
      </c>
      <c r="G16" s="182">
        <v>45748</v>
      </c>
      <c r="H16" s="182">
        <f>'請求書(Excel版)'!Z11+112</f>
        <v>112</v>
      </c>
    </row>
    <row r="17" spans="1:8">
      <c r="A17" t="s">
        <v>46</v>
      </c>
      <c r="B17" t="s">
        <v>51</v>
      </c>
      <c r="C17" t="s">
        <v>58</v>
      </c>
      <c r="D17" s="178" t="s">
        <v>317</v>
      </c>
      <c r="E17" t="s">
        <v>246</v>
      </c>
      <c r="F17" s="166">
        <f>IF(OR('請求書(Excel版)'!T21&lt;'請求書(Excel版)'!J19,'請求書(Excel版)'!J21&gt;'請求書(Excel版)'!Z11+112),1,0)</f>
        <v>0</v>
      </c>
      <c r="G17" s="182">
        <f>'請求書(Excel版)'!$J$19</f>
        <v>0</v>
      </c>
      <c r="H17" s="182">
        <f>'請求書(Excel版)'!Z11+112</f>
        <v>112</v>
      </c>
    </row>
    <row r="18" spans="1:8">
      <c r="A18" t="s">
        <v>46</v>
      </c>
      <c r="B18" t="s">
        <v>331</v>
      </c>
      <c r="C18" t="s">
        <v>58</v>
      </c>
      <c r="D18" s="178" t="s">
        <v>326</v>
      </c>
      <c r="E18" t="s">
        <v>246</v>
      </c>
      <c r="F18" s="166">
        <f>IF(OR('請求書(Excel版)'!T21&lt;'請求書(Excel版)'!J19,'請求書(Excel版)'!J21&gt;'請求書(Excel版)'!Z11+112),1,0)</f>
        <v>0</v>
      </c>
      <c r="G18" s="182">
        <v>45748</v>
      </c>
      <c r="H18" s="182">
        <f>'請求書(Excel版)'!Z11+112</f>
        <v>112</v>
      </c>
    </row>
    <row r="19" spans="1:8">
      <c r="A19" t="s">
        <v>46</v>
      </c>
      <c r="B19" t="s">
        <v>51</v>
      </c>
      <c r="C19" t="s">
        <v>59</v>
      </c>
      <c r="D19" s="178" t="s">
        <v>318</v>
      </c>
      <c r="E19" t="s">
        <v>246</v>
      </c>
      <c r="F19" s="166">
        <f>IF(OR('請求書(Excel版)'!T21&lt;'請求書(Excel版)'!J19,'請求書(Excel版)'!J21&gt;'請求書(Excel版)'!Z11+112),1,0)</f>
        <v>0</v>
      </c>
      <c r="G19" s="182">
        <f>'請求書(Excel版)'!$J$19</f>
        <v>0</v>
      </c>
      <c r="H19" s="182">
        <f>'請求書(Excel版)'!Z11+112</f>
        <v>112</v>
      </c>
    </row>
    <row r="20" spans="1:8" ht="15" thickBot="1">
      <c r="A20" t="s">
        <v>46</v>
      </c>
      <c r="B20" t="s">
        <v>331</v>
      </c>
      <c r="C20" t="s">
        <v>59</v>
      </c>
      <c r="D20" s="179" t="s">
        <v>327</v>
      </c>
      <c r="E20" t="s">
        <v>246</v>
      </c>
      <c r="F20" s="167">
        <f>IF(OR('請求書(Excel版)'!T21&lt;'請求書(Excel版)'!J19,'請求書(Excel版)'!J21&gt;'請求書(Excel版)'!Z11+112),1,0)</f>
        <v>0</v>
      </c>
      <c r="G20" s="183">
        <v>45748</v>
      </c>
      <c r="H20" s="183">
        <f>'請求書(Excel版)'!Z11+112</f>
        <v>112</v>
      </c>
    </row>
    <row r="22" spans="1:8">
      <c r="A22" s="37" t="s">
        <v>250</v>
      </c>
      <c r="B22" s="137">
        <f>INDEX(F5:F20,MATCH(A2,D5:D20,0))</f>
        <v>0</v>
      </c>
    </row>
    <row r="25" spans="1:8">
      <c r="A25" t="s">
        <v>249</v>
      </c>
      <c r="B25" t="s">
        <v>332</v>
      </c>
    </row>
    <row r="26" spans="1:8">
      <c r="A26" s="37" t="str">
        <f>育休カウント!C45</f>
        <v>101</v>
      </c>
    </row>
    <row r="27" spans="1:8" ht="15" thickBot="1">
      <c r="A27" t="s">
        <v>375</v>
      </c>
      <c r="D27" t="s">
        <v>376</v>
      </c>
    </row>
    <row r="28" spans="1:8">
      <c r="A28" t="s">
        <v>122</v>
      </c>
      <c r="B28" t="s">
        <v>65</v>
      </c>
      <c r="C28" t="s">
        <v>41</v>
      </c>
      <c r="D28" s="163" t="s">
        <v>63</v>
      </c>
      <c r="E28" t="s">
        <v>242</v>
      </c>
      <c r="F28" s="163" t="s">
        <v>247</v>
      </c>
      <c r="G28" s="158"/>
    </row>
    <row r="29" spans="1:8">
      <c r="A29" t="s">
        <v>123</v>
      </c>
      <c r="B29" t="s">
        <v>151</v>
      </c>
      <c r="C29" t="s">
        <v>151</v>
      </c>
      <c r="D29" s="164" t="s">
        <v>319</v>
      </c>
      <c r="E29" t="s">
        <v>48</v>
      </c>
      <c r="F29" s="166">
        <v>0</v>
      </c>
      <c r="G29" s="158"/>
    </row>
    <row r="30" spans="1:8">
      <c r="A30" t="s">
        <v>124</v>
      </c>
      <c r="B30" t="s">
        <v>54</v>
      </c>
      <c r="C30" t="s">
        <v>45</v>
      </c>
      <c r="D30" s="164" t="s">
        <v>320</v>
      </c>
      <c r="E30" t="s">
        <v>243</v>
      </c>
      <c r="F30" s="166">
        <f>IF(AND(ISBLANK('請求書(Excel版)'!J23),ISBLANK('請求書(Excel版)'!T23)),0,IF(OR('請求書(Excel版)'!T23&lt;'請求書(Excel版)'!Z11,'請求書(Excel版)'!J23&gt;'請求書(Excel版)'!Z11+56),1,0))</f>
        <v>0</v>
      </c>
      <c r="G30" s="158"/>
    </row>
    <row r="31" spans="1:8">
      <c r="A31" t="s">
        <v>124</v>
      </c>
      <c r="B31" t="s">
        <v>296</v>
      </c>
      <c r="C31" t="s">
        <v>45</v>
      </c>
      <c r="D31" s="164" t="s">
        <v>293</v>
      </c>
      <c r="E31" t="s">
        <v>243</v>
      </c>
      <c r="F31" s="166">
        <f>IF(AND(ISBLANK('請求書(Excel版)'!J23),ISBLANK('請求書(Excel版)'!T23)),0,IF(OR('請求書(Excel版)'!T23&lt;'請求書(Excel版)'!Z11,'請求書(Excel版)'!J23&gt;'請求書(Excel版)'!Z11+56),1,0))</f>
        <v>0</v>
      </c>
      <c r="G31" s="158"/>
    </row>
    <row r="32" spans="1:8">
      <c r="A32" t="s">
        <v>124</v>
      </c>
      <c r="B32" t="s">
        <v>125</v>
      </c>
      <c r="C32" t="s">
        <v>66</v>
      </c>
      <c r="D32" s="164" t="s">
        <v>321</v>
      </c>
      <c r="E32" t="s">
        <v>243</v>
      </c>
      <c r="F32" s="166">
        <f>IF(AND(ISBLANK('請求書(Excel版)'!J23),ISBLANK('請求書(Excel版)'!T23)),0,IF(OR('請求書(Excel版)'!T23&lt;'請求書(Excel版)'!Z11,'請求書(Excel版)'!J23&gt;'請求書(Excel版)'!Z11+56),1,0))</f>
        <v>0</v>
      </c>
      <c r="G32" s="158"/>
    </row>
    <row r="33" spans="1:7" ht="15" thickBot="1">
      <c r="A33" t="s">
        <v>124</v>
      </c>
      <c r="B33" t="s">
        <v>333</v>
      </c>
      <c r="C33" t="s">
        <v>66</v>
      </c>
      <c r="D33" s="165" t="s">
        <v>292</v>
      </c>
      <c r="E33" t="s">
        <v>243</v>
      </c>
      <c r="F33" s="167">
        <f>IF(AND(ISBLANK('請求書(Excel版)'!J23),ISBLANK('請求書(Excel版)'!T23)),0,IF(OR('請求書(Excel版)'!T23&lt;'請求書(Excel版)'!Z11,'請求書(Excel版)'!J23&gt;'請求書(Excel版)'!Z11+56),1,0))</f>
        <v>0</v>
      </c>
      <c r="G33" s="158"/>
    </row>
    <row r="35" spans="1:7">
      <c r="A35" s="37" t="s">
        <v>250</v>
      </c>
      <c r="B35" s="137">
        <f>INDEX(F29:F33,MATCH(A26,D29:D33,0))</f>
        <v>0</v>
      </c>
    </row>
    <row r="37" spans="1:7">
      <c r="A37" t="s">
        <v>377</v>
      </c>
    </row>
  </sheetData>
  <phoneticPr fontId="3"/>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17"/>
  <sheetViews>
    <sheetView zoomScale="82" zoomScaleNormal="70" workbookViewId="0">
      <selection activeCell="U18" sqref="U18:AI18"/>
    </sheetView>
  </sheetViews>
  <sheetFormatPr defaultRowHeight="14.4"/>
  <cols>
    <col min="1" max="1" width="11.296875" style="47" customWidth="1"/>
    <col min="2" max="2" width="13.3984375" style="47" bestFit="1" customWidth="1"/>
    <col min="3" max="3" width="20.59765625" style="47" customWidth="1"/>
    <col min="4" max="4" width="19.796875" bestFit="1" customWidth="1"/>
    <col min="5" max="5" width="30.8984375" customWidth="1"/>
    <col min="6" max="6" width="65.5" customWidth="1"/>
    <col min="7" max="7" width="40.19921875" style="44" bestFit="1" customWidth="1"/>
  </cols>
  <sheetData>
    <row r="1" spans="1:7" ht="25.05" customHeight="1">
      <c r="A1" s="89" t="s">
        <v>222</v>
      </c>
    </row>
    <row r="2" spans="1:7" ht="25.05" customHeight="1">
      <c r="A2" s="72"/>
    </row>
    <row r="3" spans="1:7" ht="25.05" customHeight="1">
      <c r="A3" s="72" t="s">
        <v>223</v>
      </c>
    </row>
    <row r="4" spans="1:7" s="70" customFormat="1" ht="28.05" customHeight="1">
      <c r="A4" s="505" t="s">
        <v>175</v>
      </c>
      <c r="B4" s="504" t="s">
        <v>173</v>
      </c>
      <c r="C4" s="504"/>
      <c r="D4" s="504" t="s">
        <v>174</v>
      </c>
      <c r="E4" s="504"/>
      <c r="F4" s="504"/>
      <c r="G4" s="504"/>
    </row>
    <row r="5" spans="1:7" s="71" customFormat="1" ht="34.950000000000003" customHeight="1">
      <c r="A5" s="505"/>
      <c r="B5" s="67" t="s">
        <v>193</v>
      </c>
      <c r="C5" s="67" t="s">
        <v>166</v>
      </c>
      <c r="D5" s="67" t="s">
        <v>179</v>
      </c>
      <c r="E5" s="67" t="s">
        <v>178</v>
      </c>
      <c r="F5" s="67" t="s">
        <v>171</v>
      </c>
      <c r="G5" s="67" t="s">
        <v>177</v>
      </c>
    </row>
    <row r="6" spans="1:7" ht="64.95" customHeight="1">
      <c r="A6" s="50" t="str">
        <f>"a_"&amp;ROW()-5</f>
        <v>a_1</v>
      </c>
      <c r="B6" s="50" t="s">
        <v>167</v>
      </c>
      <c r="C6" s="50" t="s">
        <v>114</v>
      </c>
      <c r="D6" s="49" t="s">
        <v>169</v>
      </c>
      <c r="E6" s="49" t="s">
        <v>170</v>
      </c>
      <c r="F6" s="68" t="s">
        <v>172</v>
      </c>
      <c r="G6" s="68"/>
    </row>
    <row r="7" spans="1:7" ht="64.95" customHeight="1">
      <c r="A7" s="50" t="str">
        <f t="shared" ref="A7:A17" si="0">"a_"&amp;ROW()-5</f>
        <v>a_2</v>
      </c>
      <c r="B7" s="50" t="s">
        <v>167</v>
      </c>
      <c r="C7" s="50" t="s">
        <v>101</v>
      </c>
      <c r="D7" s="49" t="s">
        <v>169</v>
      </c>
      <c r="E7" s="49" t="s">
        <v>176</v>
      </c>
      <c r="F7" s="68" t="s">
        <v>180</v>
      </c>
      <c r="G7" s="68" t="s">
        <v>227</v>
      </c>
    </row>
    <row r="8" spans="1:7" ht="64.95" customHeight="1">
      <c r="A8" s="50" t="str">
        <f t="shared" si="0"/>
        <v>a_3</v>
      </c>
      <c r="B8" s="50" t="s">
        <v>167</v>
      </c>
      <c r="C8" s="50" t="s">
        <v>103</v>
      </c>
      <c r="D8" s="49" t="s">
        <v>169</v>
      </c>
      <c r="E8" s="49" t="s">
        <v>176</v>
      </c>
      <c r="F8" s="68" t="s">
        <v>181</v>
      </c>
      <c r="G8" s="68"/>
    </row>
    <row r="9" spans="1:7" ht="64.95" customHeight="1">
      <c r="A9" s="50" t="str">
        <f t="shared" si="0"/>
        <v>a_4</v>
      </c>
      <c r="B9" s="50" t="s">
        <v>167</v>
      </c>
      <c r="C9" s="50" t="s">
        <v>104</v>
      </c>
      <c r="D9" s="49" t="s">
        <v>169</v>
      </c>
      <c r="E9" s="49" t="s">
        <v>176</v>
      </c>
      <c r="F9" s="68" t="s">
        <v>182</v>
      </c>
      <c r="G9" s="68"/>
    </row>
    <row r="10" spans="1:7" ht="64.95" customHeight="1">
      <c r="A10" s="50" t="str">
        <f t="shared" si="0"/>
        <v>a_5</v>
      </c>
      <c r="B10" s="50" t="s">
        <v>167</v>
      </c>
      <c r="C10" s="50" t="s">
        <v>105</v>
      </c>
      <c r="D10" s="49" t="s">
        <v>169</v>
      </c>
      <c r="E10" s="49" t="s">
        <v>176</v>
      </c>
      <c r="F10" s="68" t="s">
        <v>183</v>
      </c>
      <c r="G10" s="68"/>
    </row>
    <row r="11" spans="1:7" ht="64.95" customHeight="1">
      <c r="A11" s="50" t="str">
        <f t="shared" si="0"/>
        <v>a_6</v>
      </c>
      <c r="B11" s="50" t="s">
        <v>167</v>
      </c>
      <c r="C11" s="50" t="s">
        <v>106</v>
      </c>
      <c r="D11" s="49" t="s">
        <v>169</v>
      </c>
      <c r="E11" s="49" t="s">
        <v>176</v>
      </c>
      <c r="F11" s="68" t="s">
        <v>184</v>
      </c>
      <c r="G11" s="68"/>
    </row>
    <row r="12" spans="1:7" ht="64.95" customHeight="1">
      <c r="A12" s="50" t="str">
        <f t="shared" si="0"/>
        <v>a_7</v>
      </c>
      <c r="B12" s="50" t="s">
        <v>185</v>
      </c>
      <c r="C12" s="50" t="s">
        <v>114</v>
      </c>
      <c r="D12" s="49" t="s">
        <v>186</v>
      </c>
      <c r="E12" s="49" t="s">
        <v>170</v>
      </c>
      <c r="F12" s="68" t="s">
        <v>187</v>
      </c>
      <c r="G12" s="68" t="s">
        <v>226</v>
      </c>
    </row>
    <row r="13" spans="1:7" ht="64.95" customHeight="1">
      <c r="A13" s="50" t="str">
        <f t="shared" si="0"/>
        <v>a_8</v>
      </c>
      <c r="B13" s="50" t="s">
        <v>185</v>
      </c>
      <c r="C13" s="50" t="s">
        <v>101</v>
      </c>
      <c r="D13" s="49" t="s">
        <v>186</v>
      </c>
      <c r="E13" s="49" t="s">
        <v>176</v>
      </c>
      <c r="F13" s="68" t="s">
        <v>188</v>
      </c>
      <c r="G13" s="68"/>
    </row>
    <row r="14" spans="1:7" ht="64.95" customHeight="1">
      <c r="A14" s="50" t="str">
        <f t="shared" si="0"/>
        <v>a_9</v>
      </c>
      <c r="B14" s="50" t="s">
        <v>185</v>
      </c>
      <c r="C14" s="50" t="s">
        <v>103</v>
      </c>
      <c r="D14" s="49" t="s">
        <v>186</v>
      </c>
      <c r="E14" s="49" t="s">
        <v>176</v>
      </c>
      <c r="F14" s="68" t="s">
        <v>189</v>
      </c>
      <c r="G14" s="68"/>
    </row>
    <row r="15" spans="1:7" ht="64.95" customHeight="1">
      <c r="A15" s="50" t="str">
        <f t="shared" si="0"/>
        <v>a_10</v>
      </c>
      <c r="B15" s="50" t="s">
        <v>185</v>
      </c>
      <c r="C15" s="50" t="s">
        <v>104</v>
      </c>
      <c r="D15" s="49" t="s">
        <v>186</v>
      </c>
      <c r="E15" s="49" t="s">
        <v>176</v>
      </c>
      <c r="F15" s="68" t="s">
        <v>190</v>
      </c>
      <c r="G15" s="68"/>
    </row>
    <row r="16" spans="1:7" ht="64.95" customHeight="1">
      <c r="A16" s="50" t="str">
        <f t="shared" si="0"/>
        <v>a_11</v>
      </c>
      <c r="B16" s="50" t="s">
        <v>185</v>
      </c>
      <c r="C16" s="50" t="s">
        <v>105</v>
      </c>
      <c r="D16" s="49" t="s">
        <v>186</v>
      </c>
      <c r="E16" s="49" t="s">
        <v>176</v>
      </c>
      <c r="F16" s="68" t="s">
        <v>191</v>
      </c>
      <c r="G16" s="68"/>
    </row>
    <row r="17" spans="1:7" ht="64.95" customHeight="1">
      <c r="A17" s="50" t="str">
        <f t="shared" si="0"/>
        <v>a_12</v>
      </c>
      <c r="B17" s="50" t="s">
        <v>185</v>
      </c>
      <c r="C17" s="50" t="s">
        <v>106</v>
      </c>
      <c r="D17" s="49" t="s">
        <v>186</v>
      </c>
      <c r="E17" s="49" t="s">
        <v>176</v>
      </c>
      <c r="F17" s="68" t="s">
        <v>192</v>
      </c>
      <c r="G17" s="68"/>
    </row>
  </sheetData>
  <mergeCells count="3">
    <mergeCell ref="B4:C4"/>
    <mergeCell ref="A4:A5"/>
    <mergeCell ref="D4:G4"/>
  </mergeCells>
  <phoneticPr fontId="3"/>
  <printOptions horizontalCentered="1"/>
  <pageMargins left="0.70866141732283472" right="0.70866141732283472" top="0.74803149606299213" bottom="0.74803149606299213" header="0.31496062992125984" footer="0.31496062992125984"/>
  <pageSetup paperSize="8" scale="86"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101"/>
  <sheetViews>
    <sheetView zoomScale="97" zoomScaleNormal="80" workbookViewId="0">
      <pane xSplit="2" ySplit="5" topLeftCell="J23" activePane="bottomRight" state="frozenSplit"/>
      <selection activeCell="U18" sqref="U18:AI18"/>
      <selection pane="topRight" activeCell="U18" sqref="U18:AI18"/>
      <selection pane="bottomLeft" activeCell="U18" sqref="U18:AI18"/>
      <selection pane="bottomRight" activeCell="U18" sqref="U18:AI18"/>
    </sheetView>
  </sheetViews>
  <sheetFormatPr defaultRowHeight="14.4"/>
  <cols>
    <col min="2" max="2" width="30" style="44" customWidth="1"/>
    <col min="3" max="3" width="17.296875" style="60" customWidth="1"/>
    <col min="4" max="5" width="14.19921875" style="47" customWidth="1"/>
    <col min="6" max="6" width="17.19921875" style="60" customWidth="1"/>
    <col min="7" max="7" width="17" style="60" bestFit="1" customWidth="1"/>
    <col min="8" max="10" width="18.19921875" style="60" customWidth="1"/>
    <col min="11" max="11" width="17.796875" style="60" customWidth="1"/>
    <col min="12" max="12" width="19.3984375" style="60" bestFit="1" customWidth="1"/>
    <col min="13" max="14" width="19.296875" style="60" customWidth="1"/>
    <col min="15" max="15" width="16.3984375" style="60" bestFit="1" customWidth="1"/>
    <col min="16" max="16" width="17.09765625" style="60" bestFit="1" customWidth="1"/>
    <col min="17" max="17" width="19.796875" style="73" customWidth="1"/>
    <col min="18" max="18" width="21.19921875" style="74" customWidth="1"/>
    <col min="19" max="19" width="22.5" style="44" customWidth="1"/>
    <col min="20" max="20" width="9.59765625" customWidth="1"/>
    <col min="21" max="21" width="32.09765625" customWidth="1"/>
  </cols>
  <sheetData>
    <row r="1" spans="1:21" ht="23.4">
      <c r="A1" s="90" t="s">
        <v>225</v>
      </c>
    </row>
    <row r="3" spans="1:21">
      <c r="A3" t="s">
        <v>224</v>
      </c>
    </row>
    <row r="4" spans="1:21" ht="21" customHeight="1">
      <c r="A4" s="505" t="s">
        <v>194</v>
      </c>
      <c r="B4" s="505" t="s">
        <v>210</v>
      </c>
      <c r="C4" s="506" t="s">
        <v>173</v>
      </c>
      <c r="D4" s="506"/>
      <c r="E4" s="506"/>
      <c r="F4" s="506"/>
      <c r="G4" s="506"/>
      <c r="H4" s="506"/>
      <c r="I4" s="506"/>
      <c r="J4" s="506"/>
      <c r="K4" s="506"/>
      <c r="L4" s="506"/>
      <c r="M4" s="506"/>
      <c r="N4" s="506"/>
      <c r="O4" s="506"/>
      <c r="P4" s="506"/>
      <c r="Q4" s="507" t="s">
        <v>174</v>
      </c>
      <c r="R4" s="507"/>
      <c r="S4" s="507"/>
      <c r="T4" s="507"/>
      <c r="U4" s="507"/>
    </row>
    <row r="5" spans="1:21" s="44" customFormat="1" ht="43.2">
      <c r="A5" s="505"/>
      <c r="B5" s="505"/>
      <c r="C5" s="86" t="s">
        <v>196</v>
      </c>
      <c r="D5" s="69" t="s">
        <v>193</v>
      </c>
      <c r="E5" s="69" t="s">
        <v>166</v>
      </c>
      <c r="F5" s="86" t="s">
        <v>195</v>
      </c>
      <c r="G5" s="86" t="s">
        <v>197</v>
      </c>
      <c r="H5" s="86" t="s">
        <v>198</v>
      </c>
      <c r="I5" s="86" t="s">
        <v>455</v>
      </c>
      <c r="J5" s="86" t="s">
        <v>450</v>
      </c>
      <c r="K5" s="86" t="s">
        <v>199</v>
      </c>
      <c r="L5" s="86" t="s">
        <v>200</v>
      </c>
      <c r="M5" s="86" t="s">
        <v>454</v>
      </c>
      <c r="N5" s="86" t="s">
        <v>452</v>
      </c>
      <c r="O5" s="86" t="s">
        <v>202</v>
      </c>
      <c r="P5" s="86" t="s">
        <v>201</v>
      </c>
      <c r="Q5" s="87" t="s">
        <v>203</v>
      </c>
      <c r="R5" s="88" t="s">
        <v>204</v>
      </c>
      <c r="S5" s="85" t="s">
        <v>205</v>
      </c>
      <c r="T5" s="85" t="s">
        <v>206</v>
      </c>
      <c r="U5" s="85" t="s">
        <v>153</v>
      </c>
    </row>
    <row r="6" spans="1:21" ht="42" customHeight="1">
      <c r="A6" s="49" t="str">
        <f>"o_"&amp;ROW()-5</f>
        <v>o_1</v>
      </c>
      <c r="B6" s="68" t="s">
        <v>211</v>
      </c>
      <c r="C6" s="77">
        <v>45748</v>
      </c>
      <c r="D6" s="50" t="s">
        <v>103</v>
      </c>
      <c r="E6" s="50" t="s">
        <v>101</v>
      </c>
      <c r="F6" s="78" t="s">
        <v>48</v>
      </c>
      <c r="G6" s="77">
        <f>C6</f>
        <v>45748</v>
      </c>
      <c r="H6" s="77">
        <f>G6+56</f>
        <v>45804</v>
      </c>
      <c r="I6" s="77">
        <f>C6</f>
        <v>45748</v>
      </c>
      <c r="J6" s="77">
        <f>I6+56</f>
        <v>45804</v>
      </c>
      <c r="K6" s="78" t="s">
        <v>48</v>
      </c>
      <c r="L6" s="78" t="s">
        <v>48</v>
      </c>
      <c r="M6" s="78" t="s">
        <v>48</v>
      </c>
      <c r="N6" s="78" t="s">
        <v>48</v>
      </c>
      <c r="O6" s="77">
        <f>G6</f>
        <v>45748</v>
      </c>
      <c r="P6" s="77">
        <f>O6+27</f>
        <v>45775</v>
      </c>
      <c r="Q6" s="79">
        <f>IF(H6&gt;J6,J6-G6+1,H6-G6+1)</f>
        <v>57</v>
      </c>
      <c r="R6" s="80" t="s">
        <v>168</v>
      </c>
      <c r="S6" s="68">
        <f>_xlfn.DAYS(P6,O6-1)</f>
        <v>28</v>
      </c>
      <c r="T6" s="49">
        <f t="shared" ref="T6:T28" si="0">NETWORKDAYS(O6,P6)</f>
        <v>20</v>
      </c>
      <c r="U6" s="49" t="s">
        <v>207</v>
      </c>
    </row>
    <row r="7" spans="1:21" ht="42" customHeight="1">
      <c r="A7" s="49" t="str">
        <f t="shared" ref="A7:A28" si="1">"o_"&amp;ROW()-5</f>
        <v>o_2</v>
      </c>
      <c r="B7" s="68" t="s">
        <v>212</v>
      </c>
      <c r="C7" s="77">
        <v>45748</v>
      </c>
      <c r="D7" s="50" t="s">
        <v>103</v>
      </c>
      <c r="E7" s="50" t="s">
        <v>101</v>
      </c>
      <c r="F7" s="78" t="s">
        <v>48</v>
      </c>
      <c r="G7" s="77">
        <f t="shared" ref="G7:G10" si="2">C7</f>
        <v>45748</v>
      </c>
      <c r="H7" s="77">
        <f>G7+57</f>
        <v>45805</v>
      </c>
      <c r="I7" s="77">
        <f t="shared" ref="I7:I28" si="3">C7</f>
        <v>45748</v>
      </c>
      <c r="J7" s="77">
        <f>I7+57</f>
        <v>45805</v>
      </c>
      <c r="K7" s="78" t="s">
        <v>48</v>
      </c>
      <c r="L7" s="78" t="s">
        <v>48</v>
      </c>
      <c r="M7" s="78" t="s">
        <v>48</v>
      </c>
      <c r="N7" s="78" t="s">
        <v>48</v>
      </c>
      <c r="O7" s="77">
        <f t="shared" ref="O7:O8" si="4">G7</f>
        <v>45748</v>
      </c>
      <c r="P7" s="77">
        <f>O7+27</f>
        <v>45775</v>
      </c>
      <c r="Q7" s="79">
        <f t="shared" ref="Q7:Q28" si="5">IF(H7&gt;J7,J7-G7+1,H7-G7+1)</f>
        <v>58</v>
      </c>
      <c r="R7" s="80" t="s">
        <v>168</v>
      </c>
      <c r="S7" s="68">
        <f>_xlfn.DAYS(P7,O7-1)</f>
        <v>28</v>
      </c>
      <c r="T7" s="49">
        <f t="shared" si="0"/>
        <v>20</v>
      </c>
      <c r="U7" s="49" t="s">
        <v>207</v>
      </c>
    </row>
    <row r="8" spans="1:21" ht="42" customHeight="1">
      <c r="A8" s="49" t="str">
        <f t="shared" si="1"/>
        <v>o_3</v>
      </c>
      <c r="B8" s="68" t="s">
        <v>213</v>
      </c>
      <c r="C8" s="77">
        <v>45748</v>
      </c>
      <c r="D8" s="50" t="s">
        <v>103</v>
      </c>
      <c r="E8" s="50" t="s">
        <v>101</v>
      </c>
      <c r="F8" s="78" t="s">
        <v>48</v>
      </c>
      <c r="G8" s="77">
        <f t="shared" si="2"/>
        <v>45748</v>
      </c>
      <c r="H8" s="77">
        <f>G8+56</f>
        <v>45804</v>
      </c>
      <c r="I8" s="77">
        <f t="shared" si="3"/>
        <v>45748</v>
      </c>
      <c r="J8" s="77">
        <f t="shared" ref="J8:J10" si="6">I8+56</f>
        <v>45804</v>
      </c>
      <c r="K8" s="78" t="s">
        <v>48</v>
      </c>
      <c r="L8" s="78" t="s">
        <v>48</v>
      </c>
      <c r="M8" s="78" t="s">
        <v>48</v>
      </c>
      <c r="N8" s="78" t="s">
        <v>48</v>
      </c>
      <c r="O8" s="77">
        <f t="shared" si="4"/>
        <v>45748</v>
      </c>
      <c r="P8" s="77">
        <f>O8+28</f>
        <v>45776</v>
      </c>
      <c r="Q8" s="79">
        <f t="shared" si="5"/>
        <v>57</v>
      </c>
      <c r="R8" s="80" t="s">
        <v>168</v>
      </c>
      <c r="S8" s="68" t="s">
        <v>208</v>
      </c>
      <c r="T8" s="49">
        <f t="shared" si="0"/>
        <v>21</v>
      </c>
      <c r="U8" s="49" t="s">
        <v>207</v>
      </c>
    </row>
    <row r="9" spans="1:21" ht="42" customHeight="1">
      <c r="A9" s="49" t="str">
        <f t="shared" si="1"/>
        <v>o_4</v>
      </c>
      <c r="B9" s="68" t="s">
        <v>214</v>
      </c>
      <c r="C9" s="77">
        <v>45748</v>
      </c>
      <c r="D9" s="50" t="s">
        <v>103</v>
      </c>
      <c r="E9" s="50" t="s">
        <v>101</v>
      </c>
      <c r="F9" s="78" t="s">
        <v>48</v>
      </c>
      <c r="G9" s="77">
        <f t="shared" si="2"/>
        <v>45748</v>
      </c>
      <c r="H9" s="77">
        <f>G9+56</f>
        <v>45804</v>
      </c>
      <c r="I9" s="77">
        <f t="shared" si="3"/>
        <v>45748</v>
      </c>
      <c r="J9" s="77">
        <f t="shared" si="6"/>
        <v>45804</v>
      </c>
      <c r="K9" s="78" t="s">
        <v>48</v>
      </c>
      <c r="L9" s="78" t="s">
        <v>48</v>
      </c>
      <c r="M9" s="78" t="s">
        <v>48</v>
      </c>
      <c r="N9" s="78" t="s">
        <v>48</v>
      </c>
      <c r="O9" s="77">
        <f>G9-1</f>
        <v>45747</v>
      </c>
      <c r="P9" s="77">
        <f>O9+27</f>
        <v>45774</v>
      </c>
      <c r="Q9" s="79">
        <f t="shared" si="5"/>
        <v>57</v>
      </c>
      <c r="R9" s="80" t="s">
        <v>168</v>
      </c>
      <c r="S9" s="68">
        <f>_xlfn.DAYS(P9,O9-1)</f>
        <v>28</v>
      </c>
      <c r="T9" s="49">
        <f t="shared" si="0"/>
        <v>20</v>
      </c>
      <c r="U9" s="68" t="s">
        <v>209</v>
      </c>
    </row>
    <row r="10" spans="1:21" ht="42" customHeight="1">
      <c r="A10" s="49" t="str">
        <f t="shared" si="1"/>
        <v>o_5</v>
      </c>
      <c r="B10" s="68" t="s">
        <v>215</v>
      </c>
      <c r="C10" s="77">
        <v>45748</v>
      </c>
      <c r="D10" s="50" t="s">
        <v>103</v>
      </c>
      <c r="E10" s="50" t="s">
        <v>101</v>
      </c>
      <c r="F10" s="78" t="s">
        <v>48</v>
      </c>
      <c r="G10" s="77">
        <f t="shared" si="2"/>
        <v>45748</v>
      </c>
      <c r="H10" s="77">
        <f>G10+56</f>
        <v>45804</v>
      </c>
      <c r="I10" s="77">
        <f t="shared" si="3"/>
        <v>45748</v>
      </c>
      <c r="J10" s="77">
        <f t="shared" si="6"/>
        <v>45804</v>
      </c>
      <c r="K10" s="78" t="s">
        <v>48</v>
      </c>
      <c r="L10" s="78" t="s">
        <v>48</v>
      </c>
      <c r="M10" s="78" t="s">
        <v>48</v>
      </c>
      <c r="N10" s="78" t="s">
        <v>48</v>
      </c>
      <c r="O10" s="77">
        <f>P10-27</f>
        <v>45778</v>
      </c>
      <c r="P10" s="77">
        <f>H10+1</f>
        <v>45805</v>
      </c>
      <c r="Q10" s="79">
        <f t="shared" si="5"/>
        <v>57</v>
      </c>
      <c r="R10" s="80" t="s">
        <v>168</v>
      </c>
      <c r="S10" s="68">
        <f>_xlfn.DAYS(P10,O10-1)</f>
        <v>28</v>
      </c>
      <c r="T10" s="49">
        <f t="shared" si="0"/>
        <v>20</v>
      </c>
      <c r="U10" s="68" t="s">
        <v>209</v>
      </c>
    </row>
    <row r="11" spans="1:21" ht="42" customHeight="1">
      <c r="A11" s="49" t="str">
        <f t="shared" si="1"/>
        <v>o_6</v>
      </c>
      <c r="B11" s="68" t="s">
        <v>216</v>
      </c>
      <c r="C11" s="77">
        <v>45748</v>
      </c>
      <c r="D11" s="50" t="s">
        <v>101</v>
      </c>
      <c r="E11" s="50" t="s">
        <v>114</v>
      </c>
      <c r="F11" s="81">
        <v>45762</v>
      </c>
      <c r="G11" s="77">
        <f>C11+57</f>
        <v>45805</v>
      </c>
      <c r="H11" s="77">
        <f>F11+112</f>
        <v>45874</v>
      </c>
      <c r="I11" s="77">
        <f t="shared" si="3"/>
        <v>45748</v>
      </c>
      <c r="J11" s="77">
        <f>F11+112</f>
        <v>45874</v>
      </c>
      <c r="K11" s="77">
        <f>C11</f>
        <v>45748</v>
      </c>
      <c r="L11" s="77">
        <f>K11+56</f>
        <v>45804</v>
      </c>
      <c r="M11" s="77">
        <f>C11</f>
        <v>45748</v>
      </c>
      <c r="N11" s="77">
        <f>M11+56</f>
        <v>45804</v>
      </c>
      <c r="O11" s="77">
        <f>G11</f>
        <v>45805</v>
      </c>
      <c r="P11" s="77">
        <f>O11+27</f>
        <v>45832</v>
      </c>
      <c r="Q11" s="79">
        <f t="shared" si="5"/>
        <v>70</v>
      </c>
      <c r="R11" s="80">
        <f>IF(L11&gt;N11,N11-K11+1,L11-K11+1)</f>
        <v>57</v>
      </c>
      <c r="S11" s="68">
        <f>_xlfn.DAYS(P11,O11-1)</f>
        <v>28</v>
      </c>
      <c r="T11" s="49">
        <f t="shared" si="0"/>
        <v>20</v>
      </c>
      <c r="U11" s="49" t="s">
        <v>207</v>
      </c>
    </row>
    <row r="12" spans="1:21" ht="42" customHeight="1">
      <c r="A12" s="49" t="str">
        <f t="shared" si="1"/>
        <v>o_7</v>
      </c>
      <c r="B12" s="68" t="s">
        <v>217</v>
      </c>
      <c r="C12" s="77">
        <v>45748</v>
      </c>
      <c r="D12" s="50" t="s">
        <v>101</v>
      </c>
      <c r="E12" s="50" t="s">
        <v>114</v>
      </c>
      <c r="F12" s="81">
        <v>45762</v>
      </c>
      <c r="G12" s="77">
        <f t="shared" ref="G12:G28" si="7">C12+57</f>
        <v>45805</v>
      </c>
      <c r="H12" s="77">
        <f>F12+113</f>
        <v>45875</v>
      </c>
      <c r="I12" s="77">
        <f t="shared" si="3"/>
        <v>45748</v>
      </c>
      <c r="J12" s="77">
        <f>F12+113</f>
        <v>45875</v>
      </c>
      <c r="K12" s="77">
        <f t="shared" ref="K12:K28" si="8">C12</f>
        <v>45748</v>
      </c>
      <c r="L12" s="77">
        <f>K12+56</f>
        <v>45804</v>
      </c>
      <c r="M12" s="77">
        <f t="shared" ref="M12:M28" si="9">C12</f>
        <v>45748</v>
      </c>
      <c r="N12" s="77">
        <f t="shared" ref="N12:N28" si="10">M12+56</f>
        <v>45804</v>
      </c>
      <c r="O12" s="77">
        <f t="shared" ref="O12:O14" si="11">G12</f>
        <v>45805</v>
      </c>
      <c r="P12" s="77">
        <f>O12+27</f>
        <v>45832</v>
      </c>
      <c r="Q12" s="79">
        <f t="shared" si="5"/>
        <v>71</v>
      </c>
      <c r="R12" s="80">
        <f t="shared" ref="R12:R28" si="12">IF(L12&gt;N12,N12-K12+1,L12-K12+1)</f>
        <v>57</v>
      </c>
      <c r="S12" s="68">
        <f>_xlfn.DAYS(P12,O12-1)</f>
        <v>28</v>
      </c>
      <c r="T12" s="49">
        <f t="shared" si="0"/>
        <v>20</v>
      </c>
      <c r="U12" s="49" t="s">
        <v>207</v>
      </c>
    </row>
    <row r="13" spans="1:21" ht="42" customHeight="1">
      <c r="A13" s="49" t="str">
        <f t="shared" si="1"/>
        <v>o_8</v>
      </c>
      <c r="B13" s="68" t="s">
        <v>221</v>
      </c>
      <c r="C13" s="77">
        <v>45748</v>
      </c>
      <c r="D13" s="50" t="s">
        <v>101</v>
      </c>
      <c r="E13" s="50" t="s">
        <v>114</v>
      </c>
      <c r="F13" s="81">
        <v>45762</v>
      </c>
      <c r="G13" s="77">
        <f t="shared" si="7"/>
        <v>45805</v>
      </c>
      <c r="H13" s="77">
        <f>F13+112</f>
        <v>45874</v>
      </c>
      <c r="I13" s="77">
        <f t="shared" si="3"/>
        <v>45748</v>
      </c>
      <c r="J13" s="77">
        <f t="shared" ref="J13:J16" si="13">F13+112</f>
        <v>45874</v>
      </c>
      <c r="K13" s="77">
        <f t="shared" si="8"/>
        <v>45748</v>
      </c>
      <c r="L13" s="77">
        <f>K13+57</f>
        <v>45805</v>
      </c>
      <c r="M13" s="77">
        <f t="shared" si="9"/>
        <v>45748</v>
      </c>
      <c r="N13" s="77">
        <f t="shared" si="10"/>
        <v>45804</v>
      </c>
      <c r="O13" s="77">
        <f t="shared" si="11"/>
        <v>45805</v>
      </c>
      <c r="P13" s="77">
        <f>O13+27</f>
        <v>45832</v>
      </c>
      <c r="Q13" s="79">
        <f t="shared" si="5"/>
        <v>70</v>
      </c>
      <c r="R13" s="80">
        <f t="shared" si="12"/>
        <v>57</v>
      </c>
      <c r="S13" s="68">
        <f>_xlfn.DAYS(P13,O13-1)</f>
        <v>28</v>
      </c>
      <c r="T13" s="49">
        <f t="shared" si="0"/>
        <v>20</v>
      </c>
      <c r="U13" s="49" t="s">
        <v>207</v>
      </c>
    </row>
    <row r="14" spans="1:21" ht="42" customHeight="1">
      <c r="A14" s="49" t="str">
        <f t="shared" si="1"/>
        <v>o_9</v>
      </c>
      <c r="B14" s="68" t="s">
        <v>213</v>
      </c>
      <c r="C14" s="77">
        <v>45748</v>
      </c>
      <c r="D14" s="50" t="s">
        <v>101</v>
      </c>
      <c r="E14" s="50" t="s">
        <v>114</v>
      </c>
      <c r="F14" s="81">
        <v>45762</v>
      </c>
      <c r="G14" s="77">
        <f t="shared" si="7"/>
        <v>45805</v>
      </c>
      <c r="H14" s="77">
        <f>F14+112</f>
        <v>45874</v>
      </c>
      <c r="I14" s="77">
        <f t="shared" si="3"/>
        <v>45748</v>
      </c>
      <c r="J14" s="77">
        <f t="shared" si="13"/>
        <v>45874</v>
      </c>
      <c r="K14" s="77">
        <f t="shared" si="8"/>
        <v>45748</v>
      </c>
      <c r="L14" s="77">
        <f>K14+56</f>
        <v>45804</v>
      </c>
      <c r="M14" s="77">
        <f t="shared" si="9"/>
        <v>45748</v>
      </c>
      <c r="N14" s="77">
        <f t="shared" si="10"/>
        <v>45804</v>
      </c>
      <c r="O14" s="77">
        <f t="shared" si="11"/>
        <v>45805</v>
      </c>
      <c r="P14" s="77">
        <f>O14+28</f>
        <v>45833</v>
      </c>
      <c r="Q14" s="79">
        <f t="shared" si="5"/>
        <v>70</v>
      </c>
      <c r="R14" s="80">
        <f t="shared" si="12"/>
        <v>57</v>
      </c>
      <c r="S14" s="68" t="s">
        <v>218</v>
      </c>
      <c r="T14" s="49">
        <f t="shared" si="0"/>
        <v>21</v>
      </c>
      <c r="U14" s="49" t="s">
        <v>207</v>
      </c>
    </row>
    <row r="15" spans="1:21" ht="42" customHeight="1">
      <c r="A15" s="49" t="str">
        <f t="shared" si="1"/>
        <v>o_10</v>
      </c>
      <c r="B15" s="68" t="s">
        <v>214</v>
      </c>
      <c r="C15" s="77">
        <v>45748</v>
      </c>
      <c r="D15" s="50" t="s">
        <v>101</v>
      </c>
      <c r="E15" s="50" t="s">
        <v>114</v>
      </c>
      <c r="F15" s="81">
        <v>45762</v>
      </c>
      <c r="G15" s="77">
        <f t="shared" si="7"/>
        <v>45805</v>
      </c>
      <c r="H15" s="77">
        <f>F15+112</f>
        <v>45874</v>
      </c>
      <c r="I15" s="77">
        <f t="shared" si="3"/>
        <v>45748</v>
      </c>
      <c r="J15" s="77">
        <f t="shared" si="13"/>
        <v>45874</v>
      </c>
      <c r="K15" s="77">
        <f t="shared" si="8"/>
        <v>45748</v>
      </c>
      <c r="L15" s="77">
        <f>K15+56</f>
        <v>45804</v>
      </c>
      <c r="M15" s="77">
        <f t="shared" si="9"/>
        <v>45748</v>
      </c>
      <c r="N15" s="77">
        <f t="shared" si="10"/>
        <v>45804</v>
      </c>
      <c r="O15" s="77">
        <f>G15-1</f>
        <v>45804</v>
      </c>
      <c r="P15" s="77">
        <f>O15+27</f>
        <v>45831</v>
      </c>
      <c r="Q15" s="79">
        <f t="shared" si="5"/>
        <v>70</v>
      </c>
      <c r="R15" s="80">
        <f t="shared" si="12"/>
        <v>57</v>
      </c>
      <c r="S15" s="68">
        <f>_xlfn.DAYS(P15,O15-1)</f>
        <v>28</v>
      </c>
      <c r="T15" s="49">
        <f t="shared" si="0"/>
        <v>20</v>
      </c>
      <c r="U15" s="82" t="s">
        <v>209</v>
      </c>
    </row>
    <row r="16" spans="1:21" ht="42" customHeight="1">
      <c r="A16" s="49" t="str">
        <f t="shared" si="1"/>
        <v>o_11</v>
      </c>
      <c r="B16" s="68" t="s">
        <v>215</v>
      </c>
      <c r="C16" s="77">
        <v>45748</v>
      </c>
      <c r="D16" s="50" t="s">
        <v>101</v>
      </c>
      <c r="E16" s="50" t="s">
        <v>114</v>
      </c>
      <c r="F16" s="81">
        <v>45762</v>
      </c>
      <c r="G16" s="77">
        <f t="shared" si="7"/>
        <v>45805</v>
      </c>
      <c r="H16" s="77">
        <f>F16+112</f>
        <v>45874</v>
      </c>
      <c r="I16" s="77">
        <f t="shared" si="3"/>
        <v>45748</v>
      </c>
      <c r="J16" s="77">
        <f t="shared" si="13"/>
        <v>45874</v>
      </c>
      <c r="K16" s="77">
        <f t="shared" si="8"/>
        <v>45748</v>
      </c>
      <c r="L16" s="77">
        <f>K16+56</f>
        <v>45804</v>
      </c>
      <c r="M16" s="77">
        <f t="shared" si="9"/>
        <v>45748</v>
      </c>
      <c r="N16" s="77">
        <f t="shared" si="10"/>
        <v>45804</v>
      </c>
      <c r="O16" s="77">
        <f>P16-27</f>
        <v>45848</v>
      </c>
      <c r="P16" s="77">
        <f>H16+1</f>
        <v>45875</v>
      </c>
      <c r="Q16" s="79">
        <f t="shared" si="5"/>
        <v>70</v>
      </c>
      <c r="R16" s="80">
        <f t="shared" si="12"/>
        <v>57</v>
      </c>
      <c r="S16" s="68">
        <f>_xlfn.DAYS(P16,O16-1)</f>
        <v>28</v>
      </c>
      <c r="T16" s="49">
        <f t="shared" si="0"/>
        <v>20</v>
      </c>
      <c r="U16" s="82" t="s">
        <v>209</v>
      </c>
    </row>
    <row r="17" spans="1:21" ht="42" customHeight="1">
      <c r="A17" s="49" t="str">
        <f t="shared" si="1"/>
        <v>o_12</v>
      </c>
      <c r="B17" s="68" t="s">
        <v>219</v>
      </c>
      <c r="C17" s="77">
        <v>45748</v>
      </c>
      <c r="D17" s="50" t="s">
        <v>101</v>
      </c>
      <c r="E17" s="50" t="s">
        <v>114</v>
      </c>
      <c r="F17" s="83">
        <v>45748</v>
      </c>
      <c r="G17" s="77">
        <f t="shared" si="7"/>
        <v>45805</v>
      </c>
      <c r="H17" s="77">
        <f>F17+112</f>
        <v>45860</v>
      </c>
      <c r="I17" s="77">
        <f t="shared" si="3"/>
        <v>45748</v>
      </c>
      <c r="J17" s="77">
        <f>I17+112</f>
        <v>45860</v>
      </c>
      <c r="K17" s="77">
        <f t="shared" si="8"/>
        <v>45748</v>
      </c>
      <c r="L17" s="77">
        <f>K17+56</f>
        <v>45804</v>
      </c>
      <c r="M17" s="77">
        <f t="shared" si="9"/>
        <v>45748</v>
      </c>
      <c r="N17" s="77">
        <f t="shared" si="10"/>
        <v>45804</v>
      </c>
      <c r="O17" s="77">
        <f t="shared" ref="O17:O20" si="14">G17</f>
        <v>45805</v>
      </c>
      <c r="P17" s="77">
        <f>G17+27</f>
        <v>45832</v>
      </c>
      <c r="Q17" s="79">
        <f t="shared" si="5"/>
        <v>56</v>
      </c>
      <c r="R17" s="80">
        <f t="shared" si="12"/>
        <v>57</v>
      </c>
      <c r="S17" s="68">
        <f>_xlfn.DAYS(P17,O17-1)</f>
        <v>28</v>
      </c>
      <c r="T17" s="49">
        <f t="shared" si="0"/>
        <v>20</v>
      </c>
      <c r="U17" s="49" t="s">
        <v>207</v>
      </c>
    </row>
    <row r="18" spans="1:21" ht="42" customHeight="1">
      <c r="A18" s="49" t="str">
        <f t="shared" si="1"/>
        <v>o_13</v>
      </c>
      <c r="B18" s="68" t="s">
        <v>220</v>
      </c>
      <c r="C18" s="77">
        <v>45748</v>
      </c>
      <c r="D18" s="50" t="s">
        <v>101</v>
      </c>
      <c r="E18" s="50" t="s">
        <v>114</v>
      </c>
      <c r="F18" s="83">
        <v>45748</v>
      </c>
      <c r="G18" s="77">
        <f t="shared" si="7"/>
        <v>45805</v>
      </c>
      <c r="H18" s="77">
        <f>C18+113</f>
        <v>45861</v>
      </c>
      <c r="I18" s="77">
        <f t="shared" si="3"/>
        <v>45748</v>
      </c>
      <c r="J18" s="77">
        <f>I18+113</f>
        <v>45861</v>
      </c>
      <c r="K18" s="77">
        <f t="shared" si="8"/>
        <v>45748</v>
      </c>
      <c r="L18" s="77">
        <f>K18+56</f>
        <v>45804</v>
      </c>
      <c r="M18" s="77">
        <f t="shared" si="9"/>
        <v>45748</v>
      </c>
      <c r="N18" s="77">
        <f t="shared" si="10"/>
        <v>45804</v>
      </c>
      <c r="O18" s="77">
        <f t="shared" si="14"/>
        <v>45805</v>
      </c>
      <c r="P18" s="77">
        <f>O18+27</f>
        <v>45832</v>
      </c>
      <c r="Q18" s="79">
        <f t="shared" si="5"/>
        <v>57</v>
      </c>
      <c r="R18" s="80">
        <f t="shared" si="12"/>
        <v>57</v>
      </c>
      <c r="S18" s="68">
        <f>_xlfn.DAYS(P18,O18-1)</f>
        <v>28</v>
      </c>
      <c r="T18" s="49">
        <f t="shared" si="0"/>
        <v>20</v>
      </c>
      <c r="U18" s="49" t="s">
        <v>207</v>
      </c>
    </row>
    <row r="19" spans="1:21" ht="42" customHeight="1">
      <c r="A19" s="49" t="str">
        <f t="shared" si="1"/>
        <v>o_14</v>
      </c>
      <c r="B19" s="68" t="s">
        <v>221</v>
      </c>
      <c r="C19" s="77">
        <v>45748</v>
      </c>
      <c r="D19" s="50" t="s">
        <v>101</v>
      </c>
      <c r="E19" s="50" t="s">
        <v>114</v>
      </c>
      <c r="F19" s="83">
        <v>45748</v>
      </c>
      <c r="G19" s="77">
        <f t="shared" si="7"/>
        <v>45805</v>
      </c>
      <c r="H19" s="77">
        <f>F19+112</f>
        <v>45860</v>
      </c>
      <c r="I19" s="77">
        <f t="shared" si="3"/>
        <v>45748</v>
      </c>
      <c r="J19" s="77">
        <f t="shared" ref="J19:J28" si="15">I19+112</f>
        <v>45860</v>
      </c>
      <c r="K19" s="77">
        <f t="shared" si="8"/>
        <v>45748</v>
      </c>
      <c r="L19" s="77">
        <f>K19+57</f>
        <v>45805</v>
      </c>
      <c r="M19" s="77">
        <f t="shared" si="9"/>
        <v>45748</v>
      </c>
      <c r="N19" s="77">
        <f t="shared" si="10"/>
        <v>45804</v>
      </c>
      <c r="O19" s="77">
        <f t="shared" si="14"/>
        <v>45805</v>
      </c>
      <c r="P19" s="77">
        <f>O19+27</f>
        <v>45832</v>
      </c>
      <c r="Q19" s="79">
        <f t="shared" si="5"/>
        <v>56</v>
      </c>
      <c r="R19" s="80">
        <f t="shared" si="12"/>
        <v>57</v>
      </c>
      <c r="S19" s="68">
        <f>_xlfn.DAYS(P19,O19-1)</f>
        <v>28</v>
      </c>
      <c r="T19" s="49">
        <f t="shared" si="0"/>
        <v>20</v>
      </c>
      <c r="U19" s="49" t="s">
        <v>207</v>
      </c>
    </row>
    <row r="20" spans="1:21" ht="42" customHeight="1">
      <c r="A20" s="49" t="str">
        <f t="shared" si="1"/>
        <v>o_15</v>
      </c>
      <c r="B20" s="68" t="s">
        <v>213</v>
      </c>
      <c r="C20" s="77">
        <v>45748</v>
      </c>
      <c r="D20" s="50" t="s">
        <v>101</v>
      </c>
      <c r="E20" s="50" t="s">
        <v>114</v>
      </c>
      <c r="F20" s="83">
        <v>45748</v>
      </c>
      <c r="G20" s="77">
        <f t="shared" si="7"/>
        <v>45805</v>
      </c>
      <c r="H20" s="77">
        <f>F20+112</f>
        <v>45860</v>
      </c>
      <c r="I20" s="77">
        <f t="shared" si="3"/>
        <v>45748</v>
      </c>
      <c r="J20" s="77">
        <f t="shared" si="15"/>
        <v>45860</v>
      </c>
      <c r="K20" s="77">
        <f t="shared" si="8"/>
        <v>45748</v>
      </c>
      <c r="L20" s="77">
        <f>K20+56</f>
        <v>45804</v>
      </c>
      <c r="M20" s="77">
        <f t="shared" si="9"/>
        <v>45748</v>
      </c>
      <c r="N20" s="77">
        <f t="shared" si="10"/>
        <v>45804</v>
      </c>
      <c r="O20" s="77">
        <f t="shared" si="14"/>
        <v>45805</v>
      </c>
      <c r="P20" s="77">
        <f>O20+28</f>
        <v>45833</v>
      </c>
      <c r="Q20" s="79">
        <f t="shared" si="5"/>
        <v>56</v>
      </c>
      <c r="R20" s="80">
        <f t="shared" si="12"/>
        <v>57</v>
      </c>
      <c r="S20" s="68" t="s">
        <v>218</v>
      </c>
      <c r="T20" s="49">
        <f t="shared" si="0"/>
        <v>21</v>
      </c>
      <c r="U20" s="49" t="s">
        <v>207</v>
      </c>
    </row>
    <row r="21" spans="1:21" ht="42" customHeight="1">
      <c r="A21" s="49" t="str">
        <f t="shared" si="1"/>
        <v>o_16</v>
      </c>
      <c r="B21" s="68" t="s">
        <v>214</v>
      </c>
      <c r="C21" s="77">
        <v>45748</v>
      </c>
      <c r="D21" s="50" t="s">
        <v>101</v>
      </c>
      <c r="E21" s="50" t="s">
        <v>114</v>
      </c>
      <c r="F21" s="83">
        <v>45748</v>
      </c>
      <c r="G21" s="77">
        <f t="shared" si="7"/>
        <v>45805</v>
      </c>
      <c r="H21" s="77">
        <f>F21+112</f>
        <v>45860</v>
      </c>
      <c r="I21" s="77">
        <f t="shared" si="3"/>
        <v>45748</v>
      </c>
      <c r="J21" s="77">
        <f t="shared" si="15"/>
        <v>45860</v>
      </c>
      <c r="K21" s="77">
        <f t="shared" si="8"/>
        <v>45748</v>
      </c>
      <c r="L21" s="77">
        <f>K21+56</f>
        <v>45804</v>
      </c>
      <c r="M21" s="77">
        <f t="shared" si="9"/>
        <v>45748</v>
      </c>
      <c r="N21" s="77">
        <f t="shared" si="10"/>
        <v>45804</v>
      </c>
      <c r="O21" s="77">
        <f>G21-1</f>
        <v>45804</v>
      </c>
      <c r="P21" s="77">
        <f>O21+27</f>
        <v>45831</v>
      </c>
      <c r="Q21" s="79">
        <f t="shared" si="5"/>
        <v>56</v>
      </c>
      <c r="R21" s="80">
        <f t="shared" si="12"/>
        <v>57</v>
      </c>
      <c r="S21" s="68">
        <f>_xlfn.DAYS(P21,O21-1)</f>
        <v>28</v>
      </c>
      <c r="T21" s="49">
        <f t="shared" si="0"/>
        <v>20</v>
      </c>
      <c r="U21" s="82" t="s">
        <v>209</v>
      </c>
    </row>
    <row r="22" spans="1:21" ht="42" customHeight="1">
      <c r="A22" s="49" t="str">
        <f t="shared" si="1"/>
        <v>o_17</v>
      </c>
      <c r="B22" s="68" t="s">
        <v>215</v>
      </c>
      <c r="C22" s="77">
        <v>45748</v>
      </c>
      <c r="D22" s="50" t="s">
        <v>101</v>
      </c>
      <c r="E22" s="50" t="s">
        <v>114</v>
      </c>
      <c r="F22" s="83">
        <v>45748</v>
      </c>
      <c r="G22" s="77">
        <f t="shared" si="7"/>
        <v>45805</v>
      </c>
      <c r="H22" s="77">
        <f>F22+112</f>
        <v>45860</v>
      </c>
      <c r="I22" s="77">
        <f t="shared" si="3"/>
        <v>45748</v>
      </c>
      <c r="J22" s="77">
        <f t="shared" si="15"/>
        <v>45860</v>
      </c>
      <c r="K22" s="77">
        <f t="shared" si="8"/>
        <v>45748</v>
      </c>
      <c r="L22" s="77">
        <f>K22+56</f>
        <v>45804</v>
      </c>
      <c r="M22" s="77">
        <f t="shared" si="9"/>
        <v>45748</v>
      </c>
      <c r="N22" s="77">
        <f t="shared" si="10"/>
        <v>45804</v>
      </c>
      <c r="O22" s="77">
        <f>P22-27</f>
        <v>45834</v>
      </c>
      <c r="P22" s="77">
        <f>H22+1</f>
        <v>45861</v>
      </c>
      <c r="Q22" s="79">
        <f t="shared" si="5"/>
        <v>56</v>
      </c>
      <c r="R22" s="80">
        <f t="shared" si="12"/>
        <v>57</v>
      </c>
      <c r="S22" s="68">
        <f>_xlfn.DAYS(P22,O22-1)</f>
        <v>28</v>
      </c>
      <c r="T22" s="49">
        <f t="shared" si="0"/>
        <v>20</v>
      </c>
      <c r="U22" s="82" t="s">
        <v>209</v>
      </c>
    </row>
    <row r="23" spans="1:21" ht="42" customHeight="1">
      <c r="A23" s="49" t="str">
        <f t="shared" si="1"/>
        <v>o_18</v>
      </c>
      <c r="B23" s="68" t="s">
        <v>219</v>
      </c>
      <c r="C23" s="77">
        <v>45748</v>
      </c>
      <c r="D23" s="50" t="s">
        <v>101</v>
      </c>
      <c r="E23" s="50" t="s">
        <v>114</v>
      </c>
      <c r="F23" s="84">
        <v>45734</v>
      </c>
      <c r="G23" s="77">
        <f t="shared" si="7"/>
        <v>45805</v>
      </c>
      <c r="H23" s="77">
        <f>C23+112</f>
        <v>45860</v>
      </c>
      <c r="I23" s="77">
        <f t="shared" si="3"/>
        <v>45748</v>
      </c>
      <c r="J23" s="77">
        <f t="shared" si="15"/>
        <v>45860</v>
      </c>
      <c r="K23" s="77">
        <f t="shared" si="8"/>
        <v>45748</v>
      </c>
      <c r="L23" s="77">
        <f>K23+56</f>
        <v>45804</v>
      </c>
      <c r="M23" s="77">
        <f t="shared" si="9"/>
        <v>45748</v>
      </c>
      <c r="N23" s="77">
        <f t="shared" si="10"/>
        <v>45804</v>
      </c>
      <c r="O23" s="77">
        <f>G23</f>
        <v>45805</v>
      </c>
      <c r="P23" s="77">
        <f>G23+27</f>
        <v>45832</v>
      </c>
      <c r="Q23" s="79">
        <f t="shared" si="5"/>
        <v>56</v>
      </c>
      <c r="R23" s="80">
        <f t="shared" si="12"/>
        <v>57</v>
      </c>
      <c r="S23" s="68">
        <f>_xlfn.DAYS(P23,O23-1)</f>
        <v>28</v>
      </c>
      <c r="T23" s="49">
        <f t="shared" si="0"/>
        <v>20</v>
      </c>
      <c r="U23" s="49" t="s">
        <v>207</v>
      </c>
    </row>
    <row r="24" spans="1:21" ht="42" customHeight="1">
      <c r="A24" s="49" t="str">
        <f t="shared" si="1"/>
        <v>o_19</v>
      </c>
      <c r="B24" s="68" t="s">
        <v>220</v>
      </c>
      <c r="C24" s="77">
        <v>45748</v>
      </c>
      <c r="D24" s="50" t="s">
        <v>101</v>
      </c>
      <c r="E24" s="50" t="s">
        <v>114</v>
      </c>
      <c r="F24" s="84">
        <v>45734</v>
      </c>
      <c r="G24" s="77">
        <f t="shared" si="7"/>
        <v>45805</v>
      </c>
      <c r="H24" s="77">
        <f>C24+113</f>
        <v>45861</v>
      </c>
      <c r="I24" s="77">
        <f t="shared" si="3"/>
        <v>45748</v>
      </c>
      <c r="J24" s="77">
        <f>I24+113</f>
        <v>45861</v>
      </c>
      <c r="K24" s="77">
        <f t="shared" si="8"/>
        <v>45748</v>
      </c>
      <c r="L24" s="77">
        <f>K24+56</f>
        <v>45804</v>
      </c>
      <c r="M24" s="77">
        <f t="shared" si="9"/>
        <v>45748</v>
      </c>
      <c r="N24" s="77">
        <f t="shared" si="10"/>
        <v>45804</v>
      </c>
      <c r="O24" s="77">
        <f>G24</f>
        <v>45805</v>
      </c>
      <c r="P24" s="77">
        <f>O24+27</f>
        <v>45832</v>
      </c>
      <c r="Q24" s="79">
        <f t="shared" si="5"/>
        <v>57</v>
      </c>
      <c r="R24" s="80">
        <f t="shared" si="12"/>
        <v>57</v>
      </c>
      <c r="S24" s="68">
        <f>_xlfn.DAYS(P24,O24-1)</f>
        <v>28</v>
      </c>
      <c r="T24" s="49">
        <f t="shared" si="0"/>
        <v>20</v>
      </c>
      <c r="U24" s="49" t="s">
        <v>207</v>
      </c>
    </row>
    <row r="25" spans="1:21" ht="42" customHeight="1">
      <c r="A25" s="49" t="str">
        <f t="shared" si="1"/>
        <v>o_20</v>
      </c>
      <c r="B25" s="68" t="s">
        <v>221</v>
      </c>
      <c r="C25" s="77">
        <v>45748</v>
      </c>
      <c r="D25" s="50" t="s">
        <v>101</v>
      </c>
      <c r="E25" s="50" t="s">
        <v>114</v>
      </c>
      <c r="F25" s="84">
        <v>45734</v>
      </c>
      <c r="G25" s="77">
        <f t="shared" si="7"/>
        <v>45805</v>
      </c>
      <c r="H25" s="77">
        <f>C25+112</f>
        <v>45860</v>
      </c>
      <c r="I25" s="77">
        <f t="shared" si="3"/>
        <v>45748</v>
      </c>
      <c r="J25" s="77">
        <f t="shared" si="15"/>
        <v>45860</v>
      </c>
      <c r="K25" s="77">
        <f t="shared" si="8"/>
        <v>45748</v>
      </c>
      <c r="L25" s="77">
        <f>K25+57</f>
        <v>45805</v>
      </c>
      <c r="M25" s="77">
        <f t="shared" si="9"/>
        <v>45748</v>
      </c>
      <c r="N25" s="77">
        <f t="shared" si="10"/>
        <v>45804</v>
      </c>
      <c r="O25" s="77">
        <f t="shared" ref="O25:O26" si="16">G25</f>
        <v>45805</v>
      </c>
      <c r="P25" s="77">
        <f>O25+27</f>
        <v>45832</v>
      </c>
      <c r="Q25" s="79">
        <f t="shared" si="5"/>
        <v>56</v>
      </c>
      <c r="R25" s="80">
        <f t="shared" si="12"/>
        <v>57</v>
      </c>
      <c r="S25" s="68">
        <f>_xlfn.DAYS(P25,O25-1)</f>
        <v>28</v>
      </c>
      <c r="T25" s="49">
        <f t="shared" si="0"/>
        <v>20</v>
      </c>
      <c r="U25" s="49" t="s">
        <v>207</v>
      </c>
    </row>
    <row r="26" spans="1:21" ht="42" customHeight="1">
      <c r="A26" s="49" t="str">
        <f t="shared" si="1"/>
        <v>o_21</v>
      </c>
      <c r="B26" s="68" t="s">
        <v>213</v>
      </c>
      <c r="C26" s="77">
        <v>45748</v>
      </c>
      <c r="D26" s="50" t="s">
        <v>101</v>
      </c>
      <c r="E26" s="50" t="s">
        <v>114</v>
      </c>
      <c r="F26" s="84">
        <v>45734</v>
      </c>
      <c r="G26" s="77">
        <f t="shared" si="7"/>
        <v>45805</v>
      </c>
      <c r="H26" s="77">
        <f>C26+112</f>
        <v>45860</v>
      </c>
      <c r="I26" s="77">
        <f t="shared" si="3"/>
        <v>45748</v>
      </c>
      <c r="J26" s="77">
        <f t="shared" si="15"/>
        <v>45860</v>
      </c>
      <c r="K26" s="77">
        <f t="shared" si="8"/>
        <v>45748</v>
      </c>
      <c r="L26" s="77">
        <f>K26+56</f>
        <v>45804</v>
      </c>
      <c r="M26" s="77">
        <f t="shared" si="9"/>
        <v>45748</v>
      </c>
      <c r="N26" s="77">
        <f t="shared" si="10"/>
        <v>45804</v>
      </c>
      <c r="O26" s="77">
        <f t="shared" si="16"/>
        <v>45805</v>
      </c>
      <c r="P26" s="77">
        <f>O26+28</f>
        <v>45833</v>
      </c>
      <c r="Q26" s="79">
        <f t="shared" si="5"/>
        <v>56</v>
      </c>
      <c r="R26" s="80">
        <f t="shared" si="12"/>
        <v>57</v>
      </c>
      <c r="S26" s="68" t="s">
        <v>218</v>
      </c>
      <c r="T26" s="49">
        <f t="shared" si="0"/>
        <v>21</v>
      </c>
      <c r="U26" s="49" t="s">
        <v>207</v>
      </c>
    </row>
    <row r="27" spans="1:21" ht="42" customHeight="1">
      <c r="A27" s="49" t="str">
        <f t="shared" si="1"/>
        <v>o_22</v>
      </c>
      <c r="B27" s="68" t="s">
        <v>214</v>
      </c>
      <c r="C27" s="77">
        <v>45748</v>
      </c>
      <c r="D27" s="50" t="s">
        <v>101</v>
      </c>
      <c r="E27" s="50" t="s">
        <v>114</v>
      </c>
      <c r="F27" s="84">
        <v>45734</v>
      </c>
      <c r="G27" s="77">
        <f t="shared" si="7"/>
        <v>45805</v>
      </c>
      <c r="H27" s="77">
        <f>C27+112</f>
        <v>45860</v>
      </c>
      <c r="I27" s="77">
        <f t="shared" si="3"/>
        <v>45748</v>
      </c>
      <c r="J27" s="77">
        <f t="shared" si="15"/>
        <v>45860</v>
      </c>
      <c r="K27" s="77">
        <f t="shared" si="8"/>
        <v>45748</v>
      </c>
      <c r="L27" s="77">
        <f>K27+56</f>
        <v>45804</v>
      </c>
      <c r="M27" s="77">
        <f t="shared" si="9"/>
        <v>45748</v>
      </c>
      <c r="N27" s="77">
        <f t="shared" si="10"/>
        <v>45804</v>
      </c>
      <c r="O27" s="77">
        <f>G27-1</f>
        <v>45804</v>
      </c>
      <c r="P27" s="77">
        <f>O27+27</f>
        <v>45831</v>
      </c>
      <c r="Q27" s="79">
        <f t="shared" si="5"/>
        <v>56</v>
      </c>
      <c r="R27" s="80">
        <f t="shared" si="12"/>
        <v>57</v>
      </c>
      <c r="S27" s="68">
        <f>_xlfn.DAYS(P27,O27-1)</f>
        <v>28</v>
      </c>
      <c r="T27" s="49">
        <f t="shared" si="0"/>
        <v>20</v>
      </c>
      <c r="U27" s="82" t="s">
        <v>209</v>
      </c>
    </row>
    <row r="28" spans="1:21" ht="42" customHeight="1">
      <c r="A28" s="49" t="str">
        <f t="shared" si="1"/>
        <v>o_23</v>
      </c>
      <c r="B28" s="68" t="s">
        <v>215</v>
      </c>
      <c r="C28" s="77">
        <v>45748</v>
      </c>
      <c r="D28" s="50" t="s">
        <v>101</v>
      </c>
      <c r="E28" s="50" t="s">
        <v>114</v>
      </c>
      <c r="F28" s="84">
        <v>45734</v>
      </c>
      <c r="G28" s="77">
        <f t="shared" si="7"/>
        <v>45805</v>
      </c>
      <c r="H28" s="77">
        <f>C28+112</f>
        <v>45860</v>
      </c>
      <c r="I28" s="77">
        <f t="shared" si="3"/>
        <v>45748</v>
      </c>
      <c r="J28" s="77">
        <f t="shared" si="15"/>
        <v>45860</v>
      </c>
      <c r="K28" s="77">
        <f t="shared" si="8"/>
        <v>45748</v>
      </c>
      <c r="L28" s="77">
        <f>K28+56</f>
        <v>45804</v>
      </c>
      <c r="M28" s="77">
        <f t="shared" si="9"/>
        <v>45748</v>
      </c>
      <c r="N28" s="77">
        <f t="shared" si="10"/>
        <v>45804</v>
      </c>
      <c r="O28" s="77">
        <f>P28-27</f>
        <v>45834</v>
      </c>
      <c r="P28" s="77">
        <f>H28+1</f>
        <v>45861</v>
      </c>
      <c r="Q28" s="79">
        <f t="shared" si="5"/>
        <v>56</v>
      </c>
      <c r="R28" s="80">
        <f t="shared" si="12"/>
        <v>57</v>
      </c>
      <c r="S28" s="68">
        <f>_xlfn.DAYS(P28,O28-1)</f>
        <v>28</v>
      </c>
      <c r="T28" s="49">
        <f t="shared" si="0"/>
        <v>20</v>
      </c>
      <c r="U28" s="82" t="s">
        <v>209</v>
      </c>
    </row>
    <row r="29" spans="1:21" ht="42" customHeight="1">
      <c r="F29" s="75"/>
    </row>
    <row r="30" spans="1:21" ht="42" customHeight="1">
      <c r="F30" s="75"/>
    </row>
    <row r="31" spans="1:21" ht="42" customHeight="1">
      <c r="F31" s="75"/>
    </row>
    <row r="32" spans="1:21" ht="42" customHeight="1"/>
    <row r="33" ht="42" customHeight="1"/>
    <row r="34" ht="42" customHeight="1"/>
    <row r="35" ht="42" customHeight="1"/>
    <row r="36" ht="42" customHeight="1"/>
    <row r="37" ht="42" customHeight="1"/>
    <row r="38" ht="42" customHeight="1"/>
    <row r="39" ht="42" customHeight="1"/>
    <row r="40" ht="42" customHeight="1"/>
    <row r="41" ht="42" customHeight="1"/>
    <row r="42" ht="42" customHeight="1"/>
    <row r="43" ht="42" customHeight="1"/>
    <row r="44" ht="42" customHeight="1"/>
    <row r="45" ht="42" customHeight="1"/>
    <row r="46" ht="42" customHeight="1"/>
    <row r="47" ht="42" customHeight="1"/>
    <row r="48"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row r="59" ht="42" customHeight="1"/>
    <row r="60" ht="42" customHeight="1"/>
    <row r="61" ht="42" customHeight="1"/>
    <row r="62" ht="42" customHeight="1"/>
    <row r="63" ht="42" customHeight="1"/>
    <row r="64" ht="42" customHeight="1"/>
    <row r="65" ht="42" customHeight="1"/>
    <row r="66" ht="42" customHeight="1"/>
    <row r="67" ht="42" customHeight="1"/>
    <row r="68" ht="42" customHeight="1"/>
    <row r="69" ht="42" customHeight="1"/>
    <row r="70" ht="42" customHeight="1"/>
    <row r="71" ht="42" customHeight="1"/>
    <row r="72" ht="42" customHeight="1"/>
    <row r="73" ht="42" customHeight="1"/>
    <row r="74" ht="42" customHeight="1"/>
    <row r="75" ht="42" customHeight="1"/>
    <row r="76" ht="42" customHeight="1"/>
    <row r="77" ht="42" customHeight="1"/>
    <row r="78" ht="42" customHeight="1"/>
    <row r="79" ht="42" customHeight="1"/>
    <row r="80" ht="42" customHeight="1"/>
    <row r="81" ht="42" customHeight="1"/>
    <row r="82" ht="42" customHeight="1"/>
    <row r="83" ht="42" customHeight="1"/>
    <row r="84" ht="42" customHeight="1"/>
    <row r="85" ht="42" customHeight="1"/>
    <row r="86" ht="42" customHeight="1"/>
    <row r="87" ht="42" customHeight="1"/>
    <row r="88" ht="42" customHeight="1"/>
    <row r="89" ht="42" customHeight="1"/>
    <row r="90" ht="42" customHeight="1"/>
    <row r="91" ht="42" customHeight="1"/>
    <row r="92" ht="42" customHeight="1"/>
    <row r="93" ht="42" customHeight="1"/>
    <row r="94" ht="42" customHeight="1"/>
    <row r="95" ht="42" customHeight="1"/>
    <row r="96" ht="42" customHeight="1"/>
    <row r="97" ht="42" customHeight="1"/>
    <row r="98" ht="42" customHeight="1"/>
    <row r="99" ht="42" customHeight="1"/>
    <row r="100" ht="42" customHeight="1"/>
    <row r="101" ht="42" customHeight="1"/>
  </sheetData>
  <mergeCells count="4">
    <mergeCell ref="C4:P4"/>
    <mergeCell ref="Q4:U4"/>
    <mergeCell ref="B4:B5"/>
    <mergeCell ref="A4:A5"/>
  </mergeCells>
  <phoneticPr fontId="3"/>
  <pageMargins left="0.7" right="0.7" top="0.75" bottom="0.75" header="0.3" footer="0.3"/>
  <pageSetup paperSize="8" scale="4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101"/>
  <sheetViews>
    <sheetView zoomScale="93" zoomScaleNormal="70" workbookViewId="0">
      <pane xSplit="2" ySplit="5" topLeftCell="K6" activePane="bottomRight" state="frozenSplit"/>
      <selection activeCell="U18" sqref="U18:AI18"/>
      <selection pane="topRight" activeCell="U18" sqref="U18:AI18"/>
      <selection pane="bottomLeft" activeCell="U18" sqref="U18:AI18"/>
      <selection pane="bottomRight" activeCell="U18" sqref="U18:AI18"/>
    </sheetView>
  </sheetViews>
  <sheetFormatPr defaultRowHeight="14.4"/>
  <cols>
    <col min="2" max="2" width="30" style="44" customWidth="1"/>
    <col min="3" max="3" width="17.296875" style="60" customWidth="1"/>
    <col min="4" max="5" width="14.19921875" style="47" customWidth="1"/>
    <col min="6" max="6" width="17.19921875" style="60" customWidth="1"/>
    <col min="7" max="7" width="17" style="60" bestFit="1" customWidth="1"/>
    <col min="8" max="10" width="18.19921875" style="60" customWidth="1"/>
    <col min="11" max="11" width="17.796875" style="60" customWidth="1"/>
    <col min="12" max="12" width="19.296875" style="60" bestFit="1" customWidth="1"/>
    <col min="13" max="14" width="19.296875" style="60" customWidth="1"/>
    <col min="15" max="15" width="18.19921875" style="60" bestFit="1" customWidth="1"/>
    <col min="16" max="16" width="17" style="60" bestFit="1" customWidth="1"/>
    <col min="17" max="17" width="19.796875" style="73" customWidth="1"/>
    <col min="18" max="18" width="21.19921875" style="74" customWidth="1"/>
    <col min="19" max="19" width="22.5" style="44" customWidth="1"/>
    <col min="20" max="20" width="9.59765625" customWidth="1"/>
    <col min="21" max="21" width="32.09765625" customWidth="1"/>
  </cols>
  <sheetData>
    <row r="1" spans="1:21" ht="23.4">
      <c r="A1" s="90" t="s">
        <v>230</v>
      </c>
    </row>
    <row r="3" spans="1:21">
      <c r="A3" t="s">
        <v>224</v>
      </c>
    </row>
    <row r="4" spans="1:21" ht="21" customHeight="1">
      <c r="A4" s="505" t="s">
        <v>194</v>
      </c>
      <c r="B4" s="505" t="s">
        <v>210</v>
      </c>
      <c r="C4" s="506" t="s">
        <v>173</v>
      </c>
      <c r="D4" s="506"/>
      <c r="E4" s="506"/>
      <c r="F4" s="506"/>
      <c r="G4" s="506"/>
      <c r="H4" s="506"/>
      <c r="I4" s="506"/>
      <c r="J4" s="506"/>
      <c r="K4" s="506"/>
      <c r="L4" s="506"/>
      <c r="M4" s="506"/>
      <c r="N4" s="506"/>
      <c r="O4" s="506"/>
      <c r="P4" s="506"/>
      <c r="Q4" s="507" t="s">
        <v>174</v>
      </c>
      <c r="R4" s="507"/>
      <c r="S4" s="507"/>
      <c r="T4" s="507"/>
      <c r="U4" s="507"/>
    </row>
    <row r="5" spans="1:21" s="44" customFormat="1" ht="43.2">
      <c r="A5" s="505"/>
      <c r="B5" s="505"/>
      <c r="C5" s="86" t="s">
        <v>196</v>
      </c>
      <c r="D5" s="91" t="s">
        <v>193</v>
      </c>
      <c r="E5" s="91" t="s">
        <v>166</v>
      </c>
      <c r="F5" s="86" t="s">
        <v>195</v>
      </c>
      <c r="G5" s="86" t="s">
        <v>197</v>
      </c>
      <c r="H5" s="86" t="s">
        <v>198</v>
      </c>
      <c r="I5" s="86" t="s">
        <v>449</v>
      </c>
      <c r="J5" s="86" t="s">
        <v>450</v>
      </c>
      <c r="K5" s="86" t="s">
        <v>199</v>
      </c>
      <c r="L5" s="86" t="s">
        <v>200</v>
      </c>
      <c r="M5" s="86" t="s">
        <v>451</v>
      </c>
      <c r="N5" s="86" t="s">
        <v>452</v>
      </c>
      <c r="O5" s="86" t="s">
        <v>202</v>
      </c>
      <c r="P5" s="86" t="s">
        <v>201</v>
      </c>
      <c r="Q5" s="87" t="s">
        <v>203</v>
      </c>
      <c r="R5" s="88" t="s">
        <v>204</v>
      </c>
      <c r="S5" s="85" t="s">
        <v>205</v>
      </c>
      <c r="T5" s="85" t="s">
        <v>206</v>
      </c>
      <c r="U5" s="85" t="s">
        <v>153</v>
      </c>
    </row>
    <row r="6" spans="1:21" ht="42" customHeight="1">
      <c r="A6" s="49" t="str">
        <f>"p_"&amp;ROW()-5</f>
        <v>p_1</v>
      </c>
      <c r="B6" s="68" t="s">
        <v>211</v>
      </c>
      <c r="C6" s="77">
        <v>46022</v>
      </c>
      <c r="D6" s="50" t="s">
        <v>103</v>
      </c>
      <c r="E6" s="50" t="s">
        <v>101</v>
      </c>
      <c r="F6" s="78" t="s">
        <v>48</v>
      </c>
      <c r="G6" s="77">
        <f>C6</f>
        <v>46022</v>
      </c>
      <c r="H6" s="77">
        <f>G6+56</f>
        <v>46078</v>
      </c>
      <c r="I6" s="77">
        <f>C6</f>
        <v>46022</v>
      </c>
      <c r="J6" s="77">
        <f>I6+56</f>
        <v>46078</v>
      </c>
      <c r="K6" s="78" t="s">
        <v>48</v>
      </c>
      <c r="L6" s="78" t="s">
        <v>48</v>
      </c>
      <c r="M6" s="78" t="s">
        <v>48</v>
      </c>
      <c r="N6" s="78" t="s">
        <v>48</v>
      </c>
      <c r="O6" s="77">
        <f>G6</f>
        <v>46022</v>
      </c>
      <c r="P6" s="77">
        <f>O6+27</f>
        <v>46049</v>
      </c>
      <c r="Q6" s="79">
        <f>IF(H6&gt;J6,J6-G6+1,H6-G6+1)</f>
        <v>57</v>
      </c>
      <c r="R6" s="80" t="s">
        <v>168</v>
      </c>
      <c r="S6" s="68">
        <f>_xlfn.DAYS(P6,O6-1)</f>
        <v>28</v>
      </c>
      <c r="T6" s="49">
        <f t="shared" ref="T6:T28" si="0">NETWORKDAYS(O6,P6)</f>
        <v>20</v>
      </c>
      <c r="U6" s="49" t="s">
        <v>207</v>
      </c>
    </row>
    <row r="7" spans="1:21" ht="42" customHeight="1">
      <c r="A7" s="49" t="str">
        <f t="shared" ref="A7:A28" si="1">"p_"&amp;ROW()-5</f>
        <v>p_2</v>
      </c>
      <c r="B7" s="68" t="s">
        <v>212</v>
      </c>
      <c r="C7" s="77">
        <v>46022</v>
      </c>
      <c r="D7" s="50" t="s">
        <v>103</v>
      </c>
      <c r="E7" s="50" t="s">
        <v>101</v>
      </c>
      <c r="F7" s="78" t="s">
        <v>48</v>
      </c>
      <c r="G7" s="77">
        <f t="shared" ref="G7:G10" si="2">C7</f>
        <v>46022</v>
      </c>
      <c r="H7" s="77">
        <f>G7+57</f>
        <v>46079</v>
      </c>
      <c r="I7" s="77">
        <f t="shared" ref="I7:I10" si="3">C7</f>
        <v>46022</v>
      </c>
      <c r="J7" s="77">
        <f>I7+56</f>
        <v>46078</v>
      </c>
      <c r="K7" s="78" t="s">
        <v>48</v>
      </c>
      <c r="L7" s="78" t="s">
        <v>48</v>
      </c>
      <c r="M7" s="78" t="s">
        <v>48</v>
      </c>
      <c r="N7" s="78" t="s">
        <v>48</v>
      </c>
      <c r="O7" s="77">
        <f t="shared" ref="O7:O8" si="4">G7</f>
        <v>46022</v>
      </c>
      <c r="P7" s="77">
        <f>O7+27</f>
        <v>46049</v>
      </c>
      <c r="Q7" s="79">
        <f t="shared" ref="Q7:Q10" si="5">IF(H7&gt;J7,J7-G7+1,H7-G7+1)</f>
        <v>57</v>
      </c>
      <c r="R7" s="80" t="s">
        <v>168</v>
      </c>
      <c r="S7" s="68">
        <f>_xlfn.DAYS(P7,O7-1)</f>
        <v>28</v>
      </c>
      <c r="T7" s="49">
        <f t="shared" si="0"/>
        <v>20</v>
      </c>
      <c r="U7" s="49" t="s">
        <v>207</v>
      </c>
    </row>
    <row r="8" spans="1:21" ht="42" customHeight="1">
      <c r="A8" s="49" t="str">
        <f t="shared" si="1"/>
        <v>p_3</v>
      </c>
      <c r="B8" s="68" t="s">
        <v>213</v>
      </c>
      <c r="C8" s="77">
        <v>46022</v>
      </c>
      <c r="D8" s="50" t="s">
        <v>103</v>
      </c>
      <c r="E8" s="50" t="s">
        <v>101</v>
      </c>
      <c r="F8" s="78" t="s">
        <v>48</v>
      </c>
      <c r="G8" s="77">
        <f t="shared" si="2"/>
        <v>46022</v>
      </c>
      <c r="H8" s="77">
        <f>G8+56</f>
        <v>46078</v>
      </c>
      <c r="I8" s="77">
        <f t="shared" si="3"/>
        <v>46022</v>
      </c>
      <c r="J8" s="77">
        <f>I8+56</f>
        <v>46078</v>
      </c>
      <c r="K8" s="78" t="s">
        <v>48</v>
      </c>
      <c r="L8" s="78" t="s">
        <v>48</v>
      </c>
      <c r="M8" s="78" t="s">
        <v>48</v>
      </c>
      <c r="N8" s="78" t="s">
        <v>48</v>
      </c>
      <c r="O8" s="77">
        <f t="shared" si="4"/>
        <v>46022</v>
      </c>
      <c r="P8" s="77">
        <f>O8+28</f>
        <v>46050</v>
      </c>
      <c r="Q8" s="79">
        <f t="shared" si="5"/>
        <v>57</v>
      </c>
      <c r="R8" s="80" t="s">
        <v>168</v>
      </c>
      <c r="S8" s="68" t="s">
        <v>208</v>
      </c>
      <c r="T8" s="49">
        <f t="shared" si="0"/>
        <v>21</v>
      </c>
      <c r="U8" s="49" t="s">
        <v>207</v>
      </c>
    </row>
    <row r="9" spans="1:21" ht="42" customHeight="1">
      <c r="A9" s="49" t="str">
        <f t="shared" si="1"/>
        <v>p_4</v>
      </c>
      <c r="B9" s="68" t="s">
        <v>214</v>
      </c>
      <c r="C9" s="77">
        <v>46022</v>
      </c>
      <c r="D9" s="50" t="s">
        <v>103</v>
      </c>
      <c r="E9" s="50" t="s">
        <v>101</v>
      </c>
      <c r="F9" s="78" t="s">
        <v>48</v>
      </c>
      <c r="G9" s="77">
        <f t="shared" si="2"/>
        <v>46022</v>
      </c>
      <c r="H9" s="77">
        <f>G9+56</f>
        <v>46078</v>
      </c>
      <c r="I9" s="77">
        <f t="shared" si="3"/>
        <v>46022</v>
      </c>
      <c r="J9" s="77">
        <f>I9+56</f>
        <v>46078</v>
      </c>
      <c r="K9" s="78" t="s">
        <v>48</v>
      </c>
      <c r="L9" s="78" t="s">
        <v>48</v>
      </c>
      <c r="M9" s="78" t="s">
        <v>48</v>
      </c>
      <c r="N9" s="78" t="s">
        <v>48</v>
      </c>
      <c r="O9" s="77">
        <f>G9-1</f>
        <v>46021</v>
      </c>
      <c r="P9" s="77">
        <f>O9+27</f>
        <v>46048</v>
      </c>
      <c r="Q9" s="79">
        <f t="shared" si="5"/>
        <v>57</v>
      </c>
      <c r="R9" s="80" t="s">
        <v>168</v>
      </c>
      <c r="S9" s="68">
        <f>_xlfn.DAYS(P9,O9-1)</f>
        <v>28</v>
      </c>
      <c r="T9" s="49">
        <f t="shared" si="0"/>
        <v>20</v>
      </c>
      <c r="U9" s="68" t="s">
        <v>209</v>
      </c>
    </row>
    <row r="10" spans="1:21" ht="42" customHeight="1">
      <c r="A10" s="49" t="str">
        <f t="shared" si="1"/>
        <v>p_5</v>
      </c>
      <c r="B10" s="68" t="s">
        <v>215</v>
      </c>
      <c r="C10" s="77">
        <v>46022</v>
      </c>
      <c r="D10" s="50" t="s">
        <v>103</v>
      </c>
      <c r="E10" s="50" t="s">
        <v>101</v>
      </c>
      <c r="F10" s="78" t="s">
        <v>48</v>
      </c>
      <c r="G10" s="77">
        <f t="shared" si="2"/>
        <v>46022</v>
      </c>
      <c r="H10" s="77">
        <f>G10+56</f>
        <v>46078</v>
      </c>
      <c r="I10" s="77">
        <f t="shared" si="3"/>
        <v>46022</v>
      </c>
      <c r="J10" s="77">
        <f>I10+56</f>
        <v>46078</v>
      </c>
      <c r="K10" s="78" t="s">
        <v>48</v>
      </c>
      <c r="L10" s="78" t="s">
        <v>48</v>
      </c>
      <c r="M10" s="78" t="s">
        <v>48</v>
      </c>
      <c r="N10" s="78" t="s">
        <v>48</v>
      </c>
      <c r="O10" s="77">
        <f>P10-27</f>
        <v>46052</v>
      </c>
      <c r="P10" s="77">
        <f>H10+1</f>
        <v>46079</v>
      </c>
      <c r="Q10" s="79">
        <f t="shared" si="5"/>
        <v>57</v>
      </c>
      <c r="R10" s="80" t="s">
        <v>168</v>
      </c>
      <c r="S10" s="68">
        <f>_xlfn.DAYS(P10,O10-1)</f>
        <v>28</v>
      </c>
      <c r="T10" s="49">
        <f t="shared" si="0"/>
        <v>20</v>
      </c>
      <c r="U10" s="68" t="s">
        <v>209</v>
      </c>
    </row>
    <row r="11" spans="1:21" ht="42" customHeight="1">
      <c r="A11" s="49" t="str">
        <f t="shared" si="1"/>
        <v>p_6</v>
      </c>
      <c r="B11" s="68" t="s">
        <v>216</v>
      </c>
      <c r="C11" s="77">
        <v>46022</v>
      </c>
      <c r="D11" s="50" t="s">
        <v>101</v>
      </c>
      <c r="E11" s="50" t="s">
        <v>114</v>
      </c>
      <c r="F11" s="81">
        <f>C11+14</f>
        <v>46036</v>
      </c>
      <c r="G11" s="77">
        <f>C11+57</f>
        <v>46079</v>
      </c>
      <c r="H11" s="77">
        <f>F11+112</f>
        <v>46148</v>
      </c>
      <c r="I11" s="77">
        <f>C11</f>
        <v>46022</v>
      </c>
      <c r="J11" s="77">
        <f t="shared" ref="J11:J16" si="6">F11+112</f>
        <v>46148</v>
      </c>
      <c r="K11" s="77">
        <f>C11</f>
        <v>46022</v>
      </c>
      <c r="L11" s="77">
        <f>K11+56</f>
        <v>46078</v>
      </c>
      <c r="M11" s="77">
        <f>C11</f>
        <v>46022</v>
      </c>
      <c r="N11" s="77">
        <f t="shared" ref="N11:N28" si="7">M11+56</f>
        <v>46078</v>
      </c>
      <c r="O11" s="77">
        <f>G11</f>
        <v>46079</v>
      </c>
      <c r="P11" s="77">
        <f>O11+27</f>
        <v>46106</v>
      </c>
      <c r="Q11" s="79">
        <f>IF(H11&gt;J11,J11-G11+1,H11-G11+1)</f>
        <v>70</v>
      </c>
      <c r="R11" s="80">
        <f>IF(L11&gt;N11,N11-K11+1,L11-K11+1)</f>
        <v>57</v>
      </c>
      <c r="S11" s="68">
        <f>_xlfn.DAYS(P11,O11-1)</f>
        <v>28</v>
      </c>
      <c r="T11" s="49">
        <f t="shared" si="0"/>
        <v>20</v>
      </c>
      <c r="U11" s="49" t="s">
        <v>207</v>
      </c>
    </row>
    <row r="12" spans="1:21" ht="42" customHeight="1">
      <c r="A12" s="49" t="str">
        <f t="shared" si="1"/>
        <v>p_7</v>
      </c>
      <c r="B12" s="68" t="s">
        <v>217</v>
      </c>
      <c r="C12" s="77">
        <v>46022</v>
      </c>
      <c r="D12" s="50" t="s">
        <v>101</v>
      </c>
      <c r="E12" s="50" t="s">
        <v>114</v>
      </c>
      <c r="F12" s="81">
        <f t="shared" ref="F12:F16" si="8">C12+14</f>
        <v>46036</v>
      </c>
      <c r="G12" s="77">
        <f t="shared" ref="G12:G28" si="9">C12+57</f>
        <v>46079</v>
      </c>
      <c r="H12" s="77">
        <f>F12+113</f>
        <v>46149</v>
      </c>
      <c r="I12" s="77">
        <f t="shared" ref="I12:I28" si="10">C12</f>
        <v>46022</v>
      </c>
      <c r="J12" s="77">
        <f t="shared" si="6"/>
        <v>46148</v>
      </c>
      <c r="K12" s="77">
        <f t="shared" ref="K12:K28" si="11">C12</f>
        <v>46022</v>
      </c>
      <c r="L12" s="77">
        <f>K12+56</f>
        <v>46078</v>
      </c>
      <c r="M12" s="77">
        <f t="shared" ref="M12:M28" si="12">C12</f>
        <v>46022</v>
      </c>
      <c r="N12" s="77">
        <f t="shared" si="7"/>
        <v>46078</v>
      </c>
      <c r="O12" s="77">
        <f t="shared" ref="O12:O14" si="13">G12</f>
        <v>46079</v>
      </c>
      <c r="P12" s="77">
        <f>O12+27</f>
        <v>46106</v>
      </c>
      <c r="Q12" s="79">
        <f t="shared" ref="Q12:Q28" si="14">IF(H12&gt;J12,J12-G12+1,H12-G12+1)</f>
        <v>70</v>
      </c>
      <c r="R12" s="80">
        <f t="shared" ref="R12:R28" si="15">IF(L12&gt;N12,N12-K12+1,L12-K12+1)</f>
        <v>57</v>
      </c>
      <c r="S12" s="68">
        <f>_xlfn.DAYS(P12,O12-1)</f>
        <v>28</v>
      </c>
      <c r="T12" s="49">
        <f t="shared" si="0"/>
        <v>20</v>
      </c>
      <c r="U12" s="49" t="s">
        <v>207</v>
      </c>
    </row>
    <row r="13" spans="1:21" ht="42" customHeight="1">
      <c r="A13" s="49" t="str">
        <f t="shared" si="1"/>
        <v>p_8</v>
      </c>
      <c r="B13" s="68" t="s">
        <v>221</v>
      </c>
      <c r="C13" s="77">
        <v>46022</v>
      </c>
      <c r="D13" s="50" t="s">
        <v>101</v>
      </c>
      <c r="E13" s="50" t="s">
        <v>114</v>
      </c>
      <c r="F13" s="81">
        <f t="shared" si="8"/>
        <v>46036</v>
      </c>
      <c r="G13" s="77">
        <f t="shared" si="9"/>
        <v>46079</v>
      </c>
      <c r="H13" s="77">
        <f>F13+112</f>
        <v>46148</v>
      </c>
      <c r="I13" s="77">
        <f t="shared" si="10"/>
        <v>46022</v>
      </c>
      <c r="J13" s="77">
        <f t="shared" si="6"/>
        <v>46148</v>
      </c>
      <c r="K13" s="77">
        <f t="shared" si="11"/>
        <v>46022</v>
      </c>
      <c r="L13" s="77">
        <f>K13+57</f>
        <v>46079</v>
      </c>
      <c r="M13" s="77">
        <f t="shared" si="12"/>
        <v>46022</v>
      </c>
      <c r="N13" s="77">
        <f t="shared" si="7"/>
        <v>46078</v>
      </c>
      <c r="O13" s="77">
        <f t="shared" si="13"/>
        <v>46079</v>
      </c>
      <c r="P13" s="77">
        <f>O13+27</f>
        <v>46106</v>
      </c>
      <c r="Q13" s="79">
        <f t="shared" si="14"/>
        <v>70</v>
      </c>
      <c r="R13" s="80">
        <f t="shared" si="15"/>
        <v>57</v>
      </c>
      <c r="S13" s="68">
        <f>_xlfn.DAYS(P13,O13-1)</f>
        <v>28</v>
      </c>
      <c r="T13" s="49">
        <f t="shared" si="0"/>
        <v>20</v>
      </c>
      <c r="U13" s="49" t="s">
        <v>207</v>
      </c>
    </row>
    <row r="14" spans="1:21" ht="42" customHeight="1">
      <c r="A14" s="49" t="str">
        <f t="shared" si="1"/>
        <v>p_9</v>
      </c>
      <c r="B14" s="68" t="s">
        <v>213</v>
      </c>
      <c r="C14" s="77">
        <v>46022</v>
      </c>
      <c r="D14" s="50" t="s">
        <v>101</v>
      </c>
      <c r="E14" s="50" t="s">
        <v>114</v>
      </c>
      <c r="F14" s="81">
        <f t="shared" si="8"/>
        <v>46036</v>
      </c>
      <c r="G14" s="77">
        <f t="shared" si="9"/>
        <v>46079</v>
      </c>
      <c r="H14" s="77">
        <f>F14+112</f>
        <v>46148</v>
      </c>
      <c r="I14" s="77">
        <f t="shared" si="10"/>
        <v>46022</v>
      </c>
      <c r="J14" s="77">
        <f t="shared" si="6"/>
        <v>46148</v>
      </c>
      <c r="K14" s="77">
        <f t="shared" si="11"/>
        <v>46022</v>
      </c>
      <c r="L14" s="77">
        <f>K14+56</f>
        <v>46078</v>
      </c>
      <c r="M14" s="77">
        <f t="shared" si="12"/>
        <v>46022</v>
      </c>
      <c r="N14" s="77">
        <f t="shared" si="7"/>
        <v>46078</v>
      </c>
      <c r="O14" s="77">
        <f t="shared" si="13"/>
        <v>46079</v>
      </c>
      <c r="P14" s="77">
        <f>O14+28</f>
        <v>46107</v>
      </c>
      <c r="Q14" s="79">
        <f t="shared" si="14"/>
        <v>70</v>
      </c>
      <c r="R14" s="80">
        <f t="shared" si="15"/>
        <v>57</v>
      </c>
      <c r="S14" s="68" t="s">
        <v>218</v>
      </c>
      <c r="T14" s="49">
        <f t="shared" si="0"/>
        <v>21</v>
      </c>
      <c r="U14" s="49" t="s">
        <v>207</v>
      </c>
    </row>
    <row r="15" spans="1:21" ht="42" customHeight="1">
      <c r="A15" s="49" t="str">
        <f t="shared" si="1"/>
        <v>p_10</v>
      </c>
      <c r="B15" s="68" t="s">
        <v>214</v>
      </c>
      <c r="C15" s="77">
        <v>46022</v>
      </c>
      <c r="D15" s="50" t="s">
        <v>101</v>
      </c>
      <c r="E15" s="50" t="s">
        <v>114</v>
      </c>
      <c r="F15" s="81">
        <f t="shared" si="8"/>
        <v>46036</v>
      </c>
      <c r="G15" s="77">
        <f t="shared" si="9"/>
        <v>46079</v>
      </c>
      <c r="H15" s="77">
        <f>F15+112</f>
        <v>46148</v>
      </c>
      <c r="I15" s="77">
        <f t="shared" si="10"/>
        <v>46022</v>
      </c>
      <c r="J15" s="77">
        <f t="shared" si="6"/>
        <v>46148</v>
      </c>
      <c r="K15" s="77">
        <f t="shared" si="11"/>
        <v>46022</v>
      </c>
      <c r="L15" s="77">
        <f>K15+56</f>
        <v>46078</v>
      </c>
      <c r="M15" s="77">
        <f t="shared" si="12"/>
        <v>46022</v>
      </c>
      <c r="N15" s="77">
        <f t="shared" si="7"/>
        <v>46078</v>
      </c>
      <c r="O15" s="77">
        <f>G15-1</f>
        <v>46078</v>
      </c>
      <c r="P15" s="77">
        <f>O15+27</f>
        <v>46105</v>
      </c>
      <c r="Q15" s="79">
        <f t="shared" si="14"/>
        <v>70</v>
      </c>
      <c r="R15" s="80">
        <f t="shared" si="15"/>
        <v>57</v>
      </c>
      <c r="S15" s="68">
        <f>_xlfn.DAYS(P15,O15-1)</f>
        <v>28</v>
      </c>
      <c r="T15" s="49">
        <f t="shared" si="0"/>
        <v>20</v>
      </c>
      <c r="U15" s="82" t="s">
        <v>209</v>
      </c>
    </row>
    <row r="16" spans="1:21" ht="42" customHeight="1">
      <c r="A16" s="49" t="str">
        <f t="shared" si="1"/>
        <v>p_11</v>
      </c>
      <c r="B16" s="68" t="s">
        <v>215</v>
      </c>
      <c r="C16" s="77">
        <v>46022</v>
      </c>
      <c r="D16" s="50" t="s">
        <v>101</v>
      </c>
      <c r="E16" s="50" t="s">
        <v>114</v>
      </c>
      <c r="F16" s="81">
        <f t="shared" si="8"/>
        <v>46036</v>
      </c>
      <c r="G16" s="77">
        <f t="shared" si="9"/>
        <v>46079</v>
      </c>
      <c r="H16" s="77">
        <f>F16+112</f>
        <v>46148</v>
      </c>
      <c r="I16" s="77">
        <f t="shared" si="10"/>
        <v>46022</v>
      </c>
      <c r="J16" s="77">
        <f t="shared" si="6"/>
        <v>46148</v>
      </c>
      <c r="K16" s="77">
        <f t="shared" si="11"/>
        <v>46022</v>
      </c>
      <c r="L16" s="77">
        <f>K16+56</f>
        <v>46078</v>
      </c>
      <c r="M16" s="77">
        <f t="shared" si="12"/>
        <v>46022</v>
      </c>
      <c r="N16" s="77">
        <f t="shared" si="7"/>
        <v>46078</v>
      </c>
      <c r="O16" s="77">
        <f>P16-27</f>
        <v>46122</v>
      </c>
      <c r="P16" s="77">
        <f>H16+1</f>
        <v>46149</v>
      </c>
      <c r="Q16" s="79">
        <f t="shared" si="14"/>
        <v>70</v>
      </c>
      <c r="R16" s="80">
        <f t="shared" si="15"/>
        <v>57</v>
      </c>
      <c r="S16" s="68">
        <f>_xlfn.DAYS(P16,O16-1)</f>
        <v>28</v>
      </c>
      <c r="T16" s="49">
        <f t="shared" si="0"/>
        <v>20</v>
      </c>
      <c r="U16" s="82" t="s">
        <v>209</v>
      </c>
    </row>
    <row r="17" spans="1:21" ht="42" customHeight="1">
      <c r="A17" s="49" t="str">
        <f t="shared" si="1"/>
        <v>p_12</v>
      </c>
      <c r="B17" s="68" t="s">
        <v>219</v>
      </c>
      <c r="C17" s="77">
        <v>46022</v>
      </c>
      <c r="D17" s="50" t="s">
        <v>101</v>
      </c>
      <c r="E17" s="50" t="s">
        <v>114</v>
      </c>
      <c r="F17" s="83">
        <f>C17</f>
        <v>46022</v>
      </c>
      <c r="G17" s="77">
        <f t="shared" si="9"/>
        <v>46079</v>
      </c>
      <c r="H17" s="77">
        <f>F17+112</f>
        <v>46134</v>
      </c>
      <c r="I17" s="77">
        <f t="shared" si="10"/>
        <v>46022</v>
      </c>
      <c r="J17" s="77">
        <f>C17+112</f>
        <v>46134</v>
      </c>
      <c r="K17" s="77">
        <f t="shared" si="11"/>
        <v>46022</v>
      </c>
      <c r="L17" s="77">
        <f>K17+56</f>
        <v>46078</v>
      </c>
      <c r="M17" s="77">
        <f t="shared" si="12"/>
        <v>46022</v>
      </c>
      <c r="N17" s="77">
        <f t="shared" si="7"/>
        <v>46078</v>
      </c>
      <c r="O17" s="77">
        <f t="shared" ref="O17:O20" si="16">G17</f>
        <v>46079</v>
      </c>
      <c r="P17" s="77">
        <f>G17+27</f>
        <v>46106</v>
      </c>
      <c r="Q17" s="79">
        <f t="shared" si="14"/>
        <v>56</v>
      </c>
      <c r="R17" s="80">
        <f t="shared" si="15"/>
        <v>57</v>
      </c>
      <c r="S17" s="68">
        <f>_xlfn.DAYS(P17,O17-1)</f>
        <v>28</v>
      </c>
      <c r="T17" s="49">
        <f t="shared" si="0"/>
        <v>20</v>
      </c>
      <c r="U17" s="49" t="s">
        <v>207</v>
      </c>
    </row>
    <row r="18" spans="1:21" ht="42" customHeight="1">
      <c r="A18" s="49" t="str">
        <f t="shared" si="1"/>
        <v>p_13</v>
      </c>
      <c r="B18" s="68" t="s">
        <v>220</v>
      </c>
      <c r="C18" s="77">
        <v>46022</v>
      </c>
      <c r="D18" s="50" t="s">
        <v>101</v>
      </c>
      <c r="E18" s="50" t="s">
        <v>114</v>
      </c>
      <c r="F18" s="83">
        <f t="shared" ref="F18:F22" si="17">C18</f>
        <v>46022</v>
      </c>
      <c r="G18" s="77">
        <f t="shared" si="9"/>
        <v>46079</v>
      </c>
      <c r="H18" s="77">
        <f>C18+113</f>
        <v>46135</v>
      </c>
      <c r="I18" s="77">
        <f t="shared" si="10"/>
        <v>46022</v>
      </c>
      <c r="J18" s="77">
        <f>F18+112</f>
        <v>46134</v>
      </c>
      <c r="K18" s="77">
        <f t="shared" si="11"/>
        <v>46022</v>
      </c>
      <c r="L18" s="77">
        <f>K18+56</f>
        <v>46078</v>
      </c>
      <c r="M18" s="77">
        <f t="shared" si="12"/>
        <v>46022</v>
      </c>
      <c r="N18" s="77">
        <f t="shared" si="7"/>
        <v>46078</v>
      </c>
      <c r="O18" s="77">
        <f t="shared" si="16"/>
        <v>46079</v>
      </c>
      <c r="P18" s="77">
        <f>O18+27</f>
        <v>46106</v>
      </c>
      <c r="Q18" s="79">
        <f t="shared" si="14"/>
        <v>56</v>
      </c>
      <c r="R18" s="80">
        <f t="shared" si="15"/>
        <v>57</v>
      </c>
      <c r="S18" s="68">
        <f>_xlfn.DAYS(P18,O18-1)</f>
        <v>28</v>
      </c>
      <c r="T18" s="49">
        <f t="shared" si="0"/>
        <v>20</v>
      </c>
      <c r="U18" s="49" t="s">
        <v>207</v>
      </c>
    </row>
    <row r="19" spans="1:21" ht="42" customHeight="1">
      <c r="A19" s="49" t="str">
        <f t="shared" si="1"/>
        <v>p_14</v>
      </c>
      <c r="B19" s="68" t="s">
        <v>221</v>
      </c>
      <c r="C19" s="77">
        <v>46022</v>
      </c>
      <c r="D19" s="50" t="s">
        <v>101</v>
      </c>
      <c r="E19" s="50" t="s">
        <v>114</v>
      </c>
      <c r="F19" s="83">
        <f t="shared" si="17"/>
        <v>46022</v>
      </c>
      <c r="G19" s="77">
        <f t="shared" si="9"/>
        <v>46079</v>
      </c>
      <c r="H19" s="77">
        <f>F19+112</f>
        <v>46134</v>
      </c>
      <c r="I19" s="77">
        <f t="shared" si="10"/>
        <v>46022</v>
      </c>
      <c r="J19" s="77">
        <f>C19+112</f>
        <v>46134</v>
      </c>
      <c r="K19" s="77">
        <f t="shared" si="11"/>
        <v>46022</v>
      </c>
      <c r="L19" s="77">
        <f>K19+57</f>
        <v>46079</v>
      </c>
      <c r="M19" s="77">
        <f t="shared" si="12"/>
        <v>46022</v>
      </c>
      <c r="N19" s="77">
        <f t="shared" si="7"/>
        <v>46078</v>
      </c>
      <c r="O19" s="77">
        <f t="shared" si="16"/>
        <v>46079</v>
      </c>
      <c r="P19" s="77">
        <f>O19+27</f>
        <v>46106</v>
      </c>
      <c r="Q19" s="79">
        <f t="shared" si="14"/>
        <v>56</v>
      </c>
      <c r="R19" s="80">
        <f t="shared" si="15"/>
        <v>57</v>
      </c>
      <c r="S19" s="68">
        <f>_xlfn.DAYS(P19,O19-1)</f>
        <v>28</v>
      </c>
      <c r="T19" s="49">
        <f t="shared" si="0"/>
        <v>20</v>
      </c>
      <c r="U19" s="49" t="s">
        <v>207</v>
      </c>
    </row>
    <row r="20" spans="1:21" ht="42" customHeight="1">
      <c r="A20" s="49" t="str">
        <f t="shared" si="1"/>
        <v>p_15</v>
      </c>
      <c r="B20" s="68" t="s">
        <v>213</v>
      </c>
      <c r="C20" s="77">
        <v>46022</v>
      </c>
      <c r="D20" s="50" t="s">
        <v>101</v>
      </c>
      <c r="E20" s="50" t="s">
        <v>114</v>
      </c>
      <c r="F20" s="83">
        <f t="shared" si="17"/>
        <v>46022</v>
      </c>
      <c r="G20" s="77">
        <f t="shared" si="9"/>
        <v>46079</v>
      </c>
      <c r="H20" s="77">
        <f>F20+112</f>
        <v>46134</v>
      </c>
      <c r="I20" s="77">
        <f t="shared" si="10"/>
        <v>46022</v>
      </c>
      <c r="J20" s="77">
        <f>C20+112</f>
        <v>46134</v>
      </c>
      <c r="K20" s="77">
        <f t="shared" si="11"/>
        <v>46022</v>
      </c>
      <c r="L20" s="77">
        <f>K20+56</f>
        <v>46078</v>
      </c>
      <c r="M20" s="77">
        <f t="shared" si="12"/>
        <v>46022</v>
      </c>
      <c r="N20" s="77">
        <f t="shared" si="7"/>
        <v>46078</v>
      </c>
      <c r="O20" s="77">
        <f t="shared" si="16"/>
        <v>46079</v>
      </c>
      <c r="P20" s="77">
        <f>O20+28</f>
        <v>46107</v>
      </c>
      <c r="Q20" s="79">
        <f t="shared" si="14"/>
        <v>56</v>
      </c>
      <c r="R20" s="80">
        <f t="shared" si="15"/>
        <v>57</v>
      </c>
      <c r="S20" s="68" t="s">
        <v>218</v>
      </c>
      <c r="T20" s="49">
        <f t="shared" si="0"/>
        <v>21</v>
      </c>
      <c r="U20" s="49" t="s">
        <v>207</v>
      </c>
    </row>
    <row r="21" spans="1:21" ht="42" customHeight="1">
      <c r="A21" s="49" t="str">
        <f t="shared" si="1"/>
        <v>p_16</v>
      </c>
      <c r="B21" s="68" t="s">
        <v>214</v>
      </c>
      <c r="C21" s="77">
        <v>46022</v>
      </c>
      <c r="D21" s="50" t="s">
        <v>101</v>
      </c>
      <c r="E21" s="50" t="s">
        <v>114</v>
      </c>
      <c r="F21" s="83">
        <f t="shared" si="17"/>
        <v>46022</v>
      </c>
      <c r="G21" s="77">
        <f t="shared" si="9"/>
        <v>46079</v>
      </c>
      <c r="H21" s="77">
        <f>F21+112</f>
        <v>46134</v>
      </c>
      <c r="I21" s="77">
        <f t="shared" si="10"/>
        <v>46022</v>
      </c>
      <c r="J21" s="77">
        <f>C21+112</f>
        <v>46134</v>
      </c>
      <c r="K21" s="77">
        <f t="shared" si="11"/>
        <v>46022</v>
      </c>
      <c r="L21" s="77">
        <f>K21+56</f>
        <v>46078</v>
      </c>
      <c r="M21" s="77">
        <f t="shared" si="12"/>
        <v>46022</v>
      </c>
      <c r="N21" s="77">
        <f t="shared" si="7"/>
        <v>46078</v>
      </c>
      <c r="O21" s="77">
        <f>G21-1</f>
        <v>46078</v>
      </c>
      <c r="P21" s="77">
        <f>O21+27</f>
        <v>46105</v>
      </c>
      <c r="Q21" s="79">
        <f t="shared" si="14"/>
        <v>56</v>
      </c>
      <c r="R21" s="80">
        <f t="shared" si="15"/>
        <v>57</v>
      </c>
      <c r="S21" s="68">
        <f>_xlfn.DAYS(P21,O21-1)</f>
        <v>28</v>
      </c>
      <c r="T21" s="49">
        <f t="shared" si="0"/>
        <v>20</v>
      </c>
      <c r="U21" s="82" t="s">
        <v>209</v>
      </c>
    </row>
    <row r="22" spans="1:21" ht="42" customHeight="1">
      <c r="A22" s="49" t="str">
        <f t="shared" si="1"/>
        <v>p_17</v>
      </c>
      <c r="B22" s="68" t="s">
        <v>215</v>
      </c>
      <c r="C22" s="77">
        <v>46022</v>
      </c>
      <c r="D22" s="50" t="s">
        <v>101</v>
      </c>
      <c r="E22" s="50" t="s">
        <v>114</v>
      </c>
      <c r="F22" s="83">
        <f t="shared" si="17"/>
        <v>46022</v>
      </c>
      <c r="G22" s="77">
        <f t="shared" si="9"/>
        <v>46079</v>
      </c>
      <c r="H22" s="77">
        <f>F22+112</f>
        <v>46134</v>
      </c>
      <c r="I22" s="77">
        <f t="shared" si="10"/>
        <v>46022</v>
      </c>
      <c r="J22" s="77">
        <f>C22+112</f>
        <v>46134</v>
      </c>
      <c r="K22" s="77">
        <f t="shared" si="11"/>
        <v>46022</v>
      </c>
      <c r="L22" s="77">
        <f>K22+56</f>
        <v>46078</v>
      </c>
      <c r="M22" s="77">
        <f t="shared" si="12"/>
        <v>46022</v>
      </c>
      <c r="N22" s="77">
        <f t="shared" si="7"/>
        <v>46078</v>
      </c>
      <c r="O22" s="77">
        <f>P22-27</f>
        <v>46108</v>
      </c>
      <c r="P22" s="77">
        <f>H22+1</f>
        <v>46135</v>
      </c>
      <c r="Q22" s="79">
        <f t="shared" si="14"/>
        <v>56</v>
      </c>
      <c r="R22" s="80">
        <f t="shared" si="15"/>
        <v>57</v>
      </c>
      <c r="S22" s="68">
        <f>_xlfn.DAYS(P22,O22-1)</f>
        <v>28</v>
      </c>
      <c r="T22" s="49">
        <f t="shared" si="0"/>
        <v>20</v>
      </c>
      <c r="U22" s="82" t="s">
        <v>209</v>
      </c>
    </row>
    <row r="23" spans="1:21" ht="42" customHeight="1">
      <c r="A23" s="49" t="str">
        <f t="shared" si="1"/>
        <v>p_18</v>
      </c>
      <c r="B23" s="68" t="s">
        <v>219</v>
      </c>
      <c r="C23" s="77">
        <v>46022</v>
      </c>
      <c r="D23" s="50" t="s">
        <v>101</v>
      </c>
      <c r="E23" s="50" t="s">
        <v>114</v>
      </c>
      <c r="F23" s="84">
        <f>C23-14</f>
        <v>46008</v>
      </c>
      <c r="G23" s="77">
        <f t="shared" si="9"/>
        <v>46079</v>
      </c>
      <c r="H23" s="77">
        <f>C23+112</f>
        <v>46134</v>
      </c>
      <c r="I23" s="77">
        <f t="shared" si="10"/>
        <v>46022</v>
      </c>
      <c r="J23" s="77">
        <f>C23+112</f>
        <v>46134</v>
      </c>
      <c r="K23" s="77">
        <f t="shared" si="11"/>
        <v>46022</v>
      </c>
      <c r="L23" s="77">
        <f>K23+56</f>
        <v>46078</v>
      </c>
      <c r="M23" s="77">
        <f t="shared" si="12"/>
        <v>46022</v>
      </c>
      <c r="N23" s="77">
        <f t="shared" si="7"/>
        <v>46078</v>
      </c>
      <c r="O23" s="77">
        <f>G23</f>
        <v>46079</v>
      </c>
      <c r="P23" s="77">
        <f>G23+27</f>
        <v>46106</v>
      </c>
      <c r="Q23" s="79">
        <f t="shared" si="14"/>
        <v>56</v>
      </c>
      <c r="R23" s="80">
        <f t="shared" si="15"/>
        <v>57</v>
      </c>
      <c r="S23" s="68">
        <f>_xlfn.DAYS(P23,O23-1)</f>
        <v>28</v>
      </c>
      <c r="T23" s="49">
        <f t="shared" si="0"/>
        <v>20</v>
      </c>
      <c r="U23" s="49" t="s">
        <v>207</v>
      </c>
    </row>
    <row r="24" spans="1:21" ht="42" customHeight="1">
      <c r="A24" s="49" t="str">
        <f t="shared" si="1"/>
        <v>p_19</v>
      </c>
      <c r="B24" s="68" t="s">
        <v>220</v>
      </c>
      <c r="C24" s="77">
        <v>46022</v>
      </c>
      <c r="D24" s="50" t="s">
        <v>101</v>
      </c>
      <c r="E24" s="50" t="s">
        <v>114</v>
      </c>
      <c r="F24" s="84">
        <f t="shared" ref="F24:F28" si="18">C24-14</f>
        <v>46008</v>
      </c>
      <c r="G24" s="77">
        <f t="shared" si="9"/>
        <v>46079</v>
      </c>
      <c r="H24" s="77">
        <f>C24+113</f>
        <v>46135</v>
      </c>
      <c r="I24" s="77">
        <f t="shared" si="10"/>
        <v>46022</v>
      </c>
      <c r="J24" s="77">
        <f>F24+112</f>
        <v>46120</v>
      </c>
      <c r="K24" s="77">
        <f t="shared" si="11"/>
        <v>46022</v>
      </c>
      <c r="L24" s="77">
        <f>K24+56</f>
        <v>46078</v>
      </c>
      <c r="M24" s="77">
        <f t="shared" si="12"/>
        <v>46022</v>
      </c>
      <c r="N24" s="77">
        <f t="shared" si="7"/>
        <v>46078</v>
      </c>
      <c r="O24" s="77">
        <f>G24</f>
        <v>46079</v>
      </c>
      <c r="P24" s="77">
        <f>O24+27</f>
        <v>46106</v>
      </c>
      <c r="Q24" s="79">
        <f t="shared" si="14"/>
        <v>42</v>
      </c>
      <c r="R24" s="80">
        <f t="shared" si="15"/>
        <v>57</v>
      </c>
      <c r="S24" s="68">
        <f>_xlfn.DAYS(P24,O24-1)</f>
        <v>28</v>
      </c>
      <c r="T24" s="49">
        <f t="shared" si="0"/>
        <v>20</v>
      </c>
      <c r="U24" s="49" t="s">
        <v>207</v>
      </c>
    </row>
    <row r="25" spans="1:21" ht="42" customHeight="1">
      <c r="A25" s="49" t="str">
        <f t="shared" si="1"/>
        <v>p_20</v>
      </c>
      <c r="B25" s="68" t="s">
        <v>221</v>
      </c>
      <c r="C25" s="77">
        <v>46022</v>
      </c>
      <c r="D25" s="50" t="s">
        <v>101</v>
      </c>
      <c r="E25" s="50" t="s">
        <v>114</v>
      </c>
      <c r="F25" s="84">
        <f t="shared" si="18"/>
        <v>46008</v>
      </c>
      <c r="G25" s="77">
        <f t="shared" si="9"/>
        <v>46079</v>
      </c>
      <c r="H25" s="77">
        <f>C25+112</f>
        <v>46134</v>
      </c>
      <c r="I25" s="77">
        <f t="shared" si="10"/>
        <v>46022</v>
      </c>
      <c r="J25" s="77">
        <f>C25+112</f>
        <v>46134</v>
      </c>
      <c r="K25" s="77">
        <f t="shared" si="11"/>
        <v>46022</v>
      </c>
      <c r="L25" s="77">
        <f>K25+57</f>
        <v>46079</v>
      </c>
      <c r="M25" s="77">
        <f t="shared" si="12"/>
        <v>46022</v>
      </c>
      <c r="N25" s="77">
        <f t="shared" si="7"/>
        <v>46078</v>
      </c>
      <c r="O25" s="77">
        <f t="shared" ref="O25:O26" si="19">G25</f>
        <v>46079</v>
      </c>
      <c r="P25" s="77">
        <f>O25+27</f>
        <v>46106</v>
      </c>
      <c r="Q25" s="79">
        <f t="shared" si="14"/>
        <v>56</v>
      </c>
      <c r="R25" s="80">
        <f t="shared" si="15"/>
        <v>57</v>
      </c>
      <c r="S25" s="68">
        <f>_xlfn.DAYS(P25,O25-1)</f>
        <v>28</v>
      </c>
      <c r="T25" s="49">
        <f t="shared" si="0"/>
        <v>20</v>
      </c>
      <c r="U25" s="49" t="s">
        <v>207</v>
      </c>
    </row>
    <row r="26" spans="1:21" ht="42" customHeight="1">
      <c r="A26" s="49" t="str">
        <f t="shared" si="1"/>
        <v>p_21</v>
      </c>
      <c r="B26" s="68" t="s">
        <v>213</v>
      </c>
      <c r="C26" s="77">
        <v>46022</v>
      </c>
      <c r="D26" s="50" t="s">
        <v>101</v>
      </c>
      <c r="E26" s="50" t="s">
        <v>114</v>
      </c>
      <c r="F26" s="84">
        <f t="shared" si="18"/>
        <v>46008</v>
      </c>
      <c r="G26" s="77">
        <f t="shared" si="9"/>
        <v>46079</v>
      </c>
      <c r="H26" s="77">
        <f>C26+112</f>
        <v>46134</v>
      </c>
      <c r="I26" s="77">
        <f t="shared" si="10"/>
        <v>46022</v>
      </c>
      <c r="J26" s="77">
        <f>C26+112</f>
        <v>46134</v>
      </c>
      <c r="K26" s="77">
        <f t="shared" si="11"/>
        <v>46022</v>
      </c>
      <c r="L26" s="77">
        <f>K26+56</f>
        <v>46078</v>
      </c>
      <c r="M26" s="77">
        <f t="shared" si="12"/>
        <v>46022</v>
      </c>
      <c r="N26" s="77">
        <f t="shared" si="7"/>
        <v>46078</v>
      </c>
      <c r="O26" s="77">
        <f t="shared" si="19"/>
        <v>46079</v>
      </c>
      <c r="P26" s="77">
        <f>O26+28</f>
        <v>46107</v>
      </c>
      <c r="Q26" s="79">
        <f t="shared" si="14"/>
        <v>56</v>
      </c>
      <c r="R26" s="80">
        <f t="shared" si="15"/>
        <v>57</v>
      </c>
      <c r="S26" s="68" t="s">
        <v>218</v>
      </c>
      <c r="T26" s="49">
        <f t="shared" si="0"/>
        <v>21</v>
      </c>
      <c r="U26" s="49" t="s">
        <v>207</v>
      </c>
    </row>
    <row r="27" spans="1:21" ht="42" customHeight="1">
      <c r="A27" s="49" t="str">
        <f t="shared" si="1"/>
        <v>p_22</v>
      </c>
      <c r="B27" s="68" t="s">
        <v>214</v>
      </c>
      <c r="C27" s="77">
        <v>46022</v>
      </c>
      <c r="D27" s="50" t="s">
        <v>101</v>
      </c>
      <c r="E27" s="50" t="s">
        <v>114</v>
      </c>
      <c r="F27" s="84">
        <f t="shared" si="18"/>
        <v>46008</v>
      </c>
      <c r="G27" s="77">
        <f t="shared" si="9"/>
        <v>46079</v>
      </c>
      <c r="H27" s="77">
        <f>C27+112</f>
        <v>46134</v>
      </c>
      <c r="I27" s="77">
        <f t="shared" si="10"/>
        <v>46022</v>
      </c>
      <c r="J27" s="77">
        <f>C27+112</f>
        <v>46134</v>
      </c>
      <c r="K27" s="77">
        <f t="shared" si="11"/>
        <v>46022</v>
      </c>
      <c r="L27" s="77">
        <f>K27+56</f>
        <v>46078</v>
      </c>
      <c r="M27" s="77">
        <f t="shared" si="12"/>
        <v>46022</v>
      </c>
      <c r="N27" s="77">
        <f t="shared" si="7"/>
        <v>46078</v>
      </c>
      <c r="O27" s="77">
        <f>G27-1</f>
        <v>46078</v>
      </c>
      <c r="P27" s="77">
        <f>O27+27</f>
        <v>46105</v>
      </c>
      <c r="Q27" s="79">
        <f t="shared" si="14"/>
        <v>56</v>
      </c>
      <c r="R27" s="80">
        <f t="shared" si="15"/>
        <v>57</v>
      </c>
      <c r="S27" s="68">
        <f>_xlfn.DAYS(P27,O27-1)</f>
        <v>28</v>
      </c>
      <c r="T27" s="49">
        <f t="shared" si="0"/>
        <v>20</v>
      </c>
      <c r="U27" s="82" t="s">
        <v>209</v>
      </c>
    </row>
    <row r="28" spans="1:21" ht="42" customHeight="1">
      <c r="A28" s="49" t="str">
        <f t="shared" si="1"/>
        <v>p_23</v>
      </c>
      <c r="B28" s="68" t="s">
        <v>215</v>
      </c>
      <c r="C28" s="77">
        <v>46022</v>
      </c>
      <c r="D28" s="50" t="s">
        <v>101</v>
      </c>
      <c r="E28" s="50" t="s">
        <v>114</v>
      </c>
      <c r="F28" s="84">
        <f t="shared" si="18"/>
        <v>46008</v>
      </c>
      <c r="G28" s="77">
        <f t="shared" si="9"/>
        <v>46079</v>
      </c>
      <c r="H28" s="77">
        <f>C28+112</f>
        <v>46134</v>
      </c>
      <c r="I28" s="77">
        <f t="shared" si="10"/>
        <v>46022</v>
      </c>
      <c r="J28" s="77">
        <f>C28+112</f>
        <v>46134</v>
      </c>
      <c r="K28" s="77">
        <f t="shared" si="11"/>
        <v>46022</v>
      </c>
      <c r="L28" s="77">
        <f>K28+56</f>
        <v>46078</v>
      </c>
      <c r="M28" s="77">
        <f t="shared" si="12"/>
        <v>46022</v>
      </c>
      <c r="N28" s="77">
        <f t="shared" si="7"/>
        <v>46078</v>
      </c>
      <c r="O28" s="77">
        <f>P28-27</f>
        <v>46108</v>
      </c>
      <c r="P28" s="77">
        <f>H28+1</f>
        <v>46135</v>
      </c>
      <c r="Q28" s="79">
        <f t="shared" si="14"/>
        <v>56</v>
      </c>
      <c r="R28" s="80">
        <f t="shared" si="15"/>
        <v>57</v>
      </c>
      <c r="S28" s="68">
        <f>_xlfn.DAYS(P28,O28-1)</f>
        <v>28</v>
      </c>
      <c r="T28" s="49">
        <f t="shared" si="0"/>
        <v>20</v>
      </c>
      <c r="U28" s="82" t="s">
        <v>209</v>
      </c>
    </row>
    <row r="29" spans="1:21" ht="42" customHeight="1">
      <c r="F29" s="75"/>
    </row>
    <row r="30" spans="1:21" ht="42" customHeight="1">
      <c r="F30" s="75"/>
    </row>
    <row r="31" spans="1:21" s="60" customFormat="1" ht="42" customHeight="1">
      <c r="A31"/>
      <c r="B31" s="44"/>
      <c r="D31" s="47"/>
      <c r="E31" s="47"/>
      <c r="F31" s="75"/>
      <c r="Q31" s="73"/>
      <c r="R31" s="74"/>
      <c r="S31" s="44"/>
      <c r="T31"/>
      <c r="U31"/>
    </row>
    <row r="32" spans="1:21" s="60" customFormat="1" ht="42" customHeight="1">
      <c r="A32"/>
      <c r="B32" s="44"/>
      <c r="D32" s="47"/>
      <c r="E32" s="47"/>
      <c r="Q32" s="73"/>
      <c r="R32" s="74"/>
      <c r="S32" s="44"/>
      <c r="T32"/>
      <c r="U32"/>
    </row>
    <row r="33" spans="1:21" s="60" customFormat="1" ht="42" customHeight="1">
      <c r="A33"/>
      <c r="B33" s="44"/>
      <c r="D33" s="47"/>
      <c r="E33" s="47"/>
      <c r="Q33" s="73"/>
      <c r="R33" s="74"/>
      <c r="S33" s="44"/>
      <c r="T33"/>
      <c r="U33"/>
    </row>
    <row r="34" spans="1:21" s="60" customFormat="1" ht="42" customHeight="1">
      <c r="A34"/>
      <c r="B34" s="44"/>
      <c r="D34" s="47"/>
      <c r="E34" s="47"/>
      <c r="Q34" s="73"/>
      <c r="R34" s="74"/>
      <c r="S34" s="44"/>
      <c r="T34"/>
      <c r="U34"/>
    </row>
    <row r="35" spans="1:21" s="60" customFormat="1" ht="42" customHeight="1">
      <c r="A35"/>
      <c r="B35" s="44"/>
      <c r="D35" s="47"/>
      <c r="E35" s="47"/>
      <c r="Q35" s="73"/>
      <c r="R35" s="74"/>
      <c r="S35" s="44"/>
      <c r="T35"/>
      <c r="U35"/>
    </row>
    <row r="36" spans="1:21" s="60" customFormat="1" ht="42" customHeight="1">
      <c r="A36"/>
      <c r="B36" s="44"/>
      <c r="D36" s="47"/>
      <c r="E36" s="47"/>
      <c r="Q36" s="73"/>
      <c r="R36" s="74"/>
      <c r="S36" s="44"/>
      <c r="T36"/>
      <c r="U36"/>
    </row>
    <row r="37" spans="1:21" s="60" customFormat="1" ht="42" customHeight="1">
      <c r="A37"/>
      <c r="B37" s="44"/>
      <c r="D37" s="47"/>
      <c r="E37" s="47"/>
      <c r="Q37" s="73"/>
      <c r="R37" s="74"/>
      <c r="S37" s="44"/>
      <c r="T37"/>
      <c r="U37"/>
    </row>
    <row r="38" spans="1:21" s="60" customFormat="1" ht="42" customHeight="1">
      <c r="A38"/>
      <c r="B38" s="44"/>
      <c r="D38" s="47"/>
      <c r="E38" s="47"/>
      <c r="Q38" s="73"/>
      <c r="R38" s="74"/>
      <c r="S38" s="44"/>
      <c r="T38"/>
      <c r="U38"/>
    </row>
    <row r="39" spans="1:21" s="60" customFormat="1" ht="42" customHeight="1">
      <c r="A39"/>
      <c r="B39" s="44"/>
      <c r="D39" s="47"/>
      <c r="E39" s="47"/>
      <c r="Q39" s="73"/>
      <c r="R39" s="74"/>
      <c r="S39" s="44"/>
      <c r="T39"/>
      <c r="U39"/>
    </row>
    <row r="40" spans="1:21" s="60" customFormat="1" ht="42" customHeight="1">
      <c r="A40"/>
      <c r="B40" s="44"/>
      <c r="D40" s="47"/>
      <c r="E40" s="47"/>
      <c r="Q40" s="73"/>
      <c r="R40" s="74"/>
      <c r="S40" s="44"/>
      <c r="T40"/>
      <c r="U40"/>
    </row>
    <row r="41" spans="1:21" s="60" customFormat="1" ht="42" customHeight="1">
      <c r="A41"/>
      <c r="B41" s="44"/>
      <c r="D41" s="47"/>
      <c r="E41" s="47"/>
      <c r="Q41" s="73"/>
      <c r="R41" s="74"/>
      <c r="S41" s="44"/>
      <c r="T41"/>
      <c r="U41"/>
    </row>
    <row r="42" spans="1:21" s="60" customFormat="1" ht="42" customHeight="1">
      <c r="A42"/>
      <c r="B42" s="44"/>
      <c r="D42" s="47"/>
      <c r="E42" s="47"/>
      <c r="Q42" s="73"/>
      <c r="R42" s="74"/>
      <c r="S42" s="44"/>
      <c r="T42"/>
      <c r="U42"/>
    </row>
    <row r="43" spans="1:21" s="60" customFormat="1" ht="42" customHeight="1">
      <c r="A43"/>
      <c r="B43" s="44"/>
      <c r="D43" s="47"/>
      <c r="E43" s="47"/>
      <c r="Q43" s="73"/>
      <c r="R43" s="74"/>
      <c r="S43" s="44"/>
      <c r="T43"/>
      <c r="U43"/>
    </row>
    <row r="44" spans="1:21" s="60" customFormat="1" ht="42" customHeight="1">
      <c r="A44"/>
      <c r="B44" s="44"/>
      <c r="D44" s="47"/>
      <c r="E44" s="47"/>
      <c r="Q44" s="73"/>
      <c r="R44" s="74"/>
      <c r="S44" s="44"/>
      <c r="T44"/>
      <c r="U44"/>
    </row>
    <row r="45" spans="1:21" s="60" customFormat="1" ht="42" customHeight="1">
      <c r="A45"/>
      <c r="B45" s="44"/>
      <c r="D45" s="47"/>
      <c r="E45" s="47"/>
      <c r="Q45" s="73"/>
      <c r="R45" s="74"/>
      <c r="S45" s="44"/>
      <c r="T45"/>
      <c r="U45"/>
    </row>
    <row r="46" spans="1:21" s="60" customFormat="1" ht="42" customHeight="1">
      <c r="A46"/>
      <c r="B46" s="44"/>
      <c r="D46" s="47"/>
      <c r="E46" s="47"/>
      <c r="Q46" s="73"/>
      <c r="R46" s="74"/>
      <c r="S46" s="44"/>
      <c r="T46"/>
      <c r="U46"/>
    </row>
    <row r="47" spans="1:21" ht="42" customHeight="1"/>
    <row r="48" spans="1:21"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row r="59" ht="42" customHeight="1"/>
    <row r="60" ht="42" customHeight="1"/>
    <row r="61" ht="42" customHeight="1"/>
    <row r="62" ht="42" customHeight="1"/>
    <row r="63" ht="42" customHeight="1"/>
    <row r="64" ht="42" customHeight="1"/>
    <row r="65" ht="42" customHeight="1"/>
    <row r="66" ht="42" customHeight="1"/>
    <row r="67" ht="42" customHeight="1"/>
    <row r="68" ht="42" customHeight="1"/>
    <row r="69" ht="42" customHeight="1"/>
    <row r="70" ht="42" customHeight="1"/>
    <row r="71" ht="42" customHeight="1"/>
    <row r="72" ht="42" customHeight="1"/>
    <row r="73" ht="42" customHeight="1"/>
    <row r="74" ht="42" customHeight="1"/>
    <row r="75" ht="42" customHeight="1"/>
    <row r="76" ht="42" customHeight="1"/>
    <row r="77" ht="42" customHeight="1"/>
    <row r="78" ht="42" customHeight="1"/>
    <row r="79" ht="42" customHeight="1"/>
    <row r="80" ht="42" customHeight="1"/>
    <row r="81" ht="42" customHeight="1"/>
    <row r="82" ht="42" customHeight="1"/>
    <row r="83" ht="42" customHeight="1"/>
    <row r="84" ht="42" customHeight="1"/>
    <row r="85" ht="42" customHeight="1"/>
    <row r="86" ht="42" customHeight="1"/>
    <row r="87" ht="42" customHeight="1"/>
    <row r="88" ht="42" customHeight="1"/>
    <row r="89" ht="42" customHeight="1"/>
    <row r="90" ht="42" customHeight="1"/>
    <row r="91" ht="42" customHeight="1"/>
    <row r="92" ht="42" customHeight="1"/>
    <row r="93" ht="42" customHeight="1"/>
    <row r="94" ht="42" customHeight="1"/>
    <row r="95" ht="42" customHeight="1"/>
    <row r="96" ht="42" customHeight="1"/>
    <row r="97" ht="42" customHeight="1"/>
    <row r="98" ht="42" customHeight="1"/>
    <row r="99" ht="42" customHeight="1"/>
    <row r="100" ht="42" customHeight="1"/>
    <row r="101" ht="42" customHeight="1"/>
  </sheetData>
  <mergeCells count="4">
    <mergeCell ref="A4:A5"/>
    <mergeCell ref="B4:B5"/>
    <mergeCell ref="C4:P4"/>
    <mergeCell ref="Q4:U4"/>
  </mergeCells>
  <phoneticPr fontId="3"/>
  <pageMargins left="0.7" right="0.7" top="0.75" bottom="0.75" header="0.3" footer="0.3"/>
  <pageSetup paperSize="8" scale="4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U101"/>
  <sheetViews>
    <sheetView zoomScale="69" zoomScaleNormal="85" workbookViewId="0">
      <pane xSplit="2" ySplit="5" topLeftCell="I11" activePane="bottomRight" state="frozenSplit"/>
      <selection activeCell="U18" sqref="U18:AI18"/>
      <selection pane="topRight" activeCell="U18" sqref="U18:AI18"/>
      <selection pane="bottomLeft" activeCell="U18" sqref="U18:AI18"/>
      <selection pane="bottomRight" activeCell="U18" sqref="U18:AI18"/>
    </sheetView>
  </sheetViews>
  <sheetFormatPr defaultRowHeight="14.4"/>
  <cols>
    <col min="2" max="2" width="30" style="44" customWidth="1"/>
    <col min="3" max="3" width="17.296875" style="60" customWidth="1"/>
    <col min="4" max="5" width="14.19921875" style="47" customWidth="1"/>
    <col min="6" max="6" width="17.19921875" style="60" customWidth="1"/>
    <col min="7" max="7" width="17" style="60" bestFit="1" customWidth="1"/>
    <col min="8" max="10" width="18.19921875" style="60" customWidth="1"/>
    <col min="11" max="11" width="17.796875" style="60" customWidth="1"/>
    <col min="12" max="12" width="19.296875" style="60" bestFit="1" customWidth="1"/>
    <col min="13" max="14" width="19.296875" style="60" customWidth="1"/>
    <col min="15" max="16" width="17" style="60" bestFit="1" customWidth="1"/>
    <col min="17" max="17" width="19.796875" style="73" customWidth="1"/>
    <col min="18" max="18" width="21.19921875" style="74" customWidth="1"/>
    <col min="19" max="19" width="22.5" style="44" customWidth="1"/>
    <col min="20" max="20" width="9.59765625" customWidth="1"/>
    <col min="21" max="21" width="32.09765625" customWidth="1"/>
  </cols>
  <sheetData>
    <row r="1" spans="1:21" ht="23.4">
      <c r="A1" s="90" t="s">
        <v>334</v>
      </c>
    </row>
    <row r="3" spans="1:21">
      <c r="A3" t="s">
        <v>224</v>
      </c>
    </row>
    <row r="4" spans="1:21" ht="21" customHeight="1">
      <c r="A4" s="505" t="s">
        <v>194</v>
      </c>
      <c r="B4" s="505" t="s">
        <v>210</v>
      </c>
      <c r="C4" s="506" t="s">
        <v>173</v>
      </c>
      <c r="D4" s="506"/>
      <c r="E4" s="506"/>
      <c r="F4" s="506"/>
      <c r="G4" s="506"/>
      <c r="H4" s="506"/>
      <c r="I4" s="506"/>
      <c r="J4" s="506"/>
      <c r="K4" s="506"/>
      <c r="L4" s="506"/>
      <c r="M4" s="506"/>
      <c r="N4" s="506"/>
      <c r="O4" s="506"/>
      <c r="P4" s="506"/>
      <c r="Q4" s="507" t="s">
        <v>174</v>
      </c>
      <c r="R4" s="507"/>
      <c r="S4" s="507"/>
      <c r="T4" s="507"/>
      <c r="U4" s="507"/>
    </row>
    <row r="5" spans="1:21" s="44" customFormat="1" ht="43.2">
      <c r="A5" s="505"/>
      <c r="B5" s="505"/>
      <c r="C5" s="86" t="s">
        <v>196</v>
      </c>
      <c r="D5" s="147" t="s">
        <v>193</v>
      </c>
      <c r="E5" s="147" t="s">
        <v>166</v>
      </c>
      <c r="F5" s="86" t="s">
        <v>195</v>
      </c>
      <c r="G5" s="86" t="s">
        <v>197</v>
      </c>
      <c r="H5" s="86" t="s">
        <v>198</v>
      </c>
      <c r="I5" s="86" t="s">
        <v>449</v>
      </c>
      <c r="J5" s="86" t="s">
        <v>450</v>
      </c>
      <c r="K5" s="86" t="s">
        <v>199</v>
      </c>
      <c r="L5" s="86" t="s">
        <v>200</v>
      </c>
      <c r="M5" s="86" t="s">
        <v>454</v>
      </c>
      <c r="N5" s="86" t="s">
        <v>452</v>
      </c>
      <c r="O5" s="86" t="s">
        <v>202</v>
      </c>
      <c r="P5" s="86" t="s">
        <v>201</v>
      </c>
      <c r="Q5" s="87" t="s">
        <v>203</v>
      </c>
      <c r="R5" s="88" t="s">
        <v>204</v>
      </c>
      <c r="S5" s="85" t="s">
        <v>205</v>
      </c>
      <c r="T5" s="85" t="s">
        <v>206</v>
      </c>
      <c r="U5" s="85" t="s">
        <v>153</v>
      </c>
    </row>
    <row r="6" spans="1:21" ht="42" customHeight="1">
      <c r="A6" s="49" t="str">
        <f>"q_"&amp;ROW()-5</f>
        <v>q_1</v>
      </c>
      <c r="B6" s="68" t="s">
        <v>211</v>
      </c>
      <c r="C6" s="77">
        <v>45705</v>
      </c>
      <c r="D6" s="50" t="s">
        <v>103</v>
      </c>
      <c r="E6" s="50" t="s">
        <v>101</v>
      </c>
      <c r="F6" s="78" t="s">
        <v>48</v>
      </c>
      <c r="G6" s="77">
        <f>C6</f>
        <v>45705</v>
      </c>
      <c r="H6" s="77">
        <f>G6+56</f>
        <v>45761</v>
      </c>
      <c r="I6" s="77">
        <v>45748</v>
      </c>
      <c r="J6" s="77">
        <f>C6+56</f>
        <v>45761</v>
      </c>
      <c r="K6" s="78" t="s">
        <v>48</v>
      </c>
      <c r="L6" s="78" t="s">
        <v>48</v>
      </c>
      <c r="M6" s="78" t="s">
        <v>48</v>
      </c>
      <c r="N6" s="78" t="s">
        <v>48</v>
      </c>
      <c r="O6" s="77">
        <v>45748</v>
      </c>
      <c r="P6" s="77">
        <f>O6+13</f>
        <v>45761</v>
      </c>
      <c r="Q6" s="79">
        <f>H6-DATE(2025,4,1)+1</f>
        <v>14</v>
      </c>
      <c r="R6" s="80" t="s">
        <v>168</v>
      </c>
      <c r="S6" s="68">
        <f>_xlfn.DAYS(P6,O6-1)</f>
        <v>14</v>
      </c>
      <c r="T6" s="49">
        <f t="shared" ref="T6:T28" si="0">NETWORKDAYS(O6,P6)</f>
        <v>10</v>
      </c>
      <c r="U6" s="49" t="s">
        <v>207</v>
      </c>
    </row>
    <row r="7" spans="1:21" ht="42" customHeight="1">
      <c r="A7" s="49" t="str">
        <f t="shared" ref="A7:A28" si="1">"q_"&amp;ROW()-5</f>
        <v>q_2</v>
      </c>
      <c r="B7" s="68" t="s">
        <v>212</v>
      </c>
      <c r="C7" s="77">
        <v>45705</v>
      </c>
      <c r="D7" s="50" t="s">
        <v>103</v>
      </c>
      <c r="E7" s="50" t="s">
        <v>101</v>
      </c>
      <c r="F7" s="78" t="s">
        <v>48</v>
      </c>
      <c r="G7" s="77">
        <f t="shared" ref="G7:G10" si="2">C7</f>
        <v>45705</v>
      </c>
      <c r="H7" s="77">
        <f>G7+57</f>
        <v>45762</v>
      </c>
      <c r="I7" s="77">
        <v>45748</v>
      </c>
      <c r="J7" s="77">
        <f t="shared" ref="J7:J10" si="3">C7+56</f>
        <v>45761</v>
      </c>
      <c r="K7" s="78" t="s">
        <v>48</v>
      </c>
      <c r="L7" s="78" t="s">
        <v>48</v>
      </c>
      <c r="M7" s="78" t="s">
        <v>48</v>
      </c>
      <c r="N7" s="78" t="s">
        <v>48</v>
      </c>
      <c r="O7" s="77">
        <v>45748</v>
      </c>
      <c r="P7" s="77">
        <f>O7+13</f>
        <v>45761</v>
      </c>
      <c r="Q7" s="79">
        <v>14</v>
      </c>
      <c r="R7" s="80" t="s">
        <v>168</v>
      </c>
      <c r="S7" s="68">
        <f>_xlfn.DAYS(P7,O7-1)</f>
        <v>14</v>
      </c>
      <c r="T7" s="49">
        <f t="shared" si="0"/>
        <v>10</v>
      </c>
      <c r="U7" s="49" t="s">
        <v>207</v>
      </c>
    </row>
    <row r="8" spans="1:21" ht="42" customHeight="1">
      <c r="A8" s="49" t="str">
        <f t="shared" si="1"/>
        <v>q_3</v>
      </c>
      <c r="B8" s="68" t="s">
        <v>213</v>
      </c>
      <c r="C8" s="77">
        <v>45705</v>
      </c>
      <c r="D8" s="50" t="s">
        <v>103</v>
      </c>
      <c r="E8" s="50" t="s">
        <v>101</v>
      </c>
      <c r="F8" s="78" t="s">
        <v>48</v>
      </c>
      <c r="G8" s="77">
        <f t="shared" si="2"/>
        <v>45705</v>
      </c>
      <c r="H8" s="77">
        <f>G8+56</f>
        <v>45761</v>
      </c>
      <c r="I8" s="77">
        <v>45748</v>
      </c>
      <c r="J8" s="77">
        <f t="shared" si="3"/>
        <v>45761</v>
      </c>
      <c r="K8" s="78" t="s">
        <v>48</v>
      </c>
      <c r="L8" s="78" t="s">
        <v>48</v>
      </c>
      <c r="M8" s="78" t="s">
        <v>48</v>
      </c>
      <c r="N8" s="78" t="s">
        <v>48</v>
      </c>
      <c r="O8" s="77">
        <v>45748</v>
      </c>
      <c r="P8" s="77">
        <f>O8+28</f>
        <v>45776</v>
      </c>
      <c r="Q8" s="79">
        <f t="shared" ref="Q8:Q28" si="4">H8-DATE(2025,4,1)+1</f>
        <v>14</v>
      </c>
      <c r="R8" s="80" t="s">
        <v>168</v>
      </c>
      <c r="S8" s="68" t="s">
        <v>208</v>
      </c>
      <c r="T8" s="49">
        <f t="shared" si="0"/>
        <v>21</v>
      </c>
      <c r="U8" s="68" t="s">
        <v>209</v>
      </c>
    </row>
    <row r="9" spans="1:21" ht="42" customHeight="1">
      <c r="A9" s="49" t="str">
        <f t="shared" si="1"/>
        <v>q_4</v>
      </c>
      <c r="B9" s="68" t="s">
        <v>214</v>
      </c>
      <c r="C9" s="77">
        <v>45705</v>
      </c>
      <c r="D9" s="50" t="s">
        <v>103</v>
      </c>
      <c r="E9" s="50" t="s">
        <v>101</v>
      </c>
      <c r="F9" s="78" t="s">
        <v>48</v>
      </c>
      <c r="G9" s="77">
        <f t="shared" si="2"/>
        <v>45705</v>
      </c>
      <c r="H9" s="77">
        <f>G9+56</f>
        <v>45761</v>
      </c>
      <c r="I9" s="77">
        <v>45748</v>
      </c>
      <c r="J9" s="77">
        <f t="shared" si="3"/>
        <v>45761</v>
      </c>
      <c r="K9" s="78" t="s">
        <v>48</v>
      </c>
      <c r="L9" s="78" t="s">
        <v>48</v>
      </c>
      <c r="M9" s="78" t="s">
        <v>48</v>
      </c>
      <c r="N9" s="78" t="s">
        <v>48</v>
      </c>
      <c r="O9" s="77">
        <v>45747</v>
      </c>
      <c r="P9" s="77">
        <v>45760</v>
      </c>
      <c r="Q9" s="79">
        <f t="shared" si="4"/>
        <v>14</v>
      </c>
      <c r="R9" s="80" t="s">
        <v>168</v>
      </c>
      <c r="S9" s="68">
        <f>_xlfn.DAYS(P9,O9-1)</f>
        <v>14</v>
      </c>
      <c r="T9" s="49">
        <f t="shared" si="0"/>
        <v>10</v>
      </c>
      <c r="U9" s="149" t="s">
        <v>337</v>
      </c>
    </row>
    <row r="10" spans="1:21" ht="42" customHeight="1">
      <c r="A10" s="49" t="str">
        <f t="shared" si="1"/>
        <v>q_5</v>
      </c>
      <c r="B10" s="68" t="s">
        <v>215</v>
      </c>
      <c r="C10" s="77">
        <v>45705</v>
      </c>
      <c r="D10" s="50" t="s">
        <v>103</v>
      </c>
      <c r="E10" s="50" t="s">
        <v>101</v>
      </c>
      <c r="F10" s="78" t="s">
        <v>48</v>
      </c>
      <c r="G10" s="77">
        <f t="shared" si="2"/>
        <v>45705</v>
      </c>
      <c r="H10" s="77">
        <f>G10+56</f>
        <v>45761</v>
      </c>
      <c r="I10" s="77">
        <v>45748</v>
      </c>
      <c r="J10" s="77">
        <f t="shared" si="3"/>
        <v>45761</v>
      </c>
      <c r="K10" s="78" t="s">
        <v>48</v>
      </c>
      <c r="L10" s="78" t="s">
        <v>48</v>
      </c>
      <c r="M10" s="78" t="s">
        <v>48</v>
      </c>
      <c r="N10" s="78" t="s">
        <v>48</v>
      </c>
      <c r="O10" s="77">
        <v>45749</v>
      </c>
      <c r="P10" s="77">
        <v>45762</v>
      </c>
      <c r="Q10" s="79">
        <f t="shared" si="4"/>
        <v>14</v>
      </c>
      <c r="R10" s="80" t="s">
        <v>168</v>
      </c>
      <c r="S10" s="68">
        <f>_xlfn.DAYS(P10,O10-1)</f>
        <v>14</v>
      </c>
      <c r="T10" s="49">
        <f t="shared" si="0"/>
        <v>10</v>
      </c>
      <c r="U10" s="68" t="s">
        <v>209</v>
      </c>
    </row>
    <row r="11" spans="1:21" ht="42" customHeight="1">
      <c r="A11" s="49" t="str">
        <f t="shared" si="1"/>
        <v>q_6</v>
      </c>
      <c r="B11" s="68" t="s">
        <v>216</v>
      </c>
      <c r="C11" s="77">
        <v>45649</v>
      </c>
      <c r="D11" s="50" t="s">
        <v>101</v>
      </c>
      <c r="E11" s="50" t="s">
        <v>114</v>
      </c>
      <c r="F11" s="81">
        <f>C11+14</f>
        <v>45663</v>
      </c>
      <c r="G11" s="77">
        <f>C11+57</f>
        <v>45706</v>
      </c>
      <c r="H11" s="77">
        <f>F11+112</f>
        <v>45775</v>
      </c>
      <c r="I11" s="77">
        <v>45748</v>
      </c>
      <c r="J11" s="77">
        <f>F11+112</f>
        <v>45775</v>
      </c>
      <c r="K11" s="77">
        <f>C11</f>
        <v>45649</v>
      </c>
      <c r="L11" s="77">
        <f>K11+56</f>
        <v>45705</v>
      </c>
      <c r="M11" s="77">
        <f>C11</f>
        <v>45649</v>
      </c>
      <c r="N11" s="77">
        <f>M11+56</f>
        <v>45705</v>
      </c>
      <c r="O11" s="77">
        <v>45748</v>
      </c>
      <c r="P11" s="77">
        <f>O11+27</f>
        <v>45775</v>
      </c>
      <c r="Q11" s="79">
        <f t="shared" si="4"/>
        <v>28</v>
      </c>
      <c r="R11" s="80">
        <f>IF(L11&gt;N11,N11-K11+1,L11-K11+1)</f>
        <v>57</v>
      </c>
      <c r="S11" s="68">
        <f>_xlfn.DAYS(P11,O11-1)</f>
        <v>28</v>
      </c>
      <c r="T11" s="49">
        <f t="shared" si="0"/>
        <v>20</v>
      </c>
      <c r="U11" s="49" t="s">
        <v>207</v>
      </c>
    </row>
    <row r="12" spans="1:21" ht="42" customHeight="1">
      <c r="A12" s="49" t="str">
        <f t="shared" si="1"/>
        <v>q_7</v>
      </c>
      <c r="B12" s="68" t="s">
        <v>217</v>
      </c>
      <c r="C12" s="77">
        <v>45649</v>
      </c>
      <c r="D12" s="50" t="s">
        <v>101</v>
      </c>
      <c r="E12" s="50" t="s">
        <v>114</v>
      </c>
      <c r="F12" s="81">
        <f t="shared" ref="F12:F16" si="5">C12+14</f>
        <v>45663</v>
      </c>
      <c r="G12" s="77">
        <f t="shared" ref="G12:G28" si="6">C12+57</f>
        <v>45706</v>
      </c>
      <c r="H12" s="77">
        <f>F12+113</f>
        <v>45776</v>
      </c>
      <c r="I12" s="77">
        <v>45748</v>
      </c>
      <c r="J12" s="77">
        <f>F12+112</f>
        <v>45775</v>
      </c>
      <c r="K12" s="77">
        <f t="shared" ref="K12:K28" si="7">C12</f>
        <v>45649</v>
      </c>
      <c r="L12" s="77">
        <f>K12+56</f>
        <v>45705</v>
      </c>
      <c r="M12" s="77">
        <f t="shared" ref="M12:M28" si="8">C12</f>
        <v>45649</v>
      </c>
      <c r="N12" s="77">
        <f t="shared" ref="N12:N28" si="9">M12+56</f>
        <v>45705</v>
      </c>
      <c r="O12" s="77">
        <v>45748</v>
      </c>
      <c r="P12" s="77">
        <f>O12+27</f>
        <v>45775</v>
      </c>
      <c r="Q12" s="79">
        <v>28</v>
      </c>
      <c r="R12" s="80">
        <f t="shared" ref="R12:R28" si="10">IF(L12&gt;N12,N12-K12+1,L12-K12+1)</f>
        <v>57</v>
      </c>
      <c r="S12" s="68">
        <f>_xlfn.DAYS(P12,O12-1)</f>
        <v>28</v>
      </c>
      <c r="T12" s="49">
        <f t="shared" si="0"/>
        <v>20</v>
      </c>
      <c r="U12" s="49" t="s">
        <v>207</v>
      </c>
    </row>
    <row r="13" spans="1:21" ht="42" customHeight="1">
      <c r="A13" s="49" t="str">
        <f t="shared" si="1"/>
        <v>q_8</v>
      </c>
      <c r="B13" s="68" t="s">
        <v>221</v>
      </c>
      <c r="C13" s="77">
        <v>45649</v>
      </c>
      <c r="D13" s="50" t="s">
        <v>101</v>
      </c>
      <c r="E13" s="50" t="s">
        <v>114</v>
      </c>
      <c r="F13" s="81">
        <f t="shared" si="5"/>
        <v>45663</v>
      </c>
      <c r="G13" s="77">
        <f t="shared" si="6"/>
        <v>45706</v>
      </c>
      <c r="H13" s="77">
        <f>F13+112</f>
        <v>45775</v>
      </c>
      <c r="I13" s="77">
        <v>45748</v>
      </c>
      <c r="J13" s="77">
        <f t="shared" ref="J13:J16" si="11">F13+112</f>
        <v>45775</v>
      </c>
      <c r="K13" s="77">
        <f t="shared" si="7"/>
        <v>45649</v>
      </c>
      <c r="L13" s="77">
        <f>K13+57</f>
        <v>45706</v>
      </c>
      <c r="M13" s="77">
        <f t="shared" si="8"/>
        <v>45649</v>
      </c>
      <c r="N13" s="77">
        <f t="shared" si="9"/>
        <v>45705</v>
      </c>
      <c r="O13" s="77">
        <v>45748</v>
      </c>
      <c r="P13" s="77">
        <f>O13+27</f>
        <v>45775</v>
      </c>
      <c r="Q13" s="79">
        <f t="shared" si="4"/>
        <v>28</v>
      </c>
      <c r="R13" s="80">
        <f t="shared" si="10"/>
        <v>57</v>
      </c>
      <c r="S13" s="68">
        <f>_xlfn.DAYS(P13,O13-1)</f>
        <v>28</v>
      </c>
      <c r="T13" s="49">
        <f t="shared" si="0"/>
        <v>20</v>
      </c>
      <c r="U13" s="49" t="s">
        <v>207</v>
      </c>
    </row>
    <row r="14" spans="1:21" ht="42" customHeight="1">
      <c r="A14" s="49" t="str">
        <f t="shared" si="1"/>
        <v>q_9</v>
      </c>
      <c r="B14" s="68" t="s">
        <v>213</v>
      </c>
      <c r="C14" s="77">
        <v>45649</v>
      </c>
      <c r="D14" s="50" t="s">
        <v>101</v>
      </c>
      <c r="E14" s="50" t="s">
        <v>114</v>
      </c>
      <c r="F14" s="81">
        <f t="shared" si="5"/>
        <v>45663</v>
      </c>
      <c r="G14" s="77">
        <f t="shared" si="6"/>
        <v>45706</v>
      </c>
      <c r="H14" s="77">
        <f>F14+112</f>
        <v>45775</v>
      </c>
      <c r="I14" s="77">
        <v>45748</v>
      </c>
      <c r="J14" s="77">
        <f t="shared" si="11"/>
        <v>45775</v>
      </c>
      <c r="K14" s="77">
        <f t="shared" si="7"/>
        <v>45649</v>
      </c>
      <c r="L14" s="77">
        <f>K14+56</f>
        <v>45705</v>
      </c>
      <c r="M14" s="77">
        <f t="shared" si="8"/>
        <v>45649</v>
      </c>
      <c r="N14" s="77">
        <f t="shared" si="9"/>
        <v>45705</v>
      </c>
      <c r="O14" s="77">
        <v>45748</v>
      </c>
      <c r="P14" s="77">
        <f>O14+28</f>
        <v>45776</v>
      </c>
      <c r="Q14" s="79">
        <f t="shared" si="4"/>
        <v>28</v>
      </c>
      <c r="R14" s="80">
        <f t="shared" si="10"/>
        <v>57</v>
      </c>
      <c r="S14" s="68" t="s">
        <v>218</v>
      </c>
      <c r="T14" s="49">
        <f t="shared" si="0"/>
        <v>21</v>
      </c>
      <c r="U14" s="49" t="s">
        <v>207</v>
      </c>
    </row>
    <row r="15" spans="1:21" ht="42" customHeight="1">
      <c r="A15" s="49" t="str">
        <f t="shared" si="1"/>
        <v>q_10</v>
      </c>
      <c r="B15" s="68" t="s">
        <v>214</v>
      </c>
      <c r="C15" s="77">
        <v>45649</v>
      </c>
      <c r="D15" s="50" t="s">
        <v>101</v>
      </c>
      <c r="E15" s="50" t="s">
        <v>114</v>
      </c>
      <c r="F15" s="81">
        <f t="shared" si="5"/>
        <v>45663</v>
      </c>
      <c r="G15" s="77">
        <f t="shared" si="6"/>
        <v>45706</v>
      </c>
      <c r="H15" s="77">
        <f>F15+112</f>
        <v>45775</v>
      </c>
      <c r="I15" s="77">
        <v>45748</v>
      </c>
      <c r="J15" s="77">
        <f t="shared" si="11"/>
        <v>45775</v>
      </c>
      <c r="K15" s="77">
        <f t="shared" si="7"/>
        <v>45649</v>
      </c>
      <c r="L15" s="77">
        <f>K15+56</f>
        <v>45705</v>
      </c>
      <c r="M15" s="77">
        <f t="shared" si="8"/>
        <v>45649</v>
      </c>
      <c r="N15" s="77">
        <f t="shared" si="9"/>
        <v>45705</v>
      </c>
      <c r="O15" s="77">
        <v>45747</v>
      </c>
      <c r="P15" s="77">
        <f>O15+27</f>
        <v>45774</v>
      </c>
      <c r="Q15" s="79">
        <f t="shared" si="4"/>
        <v>28</v>
      </c>
      <c r="R15" s="80">
        <f t="shared" si="10"/>
        <v>57</v>
      </c>
      <c r="S15" s="68">
        <f>_xlfn.DAYS(P15,O15-1)</f>
        <v>28</v>
      </c>
      <c r="T15" s="49">
        <f t="shared" si="0"/>
        <v>20</v>
      </c>
      <c r="U15" s="149" t="s">
        <v>337</v>
      </c>
    </row>
    <row r="16" spans="1:21" ht="42" customHeight="1">
      <c r="A16" s="49" t="str">
        <f t="shared" si="1"/>
        <v>q_11</v>
      </c>
      <c r="B16" s="68" t="s">
        <v>215</v>
      </c>
      <c r="C16" s="77">
        <v>45649</v>
      </c>
      <c r="D16" s="50" t="s">
        <v>101</v>
      </c>
      <c r="E16" s="50" t="s">
        <v>114</v>
      </c>
      <c r="F16" s="81">
        <f t="shared" si="5"/>
        <v>45663</v>
      </c>
      <c r="G16" s="77">
        <f t="shared" si="6"/>
        <v>45706</v>
      </c>
      <c r="H16" s="77">
        <f>F16+112</f>
        <v>45775</v>
      </c>
      <c r="I16" s="77">
        <v>45748</v>
      </c>
      <c r="J16" s="77">
        <f t="shared" si="11"/>
        <v>45775</v>
      </c>
      <c r="K16" s="77">
        <f t="shared" si="7"/>
        <v>45649</v>
      </c>
      <c r="L16" s="77">
        <f>K16+56</f>
        <v>45705</v>
      </c>
      <c r="M16" s="77">
        <f t="shared" si="8"/>
        <v>45649</v>
      </c>
      <c r="N16" s="77">
        <f t="shared" si="9"/>
        <v>45705</v>
      </c>
      <c r="O16" s="77">
        <f>P16-27</f>
        <v>45749</v>
      </c>
      <c r="P16" s="77">
        <f>H16+1</f>
        <v>45776</v>
      </c>
      <c r="Q16" s="79">
        <f t="shared" si="4"/>
        <v>28</v>
      </c>
      <c r="R16" s="80">
        <f t="shared" si="10"/>
        <v>57</v>
      </c>
      <c r="S16" s="68">
        <f>_xlfn.DAYS(P16,O16-1)</f>
        <v>28</v>
      </c>
      <c r="T16" s="49">
        <f t="shared" si="0"/>
        <v>20</v>
      </c>
      <c r="U16" s="82" t="s">
        <v>209</v>
      </c>
    </row>
    <row r="17" spans="1:21" ht="42" customHeight="1">
      <c r="A17" s="49" t="str">
        <f t="shared" si="1"/>
        <v>q_12</v>
      </c>
      <c r="B17" s="68" t="s">
        <v>219</v>
      </c>
      <c r="C17" s="77">
        <v>45649</v>
      </c>
      <c r="D17" s="50" t="s">
        <v>101</v>
      </c>
      <c r="E17" s="50" t="s">
        <v>114</v>
      </c>
      <c r="F17" s="83">
        <f>C17</f>
        <v>45649</v>
      </c>
      <c r="G17" s="77">
        <f t="shared" si="6"/>
        <v>45706</v>
      </c>
      <c r="H17" s="77">
        <f>F17+112</f>
        <v>45761</v>
      </c>
      <c r="I17" s="77">
        <v>45748</v>
      </c>
      <c r="J17" s="77">
        <f>C17+112</f>
        <v>45761</v>
      </c>
      <c r="K17" s="77">
        <f t="shared" si="7"/>
        <v>45649</v>
      </c>
      <c r="L17" s="77">
        <f>K17+56</f>
        <v>45705</v>
      </c>
      <c r="M17" s="77">
        <f t="shared" si="8"/>
        <v>45649</v>
      </c>
      <c r="N17" s="77">
        <f t="shared" si="9"/>
        <v>45705</v>
      </c>
      <c r="O17" s="77">
        <v>45748</v>
      </c>
      <c r="P17" s="77">
        <v>45761</v>
      </c>
      <c r="Q17" s="79">
        <f t="shared" si="4"/>
        <v>14</v>
      </c>
      <c r="R17" s="80">
        <f t="shared" si="10"/>
        <v>57</v>
      </c>
      <c r="S17" s="68">
        <f>_xlfn.DAYS(P17,O17-1)</f>
        <v>14</v>
      </c>
      <c r="T17" s="49">
        <f t="shared" si="0"/>
        <v>10</v>
      </c>
      <c r="U17" s="49" t="s">
        <v>207</v>
      </c>
    </row>
    <row r="18" spans="1:21" ht="42" customHeight="1">
      <c r="A18" s="49" t="str">
        <f t="shared" si="1"/>
        <v>q_13</v>
      </c>
      <c r="B18" s="68" t="s">
        <v>220</v>
      </c>
      <c r="C18" s="77">
        <v>45649</v>
      </c>
      <c r="D18" s="50" t="s">
        <v>101</v>
      </c>
      <c r="E18" s="50" t="s">
        <v>114</v>
      </c>
      <c r="F18" s="83">
        <f t="shared" ref="F18:F22" si="12">C18</f>
        <v>45649</v>
      </c>
      <c r="G18" s="77">
        <f t="shared" si="6"/>
        <v>45706</v>
      </c>
      <c r="H18" s="77">
        <f>C18+113</f>
        <v>45762</v>
      </c>
      <c r="I18" s="77">
        <v>45748</v>
      </c>
      <c r="J18" s="77">
        <f>C18+112</f>
        <v>45761</v>
      </c>
      <c r="K18" s="77">
        <f t="shared" si="7"/>
        <v>45649</v>
      </c>
      <c r="L18" s="77">
        <f>K18+56</f>
        <v>45705</v>
      </c>
      <c r="M18" s="77">
        <f t="shared" si="8"/>
        <v>45649</v>
      </c>
      <c r="N18" s="77">
        <f t="shared" si="9"/>
        <v>45705</v>
      </c>
      <c r="O18" s="77">
        <v>45748</v>
      </c>
      <c r="P18" s="77">
        <v>45761</v>
      </c>
      <c r="Q18" s="79">
        <v>14</v>
      </c>
      <c r="R18" s="80">
        <f t="shared" si="10"/>
        <v>57</v>
      </c>
      <c r="S18" s="68">
        <f>_xlfn.DAYS(P18,O18-1)</f>
        <v>14</v>
      </c>
      <c r="T18" s="49">
        <f t="shared" si="0"/>
        <v>10</v>
      </c>
      <c r="U18" s="49" t="s">
        <v>207</v>
      </c>
    </row>
    <row r="19" spans="1:21" ht="42" customHeight="1">
      <c r="A19" s="49" t="str">
        <f t="shared" si="1"/>
        <v>q_14</v>
      </c>
      <c r="B19" s="68" t="s">
        <v>221</v>
      </c>
      <c r="C19" s="77">
        <v>45649</v>
      </c>
      <c r="D19" s="50" t="s">
        <v>101</v>
      </c>
      <c r="E19" s="50" t="s">
        <v>114</v>
      </c>
      <c r="F19" s="83">
        <f t="shared" si="12"/>
        <v>45649</v>
      </c>
      <c r="G19" s="77">
        <f t="shared" si="6"/>
        <v>45706</v>
      </c>
      <c r="H19" s="77">
        <f>F19+112</f>
        <v>45761</v>
      </c>
      <c r="I19" s="77">
        <v>45748</v>
      </c>
      <c r="J19" s="77">
        <f t="shared" ref="J19:J28" si="13">C19+112</f>
        <v>45761</v>
      </c>
      <c r="K19" s="77">
        <f t="shared" si="7"/>
        <v>45649</v>
      </c>
      <c r="L19" s="77">
        <f>K19+57</f>
        <v>45706</v>
      </c>
      <c r="M19" s="77">
        <f t="shared" si="8"/>
        <v>45649</v>
      </c>
      <c r="N19" s="77">
        <f t="shared" si="9"/>
        <v>45705</v>
      </c>
      <c r="O19" s="77">
        <v>45748</v>
      </c>
      <c r="P19" s="77">
        <v>45761</v>
      </c>
      <c r="Q19" s="79">
        <f t="shared" si="4"/>
        <v>14</v>
      </c>
      <c r="R19" s="80">
        <f t="shared" si="10"/>
        <v>57</v>
      </c>
      <c r="S19" s="68">
        <f>_xlfn.DAYS(P19,O19-1)</f>
        <v>14</v>
      </c>
      <c r="T19" s="49">
        <f t="shared" si="0"/>
        <v>10</v>
      </c>
      <c r="U19" s="49" t="s">
        <v>207</v>
      </c>
    </row>
    <row r="20" spans="1:21" ht="42" customHeight="1">
      <c r="A20" s="49" t="str">
        <f t="shared" si="1"/>
        <v>q_15</v>
      </c>
      <c r="B20" s="68" t="s">
        <v>213</v>
      </c>
      <c r="C20" s="77">
        <v>45649</v>
      </c>
      <c r="D20" s="50" t="s">
        <v>101</v>
      </c>
      <c r="E20" s="50" t="s">
        <v>114</v>
      </c>
      <c r="F20" s="83">
        <f t="shared" si="12"/>
        <v>45649</v>
      </c>
      <c r="G20" s="77">
        <f t="shared" si="6"/>
        <v>45706</v>
      </c>
      <c r="H20" s="77">
        <f>F20+112</f>
        <v>45761</v>
      </c>
      <c r="I20" s="77">
        <v>45748</v>
      </c>
      <c r="J20" s="77">
        <f t="shared" si="13"/>
        <v>45761</v>
      </c>
      <c r="K20" s="77">
        <f t="shared" si="7"/>
        <v>45649</v>
      </c>
      <c r="L20" s="77">
        <f>K20+56</f>
        <v>45705</v>
      </c>
      <c r="M20" s="77">
        <f t="shared" si="8"/>
        <v>45649</v>
      </c>
      <c r="N20" s="77">
        <f t="shared" si="9"/>
        <v>45705</v>
      </c>
      <c r="O20" s="77">
        <v>45748</v>
      </c>
      <c r="P20" s="77">
        <f>O20+28</f>
        <v>45776</v>
      </c>
      <c r="Q20" s="79">
        <f t="shared" si="4"/>
        <v>14</v>
      </c>
      <c r="R20" s="80">
        <f t="shared" si="10"/>
        <v>57</v>
      </c>
      <c r="S20" s="68" t="s">
        <v>218</v>
      </c>
      <c r="T20" s="49">
        <f t="shared" si="0"/>
        <v>21</v>
      </c>
      <c r="U20" s="82" t="s">
        <v>209</v>
      </c>
    </row>
    <row r="21" spans="1:21" ht="42" customHeight="1">
      <c r="A21" s="49" t="str">
        <f t="shared" si="1"/>
        <v>q_16</v>
      </c>
      <c r="B21" s="68" t="s">
        <v>214</v>
      </c>
      <c r="C21" s="77">
        <v>45649</v>
      </c>
      <c r="D21" s="50" t="s">
        <v>101</v>
      </c>
      <c r="E21" s="50" t="s">
        <v>114</v>
      </c>
      <c r="F21" s="83">
        <f t="shared" si="12"/>
        <v>45649</v>
      </c>
      <c r="G21" s="77">
        <f t="shared" si="6"/>
        <v>45706</v>
      </c>
      <c r="H21" s="77">
        <f>F21+112</f>
        <v>45761</v>
      </c>
      <c r="I21" s="77">
        <v>45748</v>
      </c>
      <c r="J21" s="77">
        <f t="shared" si="13"/>
        <v>45761</v>
      </c>
      <c r="K21" s="77">
        <f t="shared" si="7"/>
        <v>45649</v>
      </c>
      <c r="L21" s="77">
        <f>K21+56</f>
        <v>45705</v>
      </c>
      <c r="M21" s="77">
        <f t="shared" si="8"/>
        <v>45649</v>
      </c>
      <c r="N21" s="77">
        <f t="shared" si="9"/>
        <v>45705</v>
      </c>
      <c r="O21" s="77">
        <v>45747</v>
      </c>
      <c r="P21" s="77">
        <v>45760</v>
      </c>
      <c r="Q21" s="79">
        <f t="shared" si="4"/>
        <v>14</v>
      </c>
      <c r="R21" s="80">
        <f t="shared" si="10"/>
        <v>57</v>
      </c>
      <c r="S21" s="68">
        <f>_xlfn.DAYS(P21,O21-1)</f>
        <v>14</v>
      </c>
      <c r="T21" s="49">
        <f t="shared" si="0"/>
        <v>10</v>
      </c>
      <c r="U21" s="149" t="s">
        <v>337</v>
      </c>
    </row>
    <row r="22" spans="1:21" ht="42" customHeight="1">
      <c r="A22" s="49" t="str">
        <f t="shared" si="1"/>
        <v>q_17</v>
      </c>
      <c r="B22" s="68" t="s">
        <v>215</v>
      </c>
      <c r="C22" s="77">
        <v>45649</v>
      </c>
      <c r="D22" s="50" t="s">
        <v>101</v>
      </c>
      <c r="E22" s="50" t="s">
        <v>114</v>
      </c>
      <c r="F22" s="83">
        <f t="shared" si="12"/>
        <v>45649</v>
      </c>
      <c r="G22" s="77">
        <f t="shared" si="6"/>
        <v>45706</v>
      </c>
      <c r="H22" s="77">
        <f>F22+112</f>
        <v>45761</v>
      </c>
      <c r="I22" s="77">
        <v>45748</v>
      </c>
      <c r="J22" s="77">
        <f t="shared" si="13"/>
        <v>45761</v>
      </c>
      <c r="K22" s="77">
        <f t="shared" si="7"/>
        <v>45649</v>
      </c>
      <c r="L22" s="77">
        <f>K22+56</f>
        <v>45705</v>
      </c>
      <c r="M22" s="77">
        <f t="shared" si="8"/>
        <v>45649</v>
      </c>
      <c r="N22" s="77">
        <f t="shared" si="9"/>
        <v>45705</v>
      </c>
      <c r="O22" s="77">
        <v>45749</v>
      </c>
      <c r="P22" s="77">
        <f>H22+1</f>
        <v>45762</v>
      </c>
      <c r="Q22" s="79">
        <f t="shared" si="4"/>
        <v>14</v>
      </c>
      <c r="R22" s="80">
        <f t="shared" si="10"/>
        <v>57</v>
      </c>
      <c r="S22" s="68">
        <f>_xlfn.DAYS(P22,O22-1)</f>
        <v>14</v>
      </c>
      <c r="T22" s="49">
        <f t="shared" si="0"/>
        <v>10</v>
      </c>
      <c r="U22" s="82" t="s">
        <v>209</v>
      </c>
    </row>
    <row r="23" spans="1:21" ht="42" customHeight="1">
      <c r="A23" s="49" t="str">
        <f t="shared" si="1"/>
        <v>q_18</v>
      </c>
      <c r="B23" s="68" t="s">
        <v>219</v>
      </c>
      <c r="C23" s="77">
        <v>45649</v>
      </c>
      <c r="D23" s="50" t="s">
        <v>101</v>
      </c>
      <c r="E23" s="50" t="s">
        <v>114</v>
      </c>
      <c r="F23" s="84">
        <f>C23-14</f>
        <v>45635</v>
      </c>
      <c r="G23" s="77">
        <f t="shared" si="6"/>
        <v>45706</v>
      </c>
      <c r="H23" s="77">
        <f>C23+112</f>
        <v>45761</v>
      </c>
      <c r="I23" s="77">
        <v>45748</v>
      </c>
      <c r="J23" s="77">
        <f t="shared" si="13"/>
        <v>45761</v>
      </c>
      <c r="K23" s="77">
        <f t="shared" si="7"/>
        <v>45649</v>
      </c>
      <c r="L23" s="77">
        <f>K23+56</f>
        <v>45705</v>
      </c>
      <c r="M23" s="77">
        <f t="shared" si="8"/>
        <v>45649</v>
      </c>
      <c r="N23" s="77">
        <f t="shared" si="9"/>
        <v>45705</v>
      </c>
      <c r="O23" s="77">
        <v>45748</v>
      </c>
      <c r="P23" s="77">
        <v>45761</v>
      </c>
      <c r="Q23" s="79">
        <f t="shared" si="4"/>
        <v>14</v>
      </c>
      <c r="R23" s="80">
        <f t="shared" si="10"/>
        <v>57</v>
      </c>
      <c r="S23" s="68">
        <f>_xlfn.DAYS(P23,O23-1)</f>
        <v>14</v>
      </c>
      <c r="T23" s="49">
        <f t="shared" si="0"/>
        <v>10</v>
      </c>
      <c r="U23" s="49" t="s">
        <v>207</v>
      </c>
    </row>
    <row r="24" spans="1:21" ht="42" customHeight="1">
      <c r="A24" s="49" t="str">
        <f t="shared" si="1"/>
        <v>q_19</v>
      </c>
      <c r="B24" s="68" t="s">
        <v>220</v>
      </c>
      <c r="C24" s="77">
        <v>45649</v>
      </c>
      <c r="D24" s="50" t="s">
        <v>101</v>
      </c>
      <c r="E24" s="50" t="s">
        <v>114</v>
      </c>
      <c r="F24" s="84">
        <f t="shared" ref="F24:F28" si="14">C24-14</f>
        <v>45635</v>
      </c>
      <c r="G24" s="77">
        <f t="shared" si="6"/>
        <v>45706</v>
      </c>
      <c r="H24" s="77">
        <f>C24+113</f>
        <v>45762</v>
      </c>
      <c r="I24" s="77">
        <v>45748</v>
      </c>
      <c r="J24" s="77">
        <f>C24+112</f>
        <v>45761</v>
      </c>
      <c r="K24" s="77">
        <f t="shared" si="7"/>
        <v>45649</v>
      </c>
      <c r="L24" s="77">
        <f>K24+56</f>
        <v>45705</v>
      </c>
      <c r="M24" s="77">
        <f t="shared" si="8"/>
        <v>45649</v>
      </c>
      <c r="N24" s="77">
        <f t="shared" si="9"/>
        <v>45705</v>
      </c>
      <c r="O24" s="77">
        <v>45748</v>
      </c>
      <c r="P24" s="77">
        <v>45761</v>
      </c>
      <c r="Q24" s="79">
        <v>14</v>
      </c>
      <c r="R24" s="80">
        <f t="shared" si="10"/>
        <v>57</v>
      </c>
      <c r="S24" s="68">
        <f>_xlfn.DAYS(P24,O24-1)</f>
        <v>14</v>
      </c>
      <c r="T24" s="49">
        <f t="shared" si="0"/>
        <v>10</v>
      </c>
      <c r="U24" s="49" t="s">
        <v>207</v>
      </c>
    </row>
    <row r="25" spans="1:21" ht="42" customHeight="1">
      <c r="A25" s="49" t="str">
        <f t="shared" si="1"/>
        <v>q_20</v>
      </c>
      <c r="B25" s="68" t="s">
        <v>221</v>
      </c>
      <c r="C25" s="77">
        <v>45649</v>
      </c>
      <c r="D25" s="50" t="s">
        <v>101</v>
      </c>
      <c r="E25" s="50" t="s">
        <v>114</v>
      </c>
      <c r="F25" s="84">
        <f t="shared" si="14"/>
        <v>45635</v>
      </c>
      <c r="G25" s="77">
        <f t="shared" si="6"/>
        <v>45706</v>
      </c>
      <c r="H25" s="77">
        <f>C25+112</f>
        <v>45761</v>
      </c>
      <c r="I25" s="77">
        <v>45748</v>
      </c>
      <c r="J25" s="77">
        <f t="shared" si="13"/>
        <v>45761</v>
      </c>
      <c r="K25" s="77">
        <f t="shared" si="7"/>
        <v>45649</v>
      </c>
      <c r="L25" s="77">
        <f>K25+57</f>
        <v>45706</v>
      </c>
      <c r="M25" s="77">
        <f t="shared" si="8"/>
        <v>45649</v>
      </c>
      <c r="N25" s="77">
        <f t="shared" si="9"/>
        <v>45705</v>
      </c>
      <c r="O25" s="77">
        <v>45748</v>
      </c>
      <c r="P25" s="77">
        <v>45761</v>
      </c>
      <c r="Q25" s="79">
        <f t="shared" si="4"/>
        <v>14</v>
      </c>
      <c r="R25" s="80">
        <f t="shared" si="10"/>
        <v>57</v>
      </c>
      <c r="S25" s="68">
        <f>_xlfn.DAYS(P25,O25-1)</f>
        <v>14</v>
      </c>
      <c r="T25" s="49">
        <f t="shared" si="0"/>
        <v>10</v>
      </c>
      <c r="U25" s="49" t="s">
        <v>207</v>
      </c>
    </row>
    <row r="26" spans="1:21" ht="42" customHeight="1">
      <c r="A26" s="49" t="str">
        <f t="shared" si="1"/>
        <v>q_21</v>
      </c>
      <c r="B26" s="68" t="s">
        <v>213</v>
      </c>
      <c r="C26" s="77">
        <v>45649</v>
      </c>
      <c r="D26" s="50" t="s">
        <v>101</v>
      </c>
      <c r="E26" s="50" t="s">
        <v>114</v>
      </c>
      <c r="F26" s="84">
        <f t="shared" si="14"/>
        <v>45635</v>
      </c>
      <c r="G26" s="77">
        <f t="shared" si="6"/>
        <v>45706</v>
      </c>
      <c r="H26" s="77">
        <f>C26+112</f>
        <v>45761</v>
      </c>
      <c r="I26" s="77">
        <v>45748</v>
      </c>
      <c r="J26" s="77">
        <f t="shared" si="13"/>
        <v>45761</v>
      </c>
      <c r="K26" s="77">
        <f t="shared" si="7"/>
        <v>45649</v>
      </c>
      <c r="L26" s="77">
        <f>K26+56</f>
        <v>45705</v>
      </c>
      <c r="M26" s="77">
        <f t="shared" si="8"/>
        <v>45649</v>
      </c>
      <c r="N26" s="77">
        <f t="shared" si="9"/>
        <v>45705</v>
      </c>
      <c r="O26" s="77">
        <v>45748</v>
      </c>
      <c r="P26" s="77">
        <f>O26+28</f>
        <v>45776</v>
      </c>
      <c r="Q26" s="79">
        <f t="shared" si="4"/>
        <v>14</v>
      </c>
      <c r="R26" s="80">
        <f t="shared" si="10"/>
        <v>57</v>
      </c>
      <c r="S26" s="68" t="s">
        <v>218</v>
      </c>
      <c r="T26" s="49">
        <f t="shared" si="0"/>
        <v>21</v>
      </c>
      <c r="U26" s="82" t="s">
        <v>209</v>
      </c>
    </row>
    <row r="27" spans="1:21" ht="42" customHeight="1">
      <c r="A27" s="49" t="str">
        <f t="shared" si="1"/>
        <v>q_22</v>
      </c>
      <c r="B27" s="68" t="s">
        <v>214</v>
      </c>
      <c r="C27" s="77">
        <v>45649</v>
      </c>
      <c r="D27" s="50" t="s">
        <v>101</v>
      </c>
      <c r="E27" s="50" t="s">
        <v>114</v>
      </c>
      <c r="F27" s="84">
        <f t="shared" si="14"/>
        <v>45635</v>
      </c>
      <c r="G27" s="77">
        <f t="shared" si="6"/>
        <v>45706</v>
      </c>
      <c r="H27" s="77">
        <f>C27+112</f>
        <v>45761</v>
      </c>
      <c r="I27" s="77">
        <v>45748</v>
      </c>
      <c r="J27" s="77">
        <f t="shared" si="13"/>
        <v>45761</v>
      </c>
      <c r="K27" s="77">
        <f t="shared" si="7"/>
        <v>45649</v>
      </c>
      <c r="L27" s="77">
        <f>K27+56</f>
        <v>45705</v>
      </c>
      <c r="M27" s="77">
        <f t="shared" si="8"/>
        <v>45649</v>
      </c>
      <c r="N27" s="77">
        <f t="shared" si="9"/>
        <v>45705</v>
      </c>
      <c r="O27" s="77">
        <v>45747</v>
      </c>
      <c r="P27" s="77">
        <v>45760</v>
      </c>
      <c r="Q27" s="79">
        <f t="shared" si="4"/>
        <v>14</v>
      </c>
      <c r="R27" s="80">
        <f t="shared" si="10"/>
        <v>57</v>
      </c>
      <c r="S27" s="68">
        <f>_xlfn.DAYS(P27,O27-1)</f>
        <v>14</v>
      </c>
      <c r="T27" s="49">
        <f t="shared" si="0"/>
        <v>10</v>
      </c>
      <c r="U27" s="149" t="s">
        <v>337</v>
      </c>
    </row>
    <row r="28" spans="1:21" ht="42" customHeight="1">
      <c r="A28" s="49" t="str">
        <f t="shared" si="1"/>
        <v>q_23</v>
      </c>
      <c r="B28" s="68" t="s">
        <v>215</v>
      </c>
      <c r="C28" s="77">
        <v>45649</v>
      </c>
      <c r="D28" s="50" t="s">
        <v>101</v>
      </c>
      <c r="E28" s="50" t="s">
        <v>114</v>
      </c>
      <c r="F28" s="84">
        <f t="shared" si="14"/>
        <v>45635</v>
      </c>
      <c r="G28" s="77">
        <f t="shared" si="6"/>
        <v>45706</v>
      </c>
      <c r="H28" s="77">
        <f>C28+112</f>
        <v>45761</v>
      </c>
      <c r="I28" s="77">
        <v>45748</v>
      </c>
      <c r="J28" s="77">
        <f t="shared" si="13"/>
        <v>45761</v>
      </c>
      <c r="K28" s="77">
        <f t="shared" si="7"/>
        <v>45649</v>
      </c>
      <c r="L28" s="77">
        <f>K28+56</f>
        <v>45705</v>
      </c>
      <c r="M28" s="77">
        <f t="shared" si="8"/>
        <v>45649</v>
      </c>
      <c r="N28" s="77">
        <f t="shared" si="9"/>
        <v>45705</v>
      </c>
      <c r="O28" s="77">
        <v>45749</v>
      </c>
      <c r="P28" s="77">
        <f>H28+1</f>
        <v>45762</v>
      </c>
      <c r="Q28" s="79">
        <f t="shared" si="4"/>
        <v>14</v>
      </c>
      <c r="R28" s="80">
        <f t="shared" si="10"/>
        <v>57</v>
      </c>
      <c r="S28" s="68">
        <f>_xlfn.DAYS(P28,O28-1)</f>
        <v>14</v>
      </c>
      <c r="T28" s="49">
        <f t="shared" si="0"/>
        <v>10</v>
      </c>
      <c r="U28" s="82" t="s">
        <v>209</v>
      </c>
    </row>
    <row r="29" spans="1:21" ht="42" customHeight="1">
      <c r="F29" s="75"/>
    </row>
    <row r="30" spans="1:21" ht="42" customHeight="1">
      <c r="F30" s="75"/>
    </row>
    <row r="31" spans="1:21" ht="42" customHeight="1">
      <c r="F31" s="75"/>
    </row>
    <row r="32" spans="1:21" ht="42" customHeight="1"/>
    <row r="33" ht="42" customHeight="1"/>
    <row r="34" ht="42" customHeight="1"/>
    <row r="35" ht="42" customHeight="1"/>
    <row r="36" ht="42" customHeight="1"/>
    <row r="37" ht="42" customHeight="1"/>
    <row r="38" ht="42" customHeight="1"/>
    <row r="39" ht="42" customHeight="1"/>
    <row r="40" ht="42" customHeight="1"/>
    <row r="41" ht="42" customHeight="1"/>
    <row r="42" ht="42" customHeight="1"/>
    <row r="43" ht="42" customHeight="1"/>
    <row r="44" ht="42" customHeight="1"/>
    <row r="45" ht="42" customHeight="1"/>
    <row r="46" ht="42" customHeight="1"/>
    <row r="47" ht="42" customHeight="1"/>
    <row r="48"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row r="59" ht="42" customHeight="1"/>
    <row r="60" ht="42" customHeight="1"/>
    <row r="61" ht="42" customHeight="1"/>
    <row r="62" ht="42" customHeight="1"/>
    <row r="63" ht="42" customHeight="1"/>
    <row r="64" ht="42" customHeight="1"/>
    <row r="65" ht="42" customHeight="1"/>
    <row r="66" ht="42" customHeight="1"/>
    <row r="67" ht="42" customHeight="1"/>
    <row r="68" ht="42" customHeight="1"/>
    <row r="69" ht="42" customHeight="1"/>
    <row r="70" ht="42" customHeight="1"/>
    <row r="71" ht="42" customHeight="1"/>
    <row r="72" ht="42" customHeight="1"/>
    <row r="73" ht="42" customHeight="1"/>
    <row r="74" ht="42" customHeight="1"/>
    <row r="75" ht="42" customHeight="1"/>
    <row r="76" ht="42" customHeight="1"/>
    <row r="77" ht="42" customHeight="1"/>
    <row r="78" ht="42" customHeight="1"/>
    <row r="79" ht="42" customHeight="1"/>
    <row r="80" ht="42" customHeight="1"/>
    <row r="81" ht="42" customHeight="1"/>
    <row r="82" ht="42" customHeight="1"/>
    <row r="83" ht="42" customHeight="1"/>
    <row r="84" ht="42" customHeight="1"/>
    <row r="85" ht="42" customHeight="1"/>
    <row r="86" ht="42" customHeight="1"/>
    <row r="87" ht="42" customHeight="1"/>
    <row r="88" ht="42" customHeight="1"/>
    <row r="89" ht="42" customHeight="1"/>
    <row r="90" ht="42" customHeight="1"/>
    <row r="91" ht="42" customHeight="1"/>
    <row r="92" ht="42" customHeight="1"/>
    <row r="93" ht="42" customHeight="1"/>
    <row r="94" ht="42" customHeight="1"/>
    <row r="95" ht="42" customHeight="1"/>
    <row r="96" ht="42" customHeight="1"/>
    <row r="97" ht="42" customHeight="1"/>
    <row r="98" ht="42" customHeight="1"/>
    <row r="99" ht="42" customHeight="1"/>
    <row r="100" ht="42" customHeight="1"/>
    <row r="101" ht="42" customHeight="1"/>
  </sheetData>
  <mergeCells count="4">
    <mergeCell ref="A4:A5"/>
    <mergeCell ref="B4:B5"/>
    <mergeCell ref="C4:P4"/>
    <mergeCell ref="Q4:U4"/>
  </mergeCells>
  <phoneticPr fontId="3"/>
  <pageMargins left="0.7" right="0.7" top="0.75" bottom="0.75" header="0.3" footer="0.3"/>
  <pageSetup paperSize="8" scale="4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U101"/>
  <sheetViews>
    <sheetView zoomScale="74" zoomScaleNormal="85" workbookViewId="0">
      <pane xSplit="2" ySplit="5" topLeftCell="J6" activePane="bottomRight" state="frozenSplit"/>
      <selection activeCell="U18" sqref="U18:AI18"/>
      <selection pane="topRight" activeCell="U18" sqref="U18:AI18"/>
      <selection pane="bottomLeft" activeCell="U18" sqref="U18:AI18"/>
      <selection pane="bottomRight" activeCell="U18" sqref="U18:AI18"/>
    </sheetView>
  </sheetViews>
  <sheetFormatPr defaultRowHeight="14.4"/>
  <cols>
    <col min="2" max="2" width="30" style="44" customWidth="1"/>
    <col min="3" max="3" width="17.296875" style="60" customWidth="1"/>
    <col min="4" max="5" width="14.19921875" style="47" customWidth="1"/>
    <col min="6" max="6" width="17.19921875" style="60" customWidth="1"/>
    <col min="7" max="7" width="17" style="60" bestFit="1" customWidth="1"/>
    <col min="8" max="10" width="18.19921875" style="60" customWidth="1"/>
    <col min="11" max="11" width="17.796875" style="60" customWidth="1"/>
    <col min="12" max="12" width="19.296875" style="60" bestFit="1" customWidth="1"/>
    <col min="13" max="14" width="19.296875" style="60" customWidth="1"/>
    <col min="15" max="16" width="17" style="60" bestFit="1" customWidth="1"/>
    <col min="17" max="17" width="19.796875" style="73" customWidth="1"/>
    <col min="18" max="18" width="21.19921875" style="74" customWidth="1"/>
    <col min="19" max="19" width="22.5" style="44" customWidth="1"/>
    <col min="20" max="20" width="9.59765625" customWidth="1"/>
    <col min="21" max="21" width="32.09765625" customWidth="1"/>
  </cols>
  <sheetData>
    <row r="1" spans="1:21" ht="23.4">
      <c r="A1" s="90" t="s">
        <v>338</v>
      </c>
    </row>
    <row r="3" spans="1:21">
      <c r="A3" t="s">
        <v>224</v>
      </c>
    </row>
    <row r="4" spans="1:21" ht="21" customHeight="1">
      <c r="A4" s="505" t="s">
        <v>194</v>
      </c>
      <c r="B4" s="505" t="s">
        <v>210</v>
      </c>
      <c r="C4" s="506" t="s">
        <v>173</v>
      </c>
      <c r="D4" s="506"/>
      <c r="E4" s="506"/>
      <c r="F4" s="506"/>
      <c r="G4" s="506"/>
      <c r="H4" s="506"/>
      <c r="I4" s="506"/>
      <c r="J4" s="506"/>
      <c r="K4" s="506"/>
      <c r="L4" s="506"/>
      <c r="M4" s="506"/>
      <c r="N4" s="506"/>
      <c r="O4" s="506"/>
      <c r="P4" s="506"/>
      <c r="Q4" s="507" t="s">
        <v>174</v>
      </c>
      <c r="R4" s="507"/>
      <c r="S4" s="507"/>
      <c r="T4" s="507"/>
      <c r="U4" s="507"/>
    </row>
    <row r="5" spans="1:21" s="44" customFormat="1" ht="43.2">
      <c r="A5" s="505"/>
      <c r="B5" s="505"/>
      <c r="C5" s="86" t="s">
        <v>196</v>
      </c>
      <c r="D5" s="148" t="s">
        <v>193</v>
      </c>
      <c r="E5" s="148" t="s">
        <v>166</v>
      </c>
      <c r="F5" s="86" t="s">
        <v>195</v>
      </c>
      <c r="G5" s="86" t="s">
        <v>197</v>
      </c>
      <c r="H5" s="86" t="s">
        <v>198</v>
      </c>
      <c r="I5" s="86" t="s">
        <v>457</v>
      </c>
      <c r="J5" s="86" t="s">
        <v>458</v>
      </c>
      <c r="K5" s="86" t="s">
        <v>199</v>
      </c>
      <c r="L5" s="86" t="s">
        <v>200</v>
      </c>
      <c r="M5" s="86" t="s">
        <v>459</v>
      </c>
      <c r="N5" s="86" t="s">
        <v>460</v>
      </c>
      <c r="O5" s="86" t="s">
        <v>202</v>
      </c>
      <c r="P5" s="86" t="s">
        <v>201</v>
      </c>
      <c r="Q5" s="87" t="s">
        <v>203</v>
      </c>
      <c r="R5" s="88" t="s">
        <v>204</v>
      </c>
      <c r="S5" s="85" t="s">
        <v>205</v>
      </c>
      <c r="T5" s="85" t="s">
        <v>206</v>
      </c>
      <c r="U5" s="85" t="s">
        <v>153</v>
      </c>
    </row>
    <row r="6" spans="1:21" ht="42" customHeight="1">
      <c r="A6" s="49" t="str">
        <f>"r_"&amp;ROW()-5</f>
        <v>r_1</v>
      </c>
      <c r="B6" s="68" t="s">
        <v>211</v>
      </c>
      <c r="C6" s="77">
        <v>45717</v>
      </c>
      <c r="D6" s="50" t="s">
        <v>103</v>
      </c>
      <c r="E6" s="50" t="s">
        <v>101</v>
      </c>
      <c r="F6" s="78" t="s">
        <v>48</v>
      </c>
      <c r="G6" s="77">
        <f>C6</f>
        <v>45717</v>
      </c>
      <c r="H6" s="77">
        <f>G6+56</f>
        <v>45773</v>
      </c>
      <c r="I6" s="77">
        <v>45748</v>
      </c>
      <c r="J6" s="77">
        <f>C6+56</f>
        <v>45773</v>
      </c>
      <c r="K6" s="78" t="s">
        <v>48</v>
      </c>
      <c r="L6" s="78" t="s">
        <v>48</v>
      </c>
      <c r="M6" s="78" t="s">
        <v>48</v>
      </c>
      <c r="N6" s="78" t="s">
        <v>48</v>
      </c>
      <c r="O6" s="77">
        <v>45748</v>
      </c>
      <c r="P6" s="77">
        <f>H6</f>
        <v>45773</v>
      </c>
      <c r="Q6" s="79">
        <f>H6-DATE(2025,4,1)+1</f>
        <v>26</v>
      </c>
      <c r="R6" s="80" t="s">
        <v>168</v>
      </c>
      <c r="S6" s="199">
        <f>_xlfn.DAYS(P6,O6)+1</f>
        <v>26</v>
      </c>
      <c r="T6" s="49">
        <f t="shared" ref="T6:T28" si="0">NETWORKDAYS(O6,P6)</f>
        <v>19</v>
      </c>
      <c r="U6" s="49" t="s">
        <v>207</v>
      </c>
    </row>
    <row r="7" spans="1:21" ht="42" customHeight="1">
      <c r="A7" s="49" t="str">
        <f t="shared" ref="A7:A28" si="1">"r_"&amp;ROW()-5</f>
        <v>r_2</v>
      </c>
      <c r="B7" s="68" t="s">
        <v>212</v>
      </c>
      <c r="C7" s="77">
        <v>45717</v>
      </c>
      <c r="D7" s="50" t="s">
        <v>103</v>
      </c>
      <c r="E7" s="50" t="s">
        <v>101</v>
      </c>
      <c r="F7" s="78" t="s">
        <v>48</v>
      </c>
      <c r="G7" s="77">
        <f t="shared" ref="G7:G10" si="2">C7</f>
        <v>45717</v>
      </c>
      <c r="H7" s="77">
        <f>G7+57</f>
        <v>45774</v>
      </c>
      <c r="I7" s="77">
        <v>45748</v>
      </c>
      <c r="J7" s="77">
        <f t="shared" ref="J7:J10" si="3">C7+56</f>
        <v>45773</v>
      </c>
      <c r="K7" s="78" t="s">
        <v>48</v>
      </c>
      <c r="L7" s="78" t="s">
        <v>48</v>
      </c>
      <c r="M7" s="78" t="s">
        <v>48</v>
      </c>
      <c r="N7" s="78" t="s">
        <v>48</v>
      </c>
      <c r="O7" s="77">
        <v>45748</v>
      </c>
      <c r="P7" s="77">
        <f>H7-1</f>
        <v>45773</v>
      </c>
      <c r="Q7" s="79">
        <v>26</v>
      </c>
      <c r="R7" s="80" t="s">
        <v>168</v>
      </c>
      <c r="S7" s="68">
        <f>_xlfn.DAYS(P7,O7-1)</f>
        <v>26</v>
      </c>
      <c r="T7" s="49">
        <f t="shared" si="0"/>
        <v>19</v>
      </c>
      <c r="U7" s="68" t="s">
        <v>209</v>
      </c>
    </row>
    <row r="8" spans="1:21" ht="42" customHeight="1">
      <c r="A8" s="49" t="str">
        <f t="shared" si="1"/>
        <v>r_3</v>
      </c>
      <c r="B8" s="68" t="s">
        <v>213</v>
      </c>
      <c r="C8" s="77">
        <v>45717</v>
      </c>
      <c r="D8" s="50" t="s">
        <v>103</v>
      </c>
      <c r="E8" s="50" t="s">
        <v>101</v>
      </c>
      <c r="F8" s="78" t="s">
        <v>48</v>
      </c>
      <c r="G8" s="77">
        <f t="shared" si="2"/>
        <v>45717</v>
      </c>
      <c r="H8" s="77">
        <f>G8+56</f>
        <v>45773</v>
      </c>
      <c r="I8" s="77">
        <v>45748</v>
      </c>
      <c r="J8" s="77">
        <f t="shared" si="3"/>
        <v>45773</v>
      </c>
      <c r="K8" s="78" t="s">
        <v>48</v>
      </c>
      <c r="L8" s="78" t="s">
        <v>48</v>
      </c>
      <c r="M8" s="78" t="s">
        <v>48</v>
      </c>
      <c r="N8" s="78" t="s">
        <v>48</v>
      </c>
      <c r="O8" s="77">
        <v>45748</v>
      </c>
      <c r="P8" s="77">
        <f>O8+28</f>
        <v>45776</v>
      </c>
      <c r="Q8" s="79">
        <f t="shared" ref="Q8:Q10" si="4">H8-DATE(2025,4,1)+1</f>
        <v>26</v>
      </c>
      <c r="R8" s="80" t="s">
        <v>168</v>
      </c>
      <c r="S8" s="68" t="s">
        <v>208</v>
      </c>
      <c r="T8" s="49">
        <f t="shared" si="0"/>
        <v>21</v>
      </c>
      <c r="U8" s="68" t="s">
        <v>209</v>
      </c>
    </row>
    <row r="9" spans="1:21" ht="42" customHeight="1">
      <c r="A9" s="49" t="str">
        <f t="shared" si="1"/>
        <v>r_4</v>
      </c>
      <c r="B9" s="68" t="s">
        <v>214</v>
      </c>
      <c r="C9" s="77">
        <v>45717</v>
      </c>
      <c r="D9" s="50" t="s">
        <v>103</v>
      </c>
      <c r="E9" s="50" t="s">
        <v>101</v>
      </c>
      <c r="F9" s="78" t="s">
        <v>48</v>
      </c>
      <c r="G9" s="77">
        <f t="shared" si="2"/>
        <v>45717</v>
      </c>
      <c r="H9" s="77">
        <f>G9+56</f>
        <v>45773</v>
      </c>
      <c r="I9" s="77">
        <v>45748</v>
      </c>
      <c r="J9" s="77">
        <f t="shared" si="3"/>
        <v>45773</v>
      </c>
      <c r="K9" s="78" t="s">
        <v>48</v>
      </c>
      <c r="L9" s="78" t="s">
        <v>48</v>
      </c>
      <c r="M9" s="78" t="s">
        <v>48</v>
      </c>
      <c r="N9" s="78" t="s">
        <v>48</v>
      </c>
      <c r="O9" s="77">
        <v>45747</v>
      </c>
      <c r="P9" s="77">
        <v>45772</v>
      </c>
      <c r="Q9" s="79">
        <f t="shared" si="4"/>
        <v>26</v>
      </c>
      <c r="R9" s="80" t="s">
        <v>168</v>
      </c>
      <c r="S9" s="68">
        <f>_xlfn.DAYS(P9,O9-1)</f>
        <v>26</v>
      </c>
      <c r="T9" s="49">
        <f t="shared" si="0"/>
        <v>20</v>
      </c>
      <c r="U9" s="149" t="s">
        <v>337</v>
      </c>
    </row>
    <row r="10" spans="1:21" ht="42" customHeight="1">
      <c r="A10" s="49" t="str">
        <f t="shared" si="1"/>
        <v>r_5</v>
      </c>
      <c r="B10" s="68" t="s">
        <v>215</v>
      </c>
      <c r="C10" s="77">
        <v>45717</v>
      </c>
      <c r="D10" s="50" t="s">
        <v>103</v>
      </c>
      <c r="E10" s="50" t="s">
        <v>101</v>
      </c>
      <c r="F10" s="78" t="s">
        <v>48</v>
      </c>
      <c r="G10" s="77">
        <f t="shared" si="2"/>
        <v>45717</v>
      </c>
      <c r="H10" s="77">
        <f>G10+56</f>
        <v>45773</v>
      </c>
      <c r="I10" s="77">
        <v>45748</v>
      </c>
      <c r="J10" s="77">
        <f t="shared" si="3"/>
        <v>45773</v>
      </c>
      <c r="K10" s="78" t="s">
        <v>48</v>
      </c>
      <c r="L10" s="78" t="s">
        <v>48</v>
      </c>
      <c r="M10" s="78" t="s">
        <v>48</v>
      </c>
      <c r="N10" s="78" t="s">
        <v>48</v>
      </c>
      <c r="O10" s="77">
        <v>45748</v>
      </c>
      <c r="P10" s="77">
        <v>45774</v>
      </c>
      <c r="Q10" s="79">
        <f t="shared" si="4"/>
        <v>26</v>
      </c>
      <c r="R10" s="80" t="s">
        <v>168</v>
      </c>
      <c r="S10" s="68">
        <f>_xlfn.DAYS(P10,O10-1)</f>
        <v>27</v>
      </c>
      <c r="T10" s="49">
        <f t="shared" si="0"/>
        <v>19</v>
      </c>
      <c r="U10" s="68" t="s">
        <v>209</v>
      </c>
    </row>
    <row r="11" spans="1:21" ht="42" customHeight="1">
      <c r="A11" s="49" t="str">
        <f t="shared" si="1"/>
        <v>r_6</v>
      </c>
      <c r="B11" s="68" t="s">
        <v>216</v>
      </c>
      <c r="C11" s="77">
        <v>45717</v>
      </c>
      <c r="D11" s="50" t="s">
        <v>101</v>
      </c>
      <c r="E11" s="50" t="s">
        <v>114</v>
      </c>
      <c r="F11" s="81">
        <f>C11+14</f>
        <v>45731</v>
      </c>
      <c r="G11" s="77">
        <f>C11+57</f>
        <v>45774</v>
      </c>
      <c r="H11" s="77">
        <f>F11+112</f>
        <v>45843</v>
      </c>
      <c r="I11" s="77">
        <v>45748</v>
      </c>
      <c r="J11" s="77">
        <f>F11+112</f>
        <v>45843</v>
      </c>
      <c r="K11" s="77">
        <f>C11</f>
        <v>45717</v>
      </c>
      <c r="L11" s="77">
        <f>K11+56</f>
        <v>45773</v>
      </c>
      <c r="M11" s="77">
        <f>C11</f>
        <v>45717</v>
      </c>
      <c r="N11" s="77">
        <f>C11+56</f>
        <v>45773</v>
      </c>
      <c r="O11" s="77">
        <f>G11</f>
        <v>45774</v>
      </c>
      <c r="P11" s="77">
        <f>O11+27</f>
        <v>45801</v>
      </c>
      <c r="Q11" s="79">
        <f>F11+112-G11+1</f>
        <v>70</v>
      </c>
      <c r="R11" s="80">
        <f>IF(L11&gt;N11,N11-K11+1,L11-K11+1)</f>
        <v>57</v>
      </c>
      <c r="S11" s="68">
        <f>_xlfn.DAYS(P11,O11-1)</f>
        <v>28</v>
      </c>
      <c r="T11" s="49">
        <f t="shared" si="0"/>
        <v>20</v>
      </c>
      <c r="U11" s="49" t="s">
        <v>207</v>
      </c>
    </row>
    <row r="12" spans="1:21" ht="42" customHeight="1">
      <c r="A12" s="49" t="str">
        <f t="shared" si="1"/>
        <v>r_7</v>
      </c>
      <c r="B12" s="68" t="s">
        <v>217</v>
      </c>
      <c r="C12" s="77">
        <v>45717</v>
      </c>
      <c r="D12" s="50" t="s">
        <v>101</v>
      </c>
      <c r="E12" s="50" t="s">
        <v>114</v>
      </c>
      <c r="F12" s="81">
        <f t="shared" ref="F12:F16" si="5">C12+14</f>
        <v>45731</v>
      </c>
      <c r="G12" s="77">
        <f t="shared" ref="G12:G28" si="6">C12+57</f>
        <v>45774</v>
      </c>
      <c r="H12" s="77">
        <f>F12+113</f>
        <v>45844</v>
      </c>
      <c r="I12" s="77">
        <v>45748</v>
      </c>
      <c r="J12" s="77">
        <f t="shared" ref="J12:J16" si="7">F12+112</f>
        <v>45843</v>
      </c>
      <c r="K12" s="77">
        <f t="shared" ref="K12:K28" si="8">C12</f>
        <v>45717</v>
      </c>
      <c r="L12" s="77">
        <f>K12+56</f>
        <v>45773</v>
      </c>
      <c r="M12" s="77">
        <f t="shared" ref="M12:M28" si="9">C12</f>
        <v>45717</v>
      </c>
      <c r="N12" s="77">
        <f t="shared" ref="N12:N28" si="10">C12+56</f>
        <v>45773</v>
      </c>
      <c r="O12" s="77">
        <f t="shared" ref="O12:O14" si="11">G12</f>
        <v>45774</v>
      </c>
      <c r="P12" s="77">
        <f>O12+27</f>
        <v>45801</v>
      </c>
      <c r="Q12" s="79">
        <f t="shared" ref="Q12:Q16" si="12">F12+112-G12+1</f>
        <v>70</v>
      </c>
      <c r="R12" s="80">
        <f t="shared" ref="R12:R28" si="13">IF(L12&gt;N12,N12-K12+1,L12-K12+1)</f>
        <v>57</v>
      </c>
      <c r="S12" s="68">
        <f>_xlfn.DAYS(P12,O12-1)</f>
        <v>28</v>
      </c>
      <c r="T12" s="49">
        <f t="shared" si="0"/>
        <v>20</v>
      </c>
      <c r="U12" s="49" t="s">
        <v>207</v>
      </c>
    </row>
    <row r="13" spans="1:21" ht="42" customHeight="1">
      <c r="A13" s="49" t="str">
        <f t="shared" si="1"/>
        <v>r_8</v>
      </c>
      <c r="B13" s="68" t="s">
        <v>221</v>
      </c>
      <c r="C13" s="77">
        <v>45717</v>
      </c>
      <c r="D13" s="50" t="s">
        <v>101</v>
      </c>
      <c r="E13" s="50" t="s">
        <v>114</v>
      </c>
      <c r="F13" s="81">
        <f t="shared" si="5"/>
        <v>45731</v>
      </c>
      <c r="G13" s="77">
        <f t="shared" si="6"/>
        <v>45774</v>
      </c>
      <c r="H13" s="77">
        <f>F13+112</f>
        <v>45843</v>
      </c>
      <c r="I13" s="77">
        <v>45748</v>
      </c>
      <c r="J13" s="77">
        <f t="shared" si="7"/>
        <v>45843</v>
      </c>
      <c r="K13" s="77">
        <f t="shared" si="8"/>
        <v>45717</v>
      </c>
      <c r="L13" s="77">
        <f>K13+57</f>
        <v>45774</v>
      </c>
      <c r="M13" s="77">
        <f t="shared" si="9"/>
        <v>45717</v>
      </c>
      <c r="N13" s="77">
        <f t="shared" si="10"/>
        <v>45773</v>
      </c>
      <c r="O13" s="77">
        <f t="shared" si="11"/>
        <v>45774</v>
      </c>
      <c r="P13" s="77">
        <f>O13+27</f>
        <v>45801</v>
      </c>
      <c r="Q13" s="79">
        <f t="shared" si="12"/>
        <v>70</v>
      </c>
      <c r="R13" s="80">
        <f t="shared" si="13"/>
        <v>57</v>
      </c>
      <c r="S13" s="68">
        <f>_xlfn.DAYS(P13,O13-1)</f>
        <v>28</v>
      </c>
      <c r="T13" s="49">
        <f t="shared" si="0"/>
        <v>20</v>
      </c>
      <c r="U13" s="49" t="s">
        <v>207</v>
      </c>
    </row>
    <row r="14" spans="1:21" ht="42" customHeight="1">
      <c r="A14" s="49" t="str">
        <f t="shared" si="1"/>
        <v>r_9</v>
      </c>
      <c r="B14" s="68" t="s">
        <v>213</v>
      </c>
      <c r="C14" s="77">
        <v>45717</v>
      </c>
      <c r="D14" s="50" t="s">
        <v>101</v>
      </c>
      <c r="E14" s="50" t="s">
        <v>114</v>
      </c>
      <c r="F14" s="81">
        <f t="shared" si="5"/>
        <v>45731</v>
      </c>
      <c r="G14" s="77">
        <f t="shared" si="6"/>
        <v>45774</v>
      </c>
      <c r="H14" s="77">
        <f>F14+112</f>
        <v>45843</v>
      </c>
      <c r="I14" s="77">
        <v>45748</v>
      </c>
      <c r="J14" s="77">
        <f t="shared" si="7"/>
        <v>45843</v>
      </c>
      <c r="K14" s="77">
        <f t="shared" si="8"/>
        <v>45717</v>
      </c>
      <c r="L14" s="77">
        <f>K14+56</f>
        <v>45773</v>
      </c>
      <c r="M14" s="77">
        <f t="shared" si="9"/>
        <v>45717</v>
      </c>
      <c r="N14" s="77">
        <f t="shared" si="10"/>
        <v>45773</v>
      </c>
      <c r="O14" s="77">
        <f t="shared" si="11"/>
        <v>45774</v>
      </c>
      <c r="P14" s="77">
        <f>O14+28</f>
        <v>45802</v>
      </c>
      <c r="Q14" s="79">
        <f t="shared" si="12"/>
        <v>70</v>
      </c>
      <c r="R14" s="80">
        <f t="shared" si="13"/>
        <v>57</v>
      </c>
      <c r="S14" s="68" t="s">
        <v>218</v>
      </c>
      <c r="T14" s="49">
        <f t="shared" si="0"/>
        <v>20</v>
      </c>
      <c r="U14" s="49" t="s">
        <v>207</v>
      </c>
    </row>
    <row r="15" spans="1:21" ht="42" customHeight="1">
      <c r="A15" s="49" t="str">
        <f t="shared" si="1"/>
        <v>r_10</v>
      </c>
      <c r="B15" s="68" t="s">
        <v>214</v>
      </c>
      <c r="C15" s="77">
        <v>45717</v>
      </c>
      <c r="D15" s="50" t="s">
        <v>101</v>
      </c>
      <c r="E15" s="50" t="s">
        <v>114</v>
      </c>
      <c r="F15" s="81">
        <f t="shared" si="5"/>
        <v>45731</v>
      </c>
      <c r="G15" s="77">
        <f t="shared" si="6"/>
        <v>45774</v>
      </c>
      <c r="H15" s="77">
        <f>F15+112</f>
        <v>45843</v>
      </c>
      <c r="I15" s="77">
        <v>45748</v>
      </c>
      <c r="J15" s="77">
        <f t="shared" si="7"/>
        <v>45843</v>
      </c>
      <c r="K15" s="77">
        <f t="shared" si="8"/>
        <v>45717</v>
      </c>
      <c r="L15" s="77">
        <f>K15+56</f>
        <v>45773</v>
      </c>
      <c r="M15" s="77">
        <f t="shared" si="9"/>
        <v>45717</v>
      </c>
      <c r="N15" s="77">
        <f t="shared" si="10"/>
        <v>45773</v>
      </c>
      <c r="O15" s="77">
        <v>45773</v>
      </c>
      <c r="P15" s="77">
        <f>O15+27</f>
        <v>45800</v>
      </c>
      <c r="Q15" s="79">
        <f t="shared" si="12"/>
        <v>70</v>
      </c>
      <c r="R15" s="80">
        <f t="shared" si="13"/>
        <v>57</v>
      </c>
      <c r="S15" s="68">
        <f>_xlfn.DAYS(P15,O15-1)</f>
        <v>28</v>
      </c>
      <c r="T15" s="49">
        <f t="shared" si="0"/>
        <v>20</v>
      </c>
      <c r="U15" s="82" t="s">
        <v>209</v>
      </c>
    </row>
    <row r="16" spans="1:21" ht="42" customHeight="1">
      <c r="A16" s="49" t="str">
        <f t="shared" si="1"/>
        <v>r_11</v>
      </c>
      <c r="B16" s="68" t="s">
        <v>215</v>
      </c>
      <c r="C16" s="77">
        <v>45717</v>
      </c>
      <c r="D16" s="50" t="s">
        <v>101</v>
      </c>
      <c r="E16" s="50" t="s">
        <v>114</v>
      </c>
      <c r="F16" s="81">
        <f t="shared" si="5"/>
        <v>45731</v>
      </c>
      <c r="G16" s="77">
        <f t="shared" si="6"/>
        <v>45774</v>
      </c>
      <c r="H16" s="77">
        <f>F16+112</f>
        <v>45843</v>
      </c>
      <c r="I16" s="77">
        <v>45748</v>
      </c>
      <c r="J16" s="77">
        <f t="shared" si="7"/>
        <v>45843</v>
      </c>
      <c r="K16" s="77">
        <f t="shared" si="8"/>
        <v>45717</v>
      </c>
      <c r="L16" s="77">
        <f>K16+56</f>
        <v>45773</v>
      </c>
      <c r="M16" s="77">
        <f t="shared" si="9"/>
        <v>45717</v>
      </c>
      <c r="N16" s="77">
        <f t="shared" si="10"/>
        <v>45773</v>
      </c>
      <c r="O16" s="77">
        <f>P16-27</f>
        <v>45817</v>
      </c>
      <c r="P16" s="77">
        <f>H16+1</f>
        <v>45844</v>
      </c>
      <c r="Q16" s="79">
        <f t="shared" si="12"/>
        <v>70</v>
      </c>
      <c r="R16" s="80">
        <f t="shared" si="13"/>
        <v>57</v>
      </c>
      <c r="S16" s="68">
        <f>_xlfn.DAYS(P16,O16-1)</f>
        <v>28</v>
      </c>
      <c r="T16" s="49">
        <f t="shared" si="0"/>
        <v>20</v>
      </c>
      <c r="U16" s="82" t="s">
        <v>209</v>
      </c>
    </row>
    <row r="17" spans="1:21" ht="42" customHeight="1">
      <c r="A17" s="49" t="str">
        <f t="shared" si="1"/>
        <v>r_12</v>
      </c>
      <c r="B17" s="68" t="s">
        <v>219</v>
      </c>
      <c r="C17" s="77">
        <v>45717</v>
      </c>
      <c r="D17" s="50" t="s">
        <v>101</v>
      </c>
      <c r="E17" s="50" t="s">
        <v>114</v>
      </c>
      <c r="F17" s="83">
        <f>C17</f>
        <v>45717</v>
      </c>
      <c r="G17" s="77">
        <f t="shared" si="6"/>
        <v>45774</v>
      </c>
      <c r="H17" s="77">
        <f>F17+112</f>
        <v>45829</v>
      </c>
      <c r="I17" s="77">
        <v>45748</v>
      </c>
      <c r="J17" s="77">
        <f>C17+112</f>
        <v>45829</v>
      </c>
      <c r="K17" s="77">
        <f t="shared" si="8"/>
        <v>45717</v>
      </c>
      <c r="L17" s="77">
        <f>K17+56</f>
        <v>45773</v>
      </c>
      <c r="M17" s="77">
        <f t="shared" si="9"/>
        <v>45717</v>
      </c>
      <c r="N17" s="77">
        <f t="shared" si="10"/>
        <v>45773</v>
      </c>
      <c r="O17" s="77">
        <f>G17</f>
        <v>45774</v>
      </c>
      <c r="P17" s="77">
        <f>O17+27</f>
        <v>45801</v>
      </c>
      <c r="Q17" s="79">
        <f>C17+112-G17+1</f>
        <v>56</v>
      </c>
      <c r="R17" s="80">
        <f t="shared" si="13"/>
        <v>57</v>
      </c>
      <c r="S17" s="68">
        <f>_xlfn.DAYS(P17,O17-1)</f>
        <v>28</v>
      </c>
      <c r="T17" s="49">
        <f t="shared" si="0"/>
        <v>20</v>
      </c>
      <c r="U17" s="49" t="s">
        <v>207</v>
      </c>
    </row>
    <row r="18" spans="1:21" ht="42" customHeight="1">
      <c r="A18" s="49" t="str">
        <f t="shared" si="1"/>
        <v>r_13</v>
      </c>
      <c r="B18" s="68" t="s">
        <v>220</v>
      </c>
      <c r="C18" s="77">
        <v>45717</v>
      </c>
      <c r="D18" s="50" t="s">
        <v>101</v>
      </c>
      <c r="E18" s="50" t="s">
        <v>114</v>
      </c>
      <c r="F18" s="83">
        <f t="shared" ref="F18:F22" si="14">C18</f>
        <v>45717</v>
      </c>
      <c r="G18" s="77">
        <f t="shared" si="6"/>
        <v>45774</v>
      </c>
      <c r="H18" s="77">
        <f>C18+113</f>
        <v>45830</v>
      </c>
      <c r="I18" s="77">
        <v>45748</v>
      </c>
      <c r="J18" s="77">
        <f t="shared" ref="J18:J28" si="15">C18+112</f>
        <v>45829</v>
      </c>
      <c r="K18" s="77">
        <f t="shared" si="8"/>
        <v>45717</v>
      </c>
      <c r="L18" s="77">
        <f>K18+56</f>
        <v>45773</v>
      </c>
      <c r="M18" s="77">
        <f t="shared" si="9"/>
        <v>45717</v>
      </c>
      <c r="N18" s="77">
        <f t="shared" si="10"/>
        <v>45773</v>
      </c>
      <c r="O18" s="77">
        <f t="shared" ref="O18:O20" si="16">G18</f>
        <v>45774</v>
      </c>
      <c r="P18" s="77">
        <f>O18+27</f>
        <v>45801</v>
      </c>
      <c r="Q18" s="79">
        <f t="shared" ref="Q18:Q28" si="17">C18+112-G18+1</f>
        <v>56</v>
      </c>
      <c r="R18" s="80">
        <f t="shared" si="13"/>
        <v>57</v>
      </c>
      <c r="S18" s="68">
        <f>_xlfn.DAYS(P18,O18-1)</f>
        <v>28</v>
      </c>
      <c r="T18" s="49">
        <f t="shared" si="0"/>
        <v>20</v>
      </c>
      <c r="U18" s="49" t="s">
        <v>207</v>
      </c>
    </row>
    <row r="19" spans="1:21" ht="42" customHeight="1">
      <c r="A19" s="49" t="str">
        <f t="shared" si="1"/>
        <v>r_14</v>
      </c>
      <c r="B19" s="68" t="s">
        <v>221</v>
      </c>
      <c r="C19" s="77">
        <v>45717</v>
      </c>
      <c r="D19" s="50" t="s">
        <v>101</v>
      </c>
      <c r="E19" s="50" t="s">
        <v>114</v>
      </c>
      <c r="F19" s="83">
        <f t="shared" si="14"/>
        <v>45717</v>
      </c>
      <c r="G19" s="77">
        <f t="shared" si="6"/>
        <v>45774</v>
      </c>
      <c r="H19" s="77">
        <f>F19+112</f>
        <v>45829</v>
      </c>
      <c r="I19" s="77">
        <v>45748</v>
      </c>
      <c r="J19" s="77">
        <f t="shared" si="15"/>
        <v>45829</v>
      </c>
      <c r="K19" s="77">
        <f t="shared" si="8"/>
        <v>45717</v>
      </c>
      <c r="L19" s="77">
        <f>K19+57</f>
        <v>45774</v>
      </c>
      <c r="M19" s="77">
        <f t="shared" si="9"/>
        <v>45717</v>
      </c>
      <c r="N19" s="77">
        <f t="shared" si="10"/>
        <v>45773</v>
      </c>
      <c r="O19" s="77">
        <f t="shared" si="16"/>
        <v>45774</v>
      </c>
      <c r="P19" s="77">
        <f>O19+27</f>
        <v>45801</v>
      </c>
      <c r="Q19" s="79">
        <f t="shared" si="17"/>
        <v>56</v>
      </c>
      <c r="R19" s="80">
        <f t="shared" si="13"/>
        <v>57</v>
      </c>
      <c r="S19" s="68">
        <f>_xlfn.DAYS(P19,O19-1)</f>
        <v>28</v>
      </c>
      <c r="T19" s="49">
        <f t="shared" si="0"/>
        <v>20</v>
      </c>
      <c r="U19" s="49" t="s">
        <v>207</v>
      </c>
    </row>
    <row r="20" spans="1:21" ht="42" customHeight="1">
      <c r="A20" s="49" t="str">
        <f t="shared" si="1"/>
        <v>r_15</v>
      </c>
      <c r="B20" s="68" t="s">
        <v>213</v>
      </c>
      <c r="C20" s="77">
        <v>45717</v>
      </c>
      <c r="D20" s="50" t="s">
        <v>101</v>
      </c>
      <c r="E20" s="50" t="s">
        <v>114</v>
      </c>
      <c r="F20" s="83">
        <f t="shared" si="14"/>
        <v>45717</v>
      </c>
      <c r="G20" s="77">
        <f t="shared" si="6"/>
        <v>45774</v>
      </c>
      <c r="H20" s="77">
        <f>F20+112</f>
        <v>45829</v>
      </c>
      <c r="I20" s="77">
        <v>45748</v>
      </c>
      <c r="J20" s="77">
        <f t="shared" si="15"/>
        <v>45829</v>
      </c>
      <c r="K20" s="77">
        <f t="shared" si="8"/>
        <v>45717</v>
      </c>
      <c r="L20" s="77">
        <f>K20+56</f>
        <v>45773</v>
      </c>
      <c r="M20" s="77">
        <f t="shared" si="9"/>
        <v>45717</v>
      </c>
      <c r="N20" s="77">
        <f t="shared" si="10"/>
        <v>45773</v>
      </c>
      <c r="O20" s="77">
        <f t="shared" si="16"/>
        <v>45774</v>
      </c>
      <c r="P20" s="77">
        <f>O20+28</f>
        <v>45802</v>
      </c>
      <c r="Q20" s="79">
        <f t="shared" si="17"/>
        <v>56</v>
      </c>
      <c r="R20" s="80">
        <f t="shared" si="13"/>
        <v>57</v>
      </c>
      <c r="S20" s="68" t="s">
        <v>218</v>
      </c>
      <c r="T20" s="49">
        <f t="shared" si="0"/>
        <v>20</v>
      </c>
      <c r="U20" s="82"/>
    </row>
    <row r="21" spans="1:21" ht="42" customHeight="1">
      <c r="A21" s="49" t="str">
        <f t="shared" si="1"/>
        <v>r_16</v>
      </c>
      <c r="B21" s="68" t="s">
        <v>214</v>
      </c>
      <c r="C21" s="77">
        <v>45717</v>
      </c>
      <c r="D21" s="50" t="s">
        <v>101</v>
      </c>
      <c r="E21" s="50" t="s">
        <v>114</v>
      </c>
      <c r="F21" s="83">
        <f t="shared" si="14"/>
        <v>45717</v>
      </c>
      <c r="G21" s="77">
        <f t="shared" si="6"/>
        <v>45774</v>
      </c>
      <c r="H21" s="77">
        <f>F21+112</f>
        <v>45829</v>
      </c>
      <c r="I21" s="77">
        <v>45748</v>
      </c>
      <c r="J21" s="77">
        <f t="shared" si="15"/>
        <v>45829</v>
      </c>
      <c r="K21" s="77">
        <f t="shared" si="8"/>
        <v>45717</v>
      </c>
      <c r="L21" s="77">
        <f>K21+56</f>
        <v>45773</v>
      </c>
      <c r="M21" s="77">
        <f t="shared" si="9"/>
        <v>45717</v>
      </c>
      <c r="N21" s="77">
        <f t="shared" si="10"/>
        <v>45773</v>
      </c>
      <c r="O21" s="77">
        <v>45773</v>
      </c>
      <c r="P21" s="77">
        <f>O21+27</f>
        <v>45800</v>
      </c>
      <c r="Q21" s="79">
        <f t="shared" si="17"/>
        <v>56</v>
      </c>
      <c r="R21" s="80">
        <f t="shared" si="13"/>
        <v>57</v>
      </c>
      <c r="S21" s="68">
        <f>_xlfn.DAYS(P21,O21-1)</f>
        <v>28</v>
      </c>
      <c r="T21" s="49">
        <f t="shared" si="0"/>
        <v>20</v>
      </c>
      <c r="U21" s="82" t="s">
        <v>209</v>
      </c>
    </row>
    <row r="22" spans="1:21" ht="42" customHeight="1">
      <c r="A22" s="49" t="str">
        <f t="shared" si="1"/>
        <v>r_17</v>
      </c>
      <c r="B22" s="68" t="s">
        <v>215</v>
      </c>
      <c r="C22" s="77">
        <v>45717</v>
      </c>
      <c r="D22" s="50" t="s">
        <v>101</v>
      </c>
      <c r="E22" s="50" t="s">
        <v>114</v>
      </c>
      <c r="F22" s="83">
        <f t="shared" si="14"/>
        <v>45717</v>
      </c>
      <c r="G22" s="77">
        <f t="shared" si="6"/>
        <v>45774</v>
      </c>
      <c r="H22" s="77">
        <f>F22+112</f>
        <v>45829</v>
      </c>
      <c r="I22" s="77">
        <v>45748</v>
      </c>
      <c r="J22" s="77">
        <f t="shared" si="15"/>
        <v>45829</v>
      </c>
      <c r="K22" s="77">
        <f t="shared" si="8"/>
        <v>45717</v>
      </c>
      <c r="L22" s="77">
        <f>K22+56</f>
        <v>45773</v>
      </c>
      <c r="M22" s="77">
        <f t="shared" si="9"/>
        <v>45717</v>
      </c>
      <c r="N22" s="77">
        <f t="shared" si="10"/>
        <v>45773</v>
      </c>
      <c r="O22" s="77">
        <f>P22-27</f>
        <v>45803</v>
      </c>
      <c r="P22" s="77">
        <f>H22+1</f>
        <v>45830</v>
      </c>
      <c r="Q22" s="79">
        <f t="shared" si="17"/>
        <v>56</v>
      </c>
      <c r="R22" s="80">
        <f t="shared" si="13"/>
        <v>57</v>
      </c>
      <c r="S22" s="68">
        <f>_xlfn.DAYS(P22,O22-1)</f>
        <v>28</v>
      </c>
      <c r="T22" s="49">
        <f t="shared" si="0"/>
        <v>20</v>
      </c>
      <c r="U22" s="82" t="s">
        <v>209</v>
      </c>
    </row>
    <row r="23" spans="1:21" ht="42" customHeight="1">
      <c r="A23" s="49" t="str">
        <f t="shared" si="1"/>
        <v>r_18</v>
      </c>
      <c r="B23" s="68" t="s">
        <v>219</v>
      </c>
      <c r="C23" s="77">
        <v>45717</v>
      </c>
      <c r="D23" s="50" t="s">
        <v>101</v>
      </c>
      <c r="E23" s="50" t="s">
        <v>114</v>
      </c>
      <c r="F23" s="84">
        <f>C23-14</f>
        <v>45703</v>
      </c>
      <c r="G23" s="77">
        <f t="shared" si="6"/>
        <v>45774</v>
      </c>
      <c r="H23" s="77">
        <f>C23+112</f>
        <v>45829</v>
      </c>
      <c r="I23" s="77">
        <v>45748</v>
      </c>
      <c r="J23" s="77">
        <f t="shared" si="15"/>
        <v>45829</v>
      </c>
      <c r="K23" s="77">
        <f t="shared" si="8"/>
        <v>45717</v>
      </c>
      <c r="L23" s="77">
        <f>K23+56</f>
        <v>45773</v>
      </c>
      <c r="M23" s="77">
        <f t="shared" si="9"/>
        <v>45717</v>
      </c>
      <c r="N23" s="77">
        <f t="shared" si="10"/>
        <v>45773</v>
      </c>
      <c r="O23" s="77">
        <f>G23</f>
        <v>45774</v>
      </c>
      <c r="P23" s="77">
        <f>O23+27</f>
        <v>45801</v>
      </c>
      <c r="Q23" s="79">
        <f t="shared" si="17"/>
        <v>56</v>
      </c>
      <c r="R23" s="80">
        <f t="shared" si="13"/>
        <v>57</v>
      </c>
      <c r="S23" s="68">
        <f>_xlfn.DAYS(P23,O23-1)</f>
        <v>28</v>
      </c>
      <c r="T23" s="49">
        <f t="shared" si="0"/>
        <v>20</v>
      </c>
      <c r="U23" s="49" t="s">
        <v>207</v>
      </c>
    </row>
    <row r="24" spans="1:21" ht="42" customHeight="1">
      <c r="A24" s="49" t="str">
        <f t="shared" si="1"/>
        <v>r_19</v>
      </c>
      <c r="B24" s="68" t="s">
        <v>220</v>
      </c>
      <c r="C24" s="77">
        <v>45717</v>
      </c>
      <c r="D24" s="50" t="s">
        <v>101</v>
      </c>
      <c r="E24" s="50" t="s">
        <v>114</v>
      </c>
      <c r="F24" s="84">
        <f t="shared" ref="F24:F28" si="18">C24-14</f>
        <v>45703</v>
      </c>
      <c r="G24" s="77">
        <f t="shared" si="6"/>
        <v>45774</v>
      </c>
      <c r="H24" s="77">
        <f>C24+113</f>
        <v>45830</v>
      </c>
      <c r="I24" s="77">
        <v>45748</v>
      </c>
      <c r="J24" s="77">
        <f t="shared" si="15"/>
        <v>45829</v>
      </c>
      <c r="K24" s="77">
        <f t="shared" si="8"/>
        <v>45717</v>
      </c>
      <c r="L24" s="77">
        <f>K24+56</f>
        <v>45773</v>
      </c>
      <c r="M24" s="77">
        <f t="shared" si="9"/>
        <v>45717</v>
      </c>
      <c r="N24" s="77">
        <f t="shared" si="10"/>
        <v>45773</v>
      </c>
      <c r="O24" s="77">
        <f t="shared" ref="O24:O26" si="19">G24</f>
        <v>45774</v>
      </c>
      <c r="P24" s="77">
        <f>O24+27</f>
        <v>45801</v>
      </c>
      <c r="Q24" s="79">
        <f t="shared" si="17"/>
        <v>56</v>
      </c>
      <c r="R24" s="80">
        <f t="shared" si="13"/>
        <v>57</v>
      </c>
      <c r="S24" s="68">
        <f>_xlfn.DAYS(P24,O24-1)</f>
        <v>28</v>
      </c>
      <c r="T24" s="49">
        <f t="shared" si="0"/>
        <v>20</v>
      </c>
      <c r="U24" s="49" t="s">
        <v>207</v>
      </c>
    </row>
    <row r="25" spans="1:21" ht="42" customHeight="1">
      <c r="A25" s="49" t="str">
        <f t="shared" si="1"/>
        <v>r_20</v>
      </c>
      <c r="B25" s="68" t="s">
        <v>221</v>
      </c>
      <c r="C25" s="77">
        <v>45717</v>
      </c>
      <c r="D25" s="50" t="s">
        <v>101</v>
      </c>
      <c r="E25" s="50" t="s">
        <v>114</v>
      </c>
      <c r="F25" s="84">
        <f t="shared" si="18"/>
        <v>45703</v>
      </c>
      <c r="G25" s="77">
        <f t="shared" si="6"/>
        <v>45774</v>
      </c>
      <c r="H25" s="77">
        <f>C25+112</f>
        <v>45829</v>
      </c>
      <c r="I25" s="77">
        <v>45748</v>
      </c>
      <c r="J25" s="77">
        <f t="shared" si="15"/>
        <v>45829</v>
      </c>
      <c r="K25" s="77">
        <f t="shared" si="8"/>
        <v>45717</v>
      </c>
      <c r="L25" s="77">
        <f>K25+57</f>
        <v>45774</v>
      </c>
      <c r="M25" s="77">
        <f t="shared" si="9"/>
        <v>45717</v>
      </c>
      <c r="N25" s="77">
        <f t="shared" si="10"/>
        <v>45773</v>
      </c>
      <c r="O25" s="77">
        <f t="shared" si="19"/>
        <v>45774</v>
      </c>
      <c r="P25" s="77">
        <f>O25+27</f>
        <v>45801</v>
      </c>
      <c r="Q25" s="79">
        <f t="shared" si="17"/>
        <v>56</v>
      </c>
      <c r="R25" s="80">
        <f t="shared" si="13"/>
        <v>57</v>
      </c>
      <c r="S25" s="68">
        <f>_xlfn.DAYS(P25,O25-1)</f>
        <v>28</v>
      </c>
      <c r="T25" s="49">
        <f t="shared" si="0"/>
        <v>20</v>
      </c>
      <c r="U25" s="49" t="s">
        <v>207</v>
      </c>
    </row>
    <row r="26" spans="1:21" ht="42" customHeight="1">
      <c r="A26" s="49" t="str">
        <f t="shared" si="1"/>
        <v>r_21</v>
      </c>
      <c r="B26" s="68" t="s">
        <v>213</v>
      </c>
      <c r="C26" s="77">
        <v>45717</v>
      </c>
      <c r="D26" s="50" t="s">
        <v>101</v>
      </c>
      <c r="E26" s="50" t="s">
        <v>114</v>
      </c>
      <c r="F26" s="84">
        <f t="shared" si="18"/>
        <v>45703</v>
      </c>
      <c r="G26" s="77">
        <f t="shared" si="6"/>
        <v>45774</v>
      </c>
      <c r="H26" s="77">
        <f>C26+112</f>
        <v>45829</v>
      </c>
      <c r="I26" s="77">
        <v>45748</v>
      </c>
      <c r="J26" s="77">
        <f t="shared" si="15"/>
        <v>45829</v>
      </c>
      <c r="K26" s="77">
        <f t="shared" si="8"/>
        <v>45717</v>
      </c>
      <c r="L26" s="77">
        <f>K26+56</f>
        <v>45773</v>
      </c>
      <c r="M26" s="77">
        <f t="shared" si="9"/>
        <v>45717</v>
      </c>
      <c r="N26" s="77">
        <f t="shared" si="10"/>
        <v>45773</v>
      </c>
      <c r="O26" s="77">
        <f t="shared" si="19"/>
        <v>45774</v>
      </c>
      <c r="P26" s="77">
        <f>O26+28</f>
        <v>45802</v>
      </c>
      <c r="Q26" s="79">
        <f t="shared" si="17"/>
        <v>56</v>
      </c>
      <c r="R26" s="80">
        <f t="shared" si="13"/>
        <v>57</v>
      </c>
      <c r="S26" s="68" t="s">
        <v>218</v>
      </c>
      <c r="T26" s="49">
        <f t="shared" si="0"/>
        <v>20</v>
      </c>
      <c r="U26" s="49" t="s">
        <v>207</v>
      </c>
    </row>
    <row r="27" spans="1:21" ht="42" customHeight="1">
      <c r="A27" s="49" t="str">
        <f t="shared" si="1"/>
        <v>r_22</v>
      </c>
      <c r="B27" s="68" t="s">
        <v>214</v>
      </c>
      <c r="C27" s="77">
        <v>45717</v>
      </c>
      <c r="D27" s="50" t="s">
        <v>101</v>
      </c>
      <c r="E27" s="50" t="s">
        <v>114</v>
      </c>
      <c r="F27" s="84">
        <f t="shared" si="18"/>
        <v>45703</v>
      </c>
      <c r="G27" s="77">
        <f t="shared" si="6"/>
        <v>45774</v>
      </c>
      <c r="H27" s="77">
        <f>C27+112</f>
        <v>45829</v>
      </c>
      <c r="I27" s="77">
        <v>45748</v>
      </c>
      <c r="J27" s="77">
        <f t="shared" si="15"/>
        <v>45829</v>
      </c>
      <c r="K27" s="77">
        <f t="shared" si="8"/>
        <v>45717</v>
      </c>
      <c r="L27" s="77">
        <f>K27+56</f>
        <v>45773</v>
      </c>
      <c r="M27" s="77">
        <f t="shared" si="9"/>
        <v>45717</v>
      </c>
      <c r="N27" s="77">
        <f t="shared" si="10"/>
        <v>45773</v>
      </c>
      <c r="O27" s="77">
        <v>45773</v>
      </c>
      <c r="P27" s="77">
        <f>O27+27</f>
        <v>45800</v>
      </c>
      <c r="Q27" s="79">
        <f t="shared" si="17"/>
        <v>56</v>
      </c>
      <c r="R27" s="80">
        <f t="shared" si="13"/>
        <v>57</v>
      </c>
      <c r="S27" s="68">
        <f>_xlfn.DAYS(P27,O27-1)</f>
        <v>28</v>
      </c>
      <c r="T27" s="49">
        <f t="shared" si="0"/>
        <v>20</v>
      </c>
      <c r="U27" s="82" t="s">
        <v>209</v>
      </c>
    </row>
    <row r="28" spans="1:21" ht="42" customHeight="1">
      <c r="A28" s="49" t="str">
        <f t="shared" si="1"/>
        <v>r_23</v>
      </c>
      <c r="B28" s="68" t="s">
        <v>215</v>
      </c>
      <c r="C28" s="77">
        <v>45717</v>
      </c>
      <c r="D28" s="50" t="s">
        <v>101</v>
      </c>
      <c r="E28" s="50" t="s">
        <v>114</v>
      </c>
      <c r="F28" s="84">
        <f t="shared" si="18"/>
        <v>45703</v>
      </c>
      <c r="G28" s="77">
        <f t="shared" si="6"/>
        <v>45774</v>
      </c>
      <c r="H28" s="77">
        <f>C28+112</f>
        <v>45829</v>
      </c>
      <c r="I28" s="77">
        <v>45748</v>
      </c>
      <c r="J28" s="77">
        <f t="shared" si="15"/>
        <v>45829</v>
      </c>
      <c r="K28" s="77">
        <f t="shared" si="8"/>
        <v>45717</v>
      </c>
      <c r="L28" s="77">
        <f>K28+56</f>
        <v>45773</v>
      </c>
      <c r="M28" s="77">
        <f t="shared" si="9"/>
        <v>45717</v>
      </c>
      <c r="N28" s="77">
        <f t="shared" si="10"/>
        <v>45773</v>
      </c>
      <c r="O28" s="77">
        <f>P28-27</f>
        <v>45803</v>
      </c>
      <c r="P28" s="77">
        <f>H28+1</f>
        <v>45830</v>
      </c>
      <c r="Q28" s="79">
        <f t="shared" si="17"/>
        <v>56</v>
      </c>
      <c r="R28" s="80">
        <f t="shared" si="13"/>
        <v>57</v>
      </c>
      <c r="S28" s="68">
        <f>_xlfn.DAYS(P28,O28-1)</f>
        <v>28</v>
      </c>
      <c r="T28" s="49">
        <f t="shared" si="0"/>
        <v>20</v>
      </c>
      <c r="U28" s="82" t="s">
        <v>209</v>
      </c>
    </row>
    <row r="29" spans="1:21" ht="42" customHeight="1">
      <c r="F29" s="75"/>
    </row>
    <row r="30" spans="1:21" ht="42" customHeight="1">
      <c r="F30" s="75"/>
    </row>
    <row r="31" spans="1:21" ht="42" customHeight="1">
      <c r="F31" s="75"/>
    </row>
    <row r="32" spans="1:21" ht="42" customHeight="1"/>
    <row r="33" ht="42" customHeight="1"/>
    <row r="34" ht="42" customHeight="1"/>
    <row r="35" ht="42" customHeight="1"/>
    <row r="36" ht="42" customHeight="1"/>
    <row r="37" ht="42" customHeight="1"/>
    <row r="38" ht="42" customHeight="1"/>
    <row r="39" ht="42" customHeight="1"/>
    <row r="40" ht="42" customHeight="1"/>
    <row r="41" ht="42" customHeight="1"/>
    <row r="42" ht="42" customHeight="1"/>
    <row r="43" ht="42" customHeight="1"/>
    <row r="44" ht="42" customHeight="1"/>
    <row r="45" ht="42" customHeight="1"/>
    <row r="46" ht="42" customHeight="1"/>
    <row r="47" ht="42" customHeight="1"/>
    <row r="48"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row r="59" ht="42" customHeight="1"/>
    <row r="60" ht="42" customHeight="1"/>
    <row r="61" ht="42" customHeight="1"/>
    <row r="62" ht="42" customHeight="1"/>
    <row r="63" ht="42" customHeight="1"/>
    <row r="64" ht="42" customHeight="1"/>
    <row r="65" ht="42" customHeight="1"/>
    <row r="66" ht="42" customHeight="1"/>
    <row r="67" ht="42" customHeight="1"/>
    <row r="68" ht="42" customHeight="1"/>
    <row r="69" ht="42" customHeight="1"/>
    <row r="70" ht="42" customHeight="1"/>
    <row r="71" ht="42" customHeight="1"/>
    <row r="72" ht="42" customHeight="1"/>
    <row r="73" ht="42" customHeight="1"/>
    <row r="74" ht="42" customHeight="1"/>
    <row r="75" ht="42" customHeight="1"/>
    <row r="76" ht="42" customHeight="1"/>
    <row r="77" ht="42" customHeight="1"/>
    <row r="78" ht="42" customHeight="1"/>
    <row r="79" ht="42" customHeight="1"/>
    <row r="80" ht="42" customHeight="1"/>
    <row r="81" ht="42" customHeight="1"/>
    <row r="82" ht="42" customHeight="1"/>
    <row r="83" ht="42" customHeight="1"/>
    <row r="84" ht="42" customHeight="1"/>
    <row r="85" ht="42" customHeight="1"/>
    <row r="86" ht="42" customHeight="1"/>
    <row r="87" ht="42" customHeight="1"/>
    <row r="88" ht="42" customHeight="1"/>
    <row r="89" ht="42" customHeight="1"/>
    <row r="90" ht="42" customHeight="1"/>
    <row r="91" ht="42" customHeight="1"/>
    <row r="92" ht="42" customHeight="1"/>
    <row r="93" ht="42" customHeight="1"/>
    <row r="94" ht="42" customHeight="1"/>
    <row r="95" ht="42" customHeight="1"/>
    <row r="96" ht="42" customHeight="1"/>
    <row r="97" ht="42" customHeight="1"/>
    <row r="98" ht="42" customHeight="1"/>
    <row r="99" ht="42" customHeight="1"/>
    <row r="100" ht="42" customHeight="1"/>
    <row r="101" ht="42" customHeight="1"/>
  </sheetData>
  <mergeCells count="4">
    <mergeCell ref="A4:A5"/>
    <mergeCell ref="B4:B5"/>
    <mergeCell ref="C4:P4"/>
    <mergeCell ref="Q4:U4"/>
  </mergeCells>
  <phoneticPr fontId="3"/>
  <pageMargins left="0.7" right="0.7" top="0.75" bottom="0.75" header="0.3" footer="0.3"/>
  <pageSetup paperSize="8" scale="4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114"/>
  <sheetViews>
    <sheetView showGridLines="0" tabSelected="1" view="pageBreakPreview" zoomScale="146" zoomScaleNormal="100" zoomScaleSheetLayoutView="100" workbookViewId="0">
      <selection activeCell="J8" sqref="J8:S8"/>
    </sheetView>
  </sheetViews>
  <sheetFormatPr defaultColWidth="2.5" defaultRowHeight="15" customHeight="1"/>
  <cols>
    <col min="1" max="1" width="2.5" style="1"/>
    <col min="2" max="23" width="2.59765625" style="1" customWidth="1"/>
    <col min="24" max="25" width="3.59765625" style="1" customWidth="1"/>
    <col min="26" max="35" width="2.59765625" style="1" customWidth="1"/>
    <col min="36" max="36" width="2.5" style="1" customWidth="1"/>
    <col min="37" max="37" width="35.5" style="1" bestFit="1" customWidth="1"/>
    <col min="38" max="38" width="67.19921875" style="1" customWidth="1"/>
    <col min="39" max="39" width="6.3984375" style="1" customWidth="1"/>
    <col min="40" max="41" width="2.5" style="1"/>
    <col min="42" max="43" width="7.19921875" style="1" bestFit="1" customWidth="1"/>
    <col min="44" max="16384" width="2.5" style="1"/>
  </cols>
  <sheetData>
    <row r="1" spans="2:43" ht="25.95" customHeight="1">
      <c r="B1" s="2" t="s">
        <v>260</v>
      </c>
      <c r="M1" s="4"/>
      <c r="N1" s="5"/>
      <c r="O1" s="5"/>
      <c r="P1" s="5"/>
      <c r="Z1" s="5"/>
    </row>
    <row r="2" spans="2:43" ht="27.75" customHeight="1">
      <c r="B2" s="290" t="s">
        <v>229</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row>
    <row r="3" spans="2:43" s="29" customFormat="1" ht="18" customHeight="1">
      <c r="B3" s="48" t="s">
        <v>467</v>
      </c>
      <c r="C3" s="191"/>
      <c r="D3" s="191"/>
      <c r="E3" s="191"/>
      <c r="F3" s="191"/>
      <c r="G3" s="191"/>
      <c r="H3" s="191"/>
      <c r="I3" s="191"/>
      <c r="J3" s="191"/>
      <c r="K3" s="191"/>
      <c r="L3" s="191"/>
      <c r="M3" s="191"/>
      <c r="N3" s="191"/>
      <c r="O3" s="191"/>
      <c r="P3" s="191"/>
      <c r="Q3" s="191"/>
      <c r="R3" s="191"/>
      <c r="S3" s="191"/>
      <c r="T3" s="191"/>
      <c r="U3" s="191"/>
      <c r="V3" s="191"/>
      <c r="W3" s="191"/>
      <c r="X3" s="191"/>
      <c r="AH3" s="191"/>
      <c r="AI3" s="191"/>
    </row>
    <row r="4" spans="2:43" s="29" customFormat="1" ht="18" customHeight="1">
      <c r="B4" s="48" t="s">
        <v>94</v>
      </c>
      <c r="C4" s="191"/>
      <c r="D4" s="191"/>
      <c r="E4" s="191"/>
      <c r="F4" s="191"/>
      <c r="G4" s="191"/>
      <c r="H4" s="191"/>
      <c r="I4" s="191"/>
      <c r="J4" s="191"/>
      <c r="K4" s="191"/>
      <c r="L4" s="191"/>
      <c r="M4" s="191"/>
      <c r="N4" s="191"/>
      <c r="O4" s="191"/>
      <c r="P4" s="191"/>
      <c r="Q4" s="191"/>
      <c r="R4" s="191"/>
      <c r="S4" s="191"/>
      <c r="T4" s="191"/>
      <c r="U4" s="191"/>
      <c r="V4" s="191"/>
      <c r="W4" s="191"/>
      <c r="X4" s="191"/>
      <c r="AH4" s="191"/>
      <c r="AI4" s="191"/>
    </row>
    <row r="5" spans="2:43" s="29" customFormat="1" ht="18.45" customHeight="1">
      <c r="B5" s="42" t="s">
        <v>25</v>
      </c>
      <c r="C5" s="43"/>
      <c r="D5" s="43"/>
      <c r="E5" s="43"/>
      <c r="F5" s="43"/>
      <c r="G5" s="43"/>
      <c r="H5" s="43"/>
      <c r="I5" s="43"/>
      <c r="J5" s="43"/>
      <c r="K5" s="43"/>
      <c r="L5" s="43"/>
      <c r="M5" s="43"/>
      <c r="N5" s="191"/>
      <c r="O5" s="191"/>
      <c r="P5" s="191"/>
      <c r="Q5" s="191"/>
      <c r="R5" s="191"/>
      <c r="S5" s="191"/>
      <c r="T5" s="191"/>
      <c r="U5" s="191"/>
      <c r="V5" s="191"/>
      <c r="W5" s="191"/>
      <c r="X5" s="191"/>
      <c r="Z5" s="184"/>
      <c r="AA5" s="184"/>
      <c r="AB5" s="184"/>
      <c r="AC5" s="184"/>
      <c r="AD5" s="184"/>
      <c r="AE5" s="184"/>
      <c r="AF5" s="184"/>
      <c r="AG5" s="184"/>
      <c r="AH5" s="184"/>
      <c r="AI5" s="184"/>
      <c r="AL5" s="45"/>
    </row>
    <row r="6" spans="2:43" s="32" customFormat="1" ht="14.55" customHeight="1" thickBot="1">
      <c r="B6" s="55" t="s">
        <v>137</v>
      </c>
      <c r="C6" s="55"/>
      <c r="D6" s="55"/>
      <c r="E6" s="54"/>
      <c r="F6" s="54"/>
      <c r="G6" s="54"/>
      <c r="H6" s="54"/>
      <c r="I6" s="54"/>
      <c r="J6" s="54"/>
      <c r="K6" s="54"/>
      <c r="L6" s="54"/>
      <c r="M6" s="54"/>
      <c r="N6" s="54"/>
      <c r="O6" s="54"/>
      <c r="P6" s="54"/>
      <c r="Q6" s="54"/>
      <c r="R6" s="54"/>
      <c r="S6" s="54"/>
      <c r="T6" s="54"/>
      <c r="U6" s="54"/>
      <c r="V6" s="54"/>
      <c r="W6" s="54"/>
      <c r="X6" s="54"/>
      <c r="Y6" s="54"/>
      <c r="Z6" s="185"/>
      <c r="AA6" s="185"/>
      <c r="AB6" s="185"/>
      <c r="AC6" s="185"/>
      <c r="AD6" s="185"/>
      <c r="AE6" s="185"/>
      <c r="AF6" s="185"/>
      <c r="AG6" s="185"/>
      <c r="AH6" s="185"/>
      <c r="AI6" s="185"/>
    </row>
    <row r="7" spans="2:43" ht="18" customHeight="1">
      <c r="B7" s="314" t="s">
        <v>253</v>
      </c>
      <c r="C7" s="315"/>
      <c r="D7" s="315"/>
      <c r="E7" s="315"/>
      <c r="F7" s="315"/>
      <c r="G7" s="315"/>
      <c r="H7" s="315"/>
      <c r="I7" s="315"/>
      <c r="J7" s="186" t="s">
        <v>13</v>
      </c>
      <c r="K7" s="187"/>
      <c r="L7" s="187"/>
      <c r="M7" s="187"/>
      <c r="N7" s="187"/>
      <c r="O7" s="187"/>
      <c r="P7" s="187"/>
      <c r="Q7" s="187"/>
      <c r="R7" s="187"/>
      <c r="S7" s="188"/>
      <c r="T7" s="291" t="s">
        <v>24</v>
      </c>
      <c r="U7" s="292"/>
      <c r="V7" s="292"/>
      <c r="W7" s="292"/>
      <c r="X7" s="292"/>
      <c r="Y7" s="293"/>
      <c r="Z7" s="303"/>
      <c r="AA7" s="303"/>
      <c r="AB7" s="303"/>
      <c r="AC7" s="303"/>
      <c r="AD7" s="303"/>
      <c r="AE7" s="303"/>
      <c r="AF7" s="303"/>
      <c r="AG7" s="303"/>
      <c r="AH7" s="303"/>
      <c r="AI7" s="304"/>
    </row>
    <row r="8" spans="2:43" ht="18" customHeight="1">
      <c r="B8" s="312" t="s">
        <v>254</v>
      </c>
      <c r="C8" s="313"/>
      <c r="D8" s="313"/>
      <c r="E8" s="313"/>
      <c r="F8" s="313"/>
      <c r="G8" s="313"/>
      <c r="H8" s="313"/>
      <c r="I8" s="313"/>
      <c r="J8" s="316"/>
      <c r="K8" s="317"/>
      <c r="L8" s="317"/>
      <c r="M8" s="317"/>
      <c r="N8" s="317"/>
      <c r="O8" s="317"/>
      <c r="P8" s="317"/>
      <c r="Q8" s="317"/>
      <c r="R8" s="317"/>
      <c r="S8" s="318"/>
      <c r="T8" s="255"/>
      <c r="U8" s="256"/>
      <c r="V8" s="256"/>
      <c r="W8" s="256"/>
      <c r="X8" s="256"/>
      <c r="Y8" s="257"/>
      <c r="Z8" s="305"/>
      <c r="AA8" s="305"/>
      <c r="AB8" s="305"/>
      <c r="AC8" s="305"/>
      <c r="AD8" s="305"/>
      <c r="AE8" s="305"/>
      <c r="AF8" s="305"/>
      <c r="AG8" s="305"/>
      <c r="AH8" s="305"/>
      <c r="AI8" s="306"/>
    </row>
    <row r="9" spans="2:43" ht="18" customHeight="1">
      <c r="B9" s="231" t="s">
        <v>0</v>
      </c>
      <c r="C9" s="232"/>
      <c r="D9" s="232"/>
      <c r="E9" s="232"/>
      <c r="F9" s="232"/>
      <c r="G9" s="232"/>
      <c r="H9" s="232"/>
      <c r="I9" s="232"/>
      <c r="J9" s="258"/>
      <c r="K9" s="259"/>
      <c r="L9" s="259"/>
      <c r="M9" s="259"/>
      <c r="N9" s="259"/>
      <c r="O9" s="259"/>
      <c r="P9" s="259"/>
      <c r="Q9" s="259"/>
      <c r="R9" s="259"/>
      <c r="S9" s="260"/>
      <c r="T9" s="252" t="s">
        <v>489</v>
      </c>
      <c r="U9" s="253"/>
      <c r="V9" s="253"/>
      <c r="W9" s="253"/>
      <c r="X9" s="253"/>
      <c r="Y9" s="254"/>
      <c r="Z9" s="246"/>
      <c r="AA9" s="247"/>
      <c r="AB9" s="247"/>
      <c r="AC9" s="247"/>
      <c r="AD9" s="247"/>
      <c r="AE9" s="247"/>
      <c r="AF9" s="247"/>
      <c r="AG9" s="247"/>
      <c r="AH9" s="247"/>
      <c r="AI9" s="248"/>
    </row>
    <row r="10" spans="2:43" ht="18" customHeight="1">
      <c r="B10" s="231" t="s">
        <v>1</v>
      </c>
      <c r="C10" s="232"/>
      <c r="D10" s="232"/>
      <c r="E10" s="232"/>
      <c r="F10" s="232"/>
      <c r="G10" s="232"/>
      <c r="H10" s="232"/>
      <c r="I10" s="232"/>
      <c r="J10" s="240"/>
      <c r="K10" s="241"/>
      <c r="L10" s="241"/>
      <c r="M10" s="241"/>
      <c r="N10" s="241"/>
      <c r="O10" s="241"/>
      <c r="P10" s="241"/>
      <c r="Q10" s="241"/>
      <c r="R10" s="241"/>
      <c r="S10" s="242"/>
      <c r="T10" s="255"/>
      <c r="U10" s="256"/>
      <c r="V10" s="256"/>
      <c r="W10" s="256"/>
      <c r="X10" s="256"/>
      <c r="Y10" s="257"/>
      <c r="Z10" s="249"/>
      <c r="AA10" s="250"/>
      <c r="AB10" s="250"/>
      <c r="AC10" s="250"/>
      <c r="AD10" s="250"/>
      <c r="AE10" s="250"/>
      <c r="AF10" s="250"/>
      <c r="AG10" s="250"/>
      <c r="AH10" s="250"/>
      <c r="AI10" s="251"/>
      <c r="AQ10" s="35"/>
    </row>
    <row r="11" spans="2:43" ht="36" customHeight="1">
      <c r="B11" s="231" t="s">
        <v>3</v>
      </c>
      <c r="C11" s="232"/>
      <c r="D11" s="232"/>
      <c r="E11" s="232"/>
      <c r="F11" s="232"/>
      <c r="G11" s="232"/>
      <c r="H11" s="232"/>
      <c r="I11" s="232"/>
      <c r="J11" s="264"/>
      <c r="K11" s="265"/>
      <c r="L11" s="265"/>
      <c r="M11" s="265"/>
      <c r="N11" s="265"/>
      <c r="O11" s="265"/>
      <c r="P11" s="265"/>
      <c r="Q11" s="265"/>
      <c r="R11" s="265"/>
      <c r="S11" s="266"/>
      <c r="T11" s="255" t="s">
        <v>2</v>
      </c>
      <c r="U11" s="256"/>
      <c r="V11" s="256"/>
      <c r="W11" s="256"/>
      <c r="X11" s="256"/>
      <c r="Y11" s="257"/>
      <c r="Z11" s="261"/>
      <c r="AA11" s="262"/>
      <c r="AB11" s="262"/>
      <c r="AC11" s="262"/>
      <c r="AD11" s="262"/>
      <c r="AE11" s="262"/>
      <c r="AF11" s="262"/>
      <c r="AG11" s="262"/>
      <c r="AH11" s="262"/>
      <c r="AI11" s="263"/>
      <c r="AP11" s="34"/>
      <c r="AQ11" s="34"/>
    </row>
    <row r="12" spans="2:43" ht="36" customHeight="1">
      <c r="B12" s="319" t="s">
        <v>490</v>
      </c>
      <c r="C12" s="320"/>
      <c r="D12" s="320"/>
      <c r="E12" s="320"/>
      <c r="F12" s="320"/>
      <c r="G12" s="320"/>
      <c r="H12" s="320"/>
      <c r="I12" s="321"/>
      <c r="J12" s="138"/>
      <c r="K12" s="309"/>
      <c r="L12" s="309"/>
      <c r="M12" s="309"/>
      <c r="N12" s="309"/>
      <c r="O12" s="139"/>
      <c r="P12" s="309"/>
      <c r="Q12" s="309"/>
      <c r="R12" s="309"/>
      <c r="S12" s="309"/>
      <c r="T12" s="294" t="s">
        <v>468</v>
      </c>
      <c r="U12" s="295"/>
      <c r="V12" s="295"/>
      <c r="W12" s="295"/>
      <c r="X12" s="295"/>
      <c r="Y12" s="296"/>
      <c r="Z12" s="63"/>
      <c r="AA12" s="64"/>
      <c r="AB12" s="63"/>
      <c r="AC12" s="63"/>
      <c r="AD12" s="63"/>
      <c r="AE12" s="64"/>
      <c r="AF12" s="63"/>
      <c r="AG12" s="63"/>
      <c r="AH12" s="63"/>
      <c r="AI12" s="65"/>
      <c r="AK12" s="2"/>
      <c r="AL12" s="2"/>
    </row>
    <row r="13" spans="2:43" ht="16.05" customHeight="1">
      <c r="B13" s="297" t="s">
        <v>466</v>
      </c>
      <c r="C13" s="298"/>
      <c r="D13" s="298"/>
      <c r="E13" s="298"/>
      <c r="F13" s="298"/>
      <c r="G13" s="298"/>
      <c r="H13" s="298"/>
      <c r="I13" s="299"/>
      <c r="J13" s="267"/>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9"/>
      <c r="AK13" s="2"/>
      <c r="AL13" s="2"/>
    </row>
    <row r="14" spans="2:43" ht="16.05" customHeight="1">
      <c r="B14" s="300"/>
      <c r="C14" s="301"/>
      <c r="D14" s="301"/>
      <c r="E14" s="301"/>
      <c r="F14" s="301"/>
      <c r="G14" s="301"/>
      <c r="H14" s="301"/>
      <c r="I14" s="302"/>
      <c r="J14" s="270"/>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2"/>
      <c r="AK14" s="2"/>
      <c r="AL14" s="2"/>
    </row>
    <row r="15" spans="2:43" ht="16.05" customHeight="1">
      <c r="B15" s="300"/>
      <c r="C15" s="301"/>
      <c r="D15" s="301"/>
      <c r="E15" s="301"/>
      <c r="F15" s="301"/>
      <c r="G15" s="301"/>
      <c r="H15" s="301"/>
      <c r="I15" s="302"/>
      <c r="J15" s="270"/>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2"/>
      <c r="AK15" s="2"/>
      <c r="AL15" s="2"/>
    </row>
    <row r="16" spans="2:43" ht="16.05" customHeight="1">
      <c r="B16" s="300"/>
      <c r="C16" s="301"/>
      <c r="D16" s="301"/>
      <c r="E16" s="301"/>
      <c r="F16" s="301"/>
      <c r="G16" s="301"/>
      <c r="H16" s="301"/>
      <c r="I16" s="302"/>
      <c r="J16" s="270"/>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c r="AK16" s="2"/>
      <c r="AL16" s="2"/>
    </row>
    <row r="17" spans="2:39" ht="16.05" customHeight="1">
      <c r="B17" s="173"/>
      <c r="C17" s="174"/>
      <c r="D17" s="174"/>
      <c r="E17" s="174"/>
      <c r="F17" s="174"/>
      <c r="G17" s="174"/>
      <c r="H17" s="174"/>
      <c r="I17" s="175"/>
      <c r="J17" s="350" t="s">
        <v>74</v>
      </c>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2"/>
      <c r="AK17" s="2"/>
      <c r="AL17" s="2"/>
    </row>
    <row r="18" spans="2:39" ht="36" customHeight="1">
      <c r="B18" s="322" t="s">
        <v>34</v>
      </c>
      <c r="C18" s="323"/>
      <c r="D18" s="323"/>
      <c r="E18" s="323"/>
      <c r="F18" s="323"/>
      <c r="G18" s="323"/>
      <c r="H18" s="323"/>
      <c r="I18" s="324"/>
      <c r="J18" s="140"/>
      <c r="K18" s="307"/>
      <c r="L18" s="307"/>
      <c r="M18" s="307"/>
      <c r="N18" s="307"/>
      <c r="O18" s="66"/>
      <c r="P18" s="308"/>
      <c r="Q18" s="308"/>
      <c r="R18" s="308"/>
      <c r="S18" s="308"/>
      <c r="T18" s="103"/>
      <c r="U18" s="310" t="str">
        <f>IF(AND(チェックボックスのステータス!C2=2,チェックボックスのステータス!C3=6),"【注意】請求者が父親の場合、「配偶者が次に該当する場合、選択してください」①～⑤のいずれかを選択してください",IF(AND(チェックボックスのステータス!C2=1,チェックボックスのステータス!C3=1),"【注意】配偶者が父親の場合、「配偶者の状況を勘案しない場合の確認」①は選択できません",""))</f>
        <v/>
      </c>
      <c r="V18" s="310"/>
      <c r="W18" s="310"/>
      <c r="X18" s="310"/>
      <c r="Y18" s="310"/>
      <c r="Z18" s="310"/>
      <c r="AA18" s="310"/>
      <c r="AB18" s="310"/>
      <c r="AC18" s="310"/>
      <c r="AD18" s="310"/>
      <c r="AE18" s="310"/>
      <c r="AF18" s="310"/>
      <c r="AG18" s="310"/>
      <c r="AH18" s="310"/>
      <c r="AI18" s="311"/>
      <c r="AK18" s="2"/>
    </row>
    <row r="19" spans="2:39" ht="36" customHeight="1">
      <c r="B19" s="231" t="s">
        <v>469</v>
      </c>
      <c r="C19" s="232"/>
      <c r="D19" s="232"/>
      <c r="E19" s="232"/>
      <c r="F19" s="232"/>
      <c r="G19" s="232"/>
      <c r="H19" s="232"/>
      <c r="I19" s="233"/>
      <c r="J19" s="237"/>
      <c r="K19" s="238"/>
      <c r="L19" s="238"/>
      <c r="M19" s="238"/>
      <c r="N19" s="238"/>
      <c r="O19" s="238"/>
      <c r="P19" s="238"/>
      <c r="Q19" s="238"/>
      <c r="R19" s="36"/>
      <c r="S19" s="36"/>
      <c r="T19" s="239" t="str">
        <f>IF(AND(Z7&lt;&gt;"",チェックボックスのステータス!C2=1,'請求書(Excel版)'!J19=""),"【注意】当該子の出産予定日を入力してください","")</f>
        <v/>
      </c>
      <c r="U19" s="239"/>
      <c r="V19" s="239"/>
      <c r="W19" s="239"/>
      <c r="X19" s="239"/>
      <c r="Y19" s="239"/>
      <c r="Z19" s="239"/>
      <c r="AA19" s="239"/>
      <c r="AB19" s="195"/>
      <c r="AC19" s="195"/>
      <c r="AD19" s="195"/>
      <c r="AE19" s="195"/>
      <c r="AF19" s="195"/>
      <c r="AG19" s="195"/>
      <c r="AH19" s="195"/>
      <c r="AI19" s="196"/>
      <c r="AK19" s="59"/>
      <c r="AL19" s="152"/>
    </row>
    <row r="20" spans="2:39" ht="36" customHeight="1">
      <c r="B20" s="231" t="s">
        <v>470</v>
      </c>
      <c r="C20" s="232"/>
      <c r="D20" s="232"/>
      <c r="E20" s="232"/>
      <c r="F20" s="232"/>
      <c r="G20" s="232"/>
      <c r="H20" s="232"/>
      <c r="I20" s="233"/>
      <c r="J20" s="234" t="str">
        <f>IF(ISBLANK(Z11),"",IFERROR(INDEX(育休期間の判定!G5:G20,MATCH(育休期間の判定!A2,育休期間の判定!D5:D20,0)),""))</f>
        <v/>
      </c>
      <c r="K20" s="235"/>
      <c r="L20" s="235"/>
      <c r="M20" s="235"/>
      <c r="N20" s="235"/>
      <c r="O20" s="235"/>
      <c r="P20" s="235"/>
      <c r="Q20" s="235"/>
      <c r="R20" s="243" t="s">
        <v>9</v>
      </c>
      <c r="S20" s="243"/>
      <c r="T20" s="236" t="str">
        <f>IF(ISBLANK(Z11),"",IFERROR(INDEX(育休期間の判定!H5:H20,MATCH(育休期間の判定!A2,育休期間の判定!D5:D20,0)),""))</f>
        <v/>
      </c>
      <c r="U20" s="236"/>
      <c r="V20" s="236"/>
      <c r="W20" s="236"/>
      <c r="X20" s="236"/>
      <c r="Y20" s="236"/>
      <c r="Z20" s="136"/>
      <c r="AA20" s="136"/>
      <c r="AB20" s="244" t="str">
        <f>IF(ISBLANK(Z11),"",IFERROR(IF(AF21&lt;14,"【注意】14日以上が請求の対象です↓",""),""))</f>
        <v/>
      </c>
      <c r="AC20" s="244"/>
      <c r="AD20" s="244"/>
      <c r="AE20" s="244"/>
      <c r="AF20" s="244"/>
      <c r="AG20" s="244"/>
      <c r="AH20" s="244"/>
      <c r="AI20" s="245"/>
      <c r="AK20" s="59"/>
      <c r="AL20" s="152"/>
    </row>
    <row r="21" spans="2:39" ht="36" customHeight="1">
      <c r="B21" s="231" t="s">
        <v>471</v>
      </c>
      <c r="C21" s="232"/>
      <c r="D21" s="232"/>
      <c r="E21" s="232"/>
      <c r="F21" s="232"/>
      <c r="G21" s="232"/>
      <c r="H21" s="232"/>
      <c r="I21" s="233"/>
      <c r="J21" s="237"/>
      <c r="K21" s="238"/>
      <c r="L21" s="238"/>
      <c r="M21" s="238"/>
      <c r="N21" s="238"/>
      <c r="O21" s="238"/>
      <c r="P21" s="238"/>
      <c r="Q21" s="238"/>
      <c r="R21" s="243" t="s">
        <v>30</v>
      </c>
      <c r="S21" s="243"/>
      <c r="T21" s="288"/>
      <c r="U21" s="288"/>
      <c r="V21" s="288"/>
      <c r="W21" s="288"/>
      <c r="X21" s="288"/>
      <c r="Y21" s="288"/>
      <c r="Z21" s="289" t="s">
        <v>127</v>
      </c>
      <c r="AA21" s="289"/>
      <c r="AB21" s="274" t="s">
        <v>165</v>
      </c>
      <c r="AC21" s="274"/>
      <c r="AD21" s="274"/>
      <c r="AE21" s="274"/>
      <c r="AF21" s="276" t="str">
        <f>IF(ISBLANK(Z11),"",IFERROR(IF(INDEX(対象期間内の育休!D3:D17,MATCH(1,対象期間内の育休!C3:C17,0))&lt;0,0,INDEX(対象期間内の育休!D3:D17,MATCH(1,対象期間内の育休!C3:C17,0))),""))</f>
        <v/>
      </c>
      <c r="AG21" s="276"/>
      <c r="AH21" s="276"/>
      <c r="AI21" s="276"/>
      <c r="AJ21" s="3"/>
      <c r="AK21" s="2"/>
      <c r="AL21" s="150"/>
    </row>
    <row r="22" spans="2:39" ht="36" customHeight="1">
      <c r="B22" s="231" t="s">
        <v>472</v>
      </c>
      <c r="C22" s="232"/>
      <c r="D22" s="232"/>
      <c r="E22" s="232"/>
      <c r="F22" s="232"/>
      <c r="G22" s="232"/>
      <c r="H22" s="232"/>
      <c r="I22" s="233"/>
      <c r="J22" s="234" t="str">
        <f>IF(ISBLANK(Z11),"",Z11)</f>
        <v/>
      </c>
      <c r="K22" s="235"/>
      <c r="L22" s="235"/>
      <c r="M22" s="235"/>
      <c r="N22" s="235"/>
      <c r="O22" s="235"/>
      <c r="P22" s="235"/>
      <c r="Q22" s="235"/>
      <c r="R22" s="243" t="s">
        <v>9</v>
      </c>
      <c r="S22" s="243"/>
      <c r="T22" s="236" t="str">
        <f>IF(ISBLANK(Z11),"",J22+56)</f>
        <v/>
      </c>
      <c r="U22" s="236"/>
      <c r="V22" s="236"/>
      <c r="W22" s="236"/>
      <c r="X22" s="236"/>
      <c r="Y22" s="236"/>
      <c r="Z22" s="190"/>
      <c r="AA22" s="192"/>
      <c r="AB22" s="273" t="str">
        <f>IF(ISBLANK(Z11),"",IFERROR(IF(AF23&lt;14,"【注意】14日以上が請求の対象です↓",""),""))</f>
        <v/>
      </c>
      <c r="AC22" s="273"/>
      <c r="AD22" s="273"/>
      <c r="AE22" s="273"/>
      <c r="AF22" s="273"/>
      <c r="AG22" s="273"/>
      <c r="AH22" s="273"/>
      <c r="AI22" s="273"/>
      <c r="AJ22" s="3"/>
      <c r="AK22" s="2"/>
      <c r="AL22" s="150"/>
    </row>
    <row r="23" spans="2:39" ht="36" customHeight="1">
      <c r="B23" s="231" t="s">
        <v>259</v>
      </c>
      <c r="C23" s="232"/>
      <c r="D23" s="232"/>
      <c r="E23" s="232"/>
      <c r="F23" s="232"/>
      <c r="G23" s="232"/>
      <c r="H23" s="232"/>
      <c r="I23" s="233"/>
      <c r="J23" s="237"/>
      <c r="K23" s="238"/>
      <c r="L23" s="238"/>
      <c r="M23" s="238"/>
      <c r="N23" s="238"/>
      <c r="O23" s="238"/>
      <c r="P23" s="238"/>
      <c r="Q23" s="238"/>
      <c r="R23" s="243" t="s">
        <v>30</v>
      </c>
      <c r="S23" s="243"/>
      <c r="T23" s="288"/>
      <c r="U23" s="288"/>
      <c r="V23" s="288"/>
      <c r="W23" s="288"/>
      <c r="X23" s="288"/>
      <c r="Y23" s="288"/>
      <c r="Z23" s="289" t="s">
        <v>127</v>
      </c>
      <c r="AA23" s="289"/>
      <c r="AB23" s="274" t="s">
        <v>240</v>
      </c>
      <c r="AC23" s="275"/>
      <c r="AD23" s="275"/>
      <c r="AE23" s="275"/>
      <c r="AF23" s="276" t="str">
        <f>IF(ISBLANK(Z11),"",IFERROR(IF(INDEX(対象期間内の育休!D22:D37,MATCH(1,対象期間内の育休!C22:C37,0))&lt;0,0,INDEX(対象期間内の育休!D22:D37,MATCH(1,対象期間内の育休!C22:C37,0))),""))</f>
        <v/>
      </c>
      <c r="AG23" s="276"/>
      <c r="AH23" s="276"/>
      <c r="AI23" s="276"/>
      <c r="AJ23" s="3"/>
      <c r="AK23" s="2"/>
      <c r="AL23" s="76"/>
    </row>
    <row r="24" spans="2:39" ht="36" customHeight="1">
      <c r="B24" s="231" t="s">
        <v>407</v>
      </c>
      <c r="C24" s="232"/>
      <c r="D24" s="232"/>
      <c r="E24" s="232"/>
      <c r="F24" s="232"/>
      <c r="G24" s="232"/>
      <c r="H24" s="232"/>
      <c r="I24" s="233"/>
      <c r="J24" s="237"/>
      <c r="K24" s="238"/>
      <c r="L24" s="238"/>
      <c r="M24" s="238"/>
      <c r="N24" s="238"/>
      <c r="O24" s="238"/>
      <c r="P24" s="238"/>
      <c r="Q24" s="238"/>
      <c r="R24" s="243" t="s">
        <v>30</v>
      </c>
      <c r="S24" s="243"/>
      <c r="T24" s="288"/>
      <c r="U24" s="288"/>
      <c r="V24" s="288"/>
      <c r="W24" s="288"/>
      <c r="X24" s="288"/>
      <c r="Y24" s="288"/>
      <c r="Z24" s="289" t="s">
        <v>127</v>
      </c>
      <c r="AA24" s="289"/>
      <c r="AB24" s="286" t="str">
        <f>IF(AND(ISBLANK(J24),ISBLANK(T24)),"",IF(請求期間の判定!A23="",請求期間の判定!A26,請求期間の判定!A23))</f>
        <v/>
      </c>
      <c r="AC24" s="286"/>
      <c r="AD24" s="286"/>
      <c r="AE24" s="286"/>
      <c r="AF24" s="286"/>
      <c r="AG24" s="286"/>
      <c r="AH24" s="286"/>
      <c r="AI24" s="287"/>
      <c r="AK24" s="2"/>
      <c r="AL24" s="2"/>
    </row>
    <row r="25" spans="2:39" ht="49.8" customHeight="1">
      <c r="B25" s="282" t="s">
        <v>461</v>
      </c>
      <c r="C25" s="283"/>
      <c r="D25" s="283"/>
      <c r="E25" s="283"/>
      <c r="F25" s="283"/>
      <c r="G25" s="283"/>
      <c r="H25" s="283"/>
      <c r="I25" s="284"/>
      <c r="J25" s="285" t="str">
        <f>IFERROR(IF(_xlfn.DAYS(T24,J24-1)&lt;=28,_xlfn.DAYS(T24,J24-1),"【注意】上記請求期間を28日間以内に収まるよう設定してください"),"")</f>
        <v/>
      </c>
      <c r="K25" s="285"/>
      <c r="L25" s="285"/>
      <c r="M25" s="285"/>
      <c r="N25" s="285"/>
      <c r="O25" s="285"/>
      <c r="P25" s="285"/>
      <c r="Q25" s="285"/>
      <c r="R25" s="285"/>
      <c r="S25" s="285"/>
      <c r="T25" s="279" t="s">
        <v>462</v>
      </c>
      <c r="U25" s="280"/>
      <c r="V25" s="280"/>
      <c r="W25" s="280"/>
      <c r="X25" s="280"/>
      <c r="Y25" s="280"/>
      <c r="Z25" s="280"/>
      <c r="AA25" s="281"/>
      <c r="AB25" s="277">
        <f>IFERROR(NETWORKDAYS(J24,T24),"")</f>
        <v>0</v>
      </c>
      <c r="AC25" s="277"/>
      <c r="AD25" s="277"/>
      <c r="AE25" s="277"/>
      <c r="AF25" s="277"/>
      <c r="AG25" s="277"/>
      <c r="AH25" s="277"/>
      <c r="AI25" s="278"/>
      <c r="AK25" s="2"/>
      <c r="AL25" s="2"/>
    </row>
    <row r="26" spans="2:39" ht="22.05" customHeight="1">
      <c r="B26" s="3"/>
      <c r="C26" s="4" t="s">
        <v>26</v>
      </c>
      <c r="D26" s="5"/>
      <c r="E26" s="5"/>
      <c r="F26" s="5"/>
      <c r="G26" s="5"/>
      <c r="H26" s="5"/>
      <c r="I26" s="5"/>
      <c r="J26" s="5"/>
      <c r="K26" s="5"/>
      <c r="L26" s="5"/>
      <c r="M26" s="5"/>
      <c r="N26" s="5"/>
      <c r="O26" s="5"/>
      <c r="P26" s="6"/>
      <c r="Q26" s="6"/>
      <c r="R26" s="6"/>
      <c r="S26" s="6"/>
      <c r="T26" s="355"/>
      <c r="U26" s="355"/>
      <c r="V26" s="355"/>
      <c r="W26" s="355"/>
      <c r="X26" s="355"/>
      <c r="Y26" s="355"/>
      <c r="Z26" s="355"/>
      <c r="AA26" s="355"/>
      <c r="AB26" s="355"/>
      <c r="AC26" s="355"/>
      <c r="AD26" s="355"/>
      <c r="AE26" s="355"/>
      <c r="AF26" s="355"/>
      <c r="AG26" s="355"/>
      <c r="AH26" s="355"/>
      <c r="AI26" s="356"/>
      <c r="AM26" s="2"/>
    </row>
    <row r="27" spans="2:39" ht="22.05" customHeight="1">
      <c r="B27" s="3"/>
      <c r="C27" s="5"/>
      <c r="D27" s="4" t="s">
        <v>392</v>
      </c>
      <c r="E27" s="5"/>
      <c r="F27" s="5"/>
      <c r="G27" s="5"/>
      <c r="H27" s="5"/>
      <c r="I27" s="5"/>
      <c r="J27" s="5"/>
      <c r="K27" s="5"/>
      <c r="L27" s="5"/>
      <c r="M27" s="5"/>
      <c r="N27" s="5"/>
      <c r="O27" s="5"/>
      <c r="P27" s="5"/>
      <c r="Q27" s="5"/>
      <c r="R27" s="5"/>
      <c r="S27" s="5"/>
      <c r="T27" s="353" t="str">
        <f>IF(OR(H28&lt;&gt;"",K28&lt;&gt;"",N28&lt;&gt;""),IF(T24&lt;=DATE(H28+2018,K28,N28),"","【注意】請求期間の最終日以降の日付を入力してください"),"")</f>
        <v/>
      </c>
      <c r="U27" s="353"/>
      <c r="V27" s="353"/>
      <c r="W27" s="353"/>
      <c r="X27" s="353"/>
      <c r="Y27" s="353"/>
      <c r="Z27" s="353"/>
      <c r="AA27" s="353"/>
      <c r="AB27" s="353"/>
      <c r="AC27" s="353"/>
      <c r="AD27" s="353"/>
      <c r="AE27" s="353"/>
      <c r="AF27" s="353"/>
      <c r="AG27" s="353"/>
      <c r="AH27" s="353"/>
      <c r="AI27" s="354"/>
      <c r="AL27" s="46"/>
      <c r="AM27" s="2"/>
    </row>
    <row r="28" spans="2:39" ht="31.95" customHeight="1" thickBot="1">
      <c r="B28" s="7"/>
      <c r="C28" s="8"/>
      <c r="D28" s="8"/>
      <c r="E28" s="9"/>
      <c r="F28" s="10" t="s">
        <v>22</v>
      </c>
      <c r="G28" s="9"/>
      <c r="H28" s="344"/>
      <c r="I28" s="344"/>
      <c r="J28" s="11" t="s">
        <v>6</v>
      </c>
      <c r="K28" s="344"/>
      <c r="L28" s="344"/>
      <c r="M28" s="11" t="s">
        <v>7</v>
      </c>
      <c r="N28" s="344"/>
      <c r="O28" s="344"/>
      <c r="P28" s="11" t="s">
        <v>8</v>
      </c>
      <c r="Q28" s="8"/>
      <c r="R28" s="8"/>
      <c r="S28" s="8"/>
      <c r="T28" s="341" t="s">
        <v>391</v>
      </c>
      <c r="U28" s="341"/>
      <c r="V28" s="341"/>
      <c r="W28" s="336" t="str">
        <f>IF(OR(U18&lt;&gt;"",AB19&lt;&gt;"",AB20&lt;&gt;"",AB24&lt;&gt;"",AND(J25&lt;&gt;"",IF(ISNUMBER(J25),FALSE,TRUE)),T27&lt;&gt;""),"入力内容に誤りがあるか、請求の要件を満たしません(【注意】セル参照)","")</f>
        <v/>
      </c>
      <c r="X28" s="336"/>
      <c r="Y28" s="336"/>
      <c r="Z28" s="336"/>
      <c r="AA28" s="336"/>
      <c r="AB28" s="336"/>
      <c r="AC28" s="336"/>
      <c r="AD28" s="336"/>
      <c r="AE28" s="336"/>
      <c r="AF28" s="336"/>
      <c r="AG28" s="336"/>
      <c r="AH28" s="336"/>
      <c r="AI28" s="337"/>
      <c r="AK28" s="2"/>
      <c r="AL28" s="2"/>
    </row>
    <row r="29" spans="2:39" ht="19.95" customHeight="1">
      <c r="B29" s="339" t="s">
        <v>96</v>
      </c>
      <c r="C29" s="340"/>
      <c r="D29" s="340"/>
      <c r="E29" s="340"/>
      <c r="F29" s="340"/>
      <c r="G29" s="340"/>
      <c r="H29" s="340"/>
      <c r="I29" s="340"/>
      <c r="J29" s="340"/>
      <c r="K29" s="340"/>
      <c r="L29" s="340"/>
      <c r="M29" s="340"/>
      <c r="N29" s="340"/>
      <c r="O29" s="340"/>
      <c r="P29" s="340"/>
      <c r="Q29" s="340"/>
      <c r="R29" s="340"/>
      <c r="S29" s="340"/>
      <c r="T29" s="349" t="s">
        <v>97</v>
      </c>
      <c r="U29" s="349"/>
      <c r="V29" s="349"/>
      <c r="W29" s="349"/>
      <c r="X29" s="349"/>
      <c r="Y29" s="349"/>
      <c r="Z29" s="349"/>
      <c r="AA29" s="349"/>
      <c r="AB29" s="343"/>
      <c r="AC29" s="343"/>
      <c r="AD29" s="343"/>
      <c r="AE29" s="343"/>
      <c r="AF29" s="343"/>
      <c r="AG29" s="343"/>
      <c r="AH29" s="343"/>
      <c r="AI29" s="343"/>
      <c r="AK29" s="2"/>
      <c r="AL29" s="2"/>
    </row>
    <row r="30" spans="2:39" ht="18.75" customHeight="1" thickBot="1">
      <c r="B30" s="12" t="s">
        <v>228</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2:39" ht="25.95" customHeight="1">
      <c r="B31" s="346" t="s">
        <v>14</v>
      </c>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8"/>
    </row>
    <row r="32" spans="2:39" ht="18.75" customHeight="1">
      <c r="B32" s="13" t="s">
        <v>23</v>
      </c>
      <c r="C32" s="12"/>
      <c r="D32" s="12"/>
      <c r="E32" s="12"/>
      <c r="F32" s="12"/>
      <c r="G32" s="12"/>
      <c r="H32" s="12"/>
      <c r="I32" s="12"/>
      <c r="J32" s="12"/>
      <c r="K32" s="12"/>
      <c r="L32" s="12"/>
      <c r="M32" s="12"/>
      <c r="N32" s="12"/>
      <c r="O32" s="12"/>
      <c r="P32" s="12"/>
      <c r="Q32" s="12"/>
      <c r="R32" s="12"/>
      <c r="S32" s="12"/>
      <c r="T32" s="12"/>
      <c r="U32" s="12"/>
      <c r="V32" s="12"/>
      <c r="W32" s="12"/>
      <c r="X32" s="12"/>
      <c r="Y32" s="12"/>
      <c r="Z32" s="12"/>
      <c r="AA32" s="62"/>
      <c r="AB32" s="62"/>
      <c r="AC32" s="62"/>
      <c r="AD32" s="345" t="s">
        <v>165</v>
      </c>
      <c r="AE32" s="345"/>
      <c r="AF32" s="345"/>
      <c r="AG32" s="345"/>
      <c r="AH32" s="345"/>
      <c r="AI32" s="14"/>
    </row>
    <row r="33" spans="2:38" ht="18.75" customHeight="1">
      <c r="B33" s="16"/>
      <c r="C33" s="328" t="str">
        <f>IF(J21="","",J21)</f>
        <v/>
      </c>
      <c r="D33" s="328"/>
      <c r="E33" s="328"/>
      <c r="F33" s="328"/>
      <c r="G33" s="328"/>
      <c r="H33" s="328"/>
      <c r="I33" s="328"/>
      <c r="J33" s="328"/>
      <c r="K33" s="328"/>
      <c r="L33" s="328"/>
      <c r="M33" s="329" t="s">
        <v>28</v>
      </c>
      <c r="N33" s="329"/>
      <c r="O33" s="329"/>
      <c r="P33" s="328" t="str">
        <f>IF(T21="","",T21)</f>
        <v/>
      </c>
      <c r="Q33" s="328"/>
      <c r="R33" s="328"/>
      <c r="S33" s="328"/>
      <c r="T33" s="328"/>
      <c r="U33" s="328"/>
      <c r="V33" s="328"/>
      <c r="W33" s="328"/>
      <c r="X33" s="328"/>
      <c r="Y33" s="328"/>
      <c r="Z33" s="12" t="s">
        <v>164</v>
      </c>
      <c r="AA33" s="61"/>
      <c r="AB33" s="61"/>
      <c r="AC33" s="61"/>
      <c r="AD33" s="38"/>
      <c r="AE33" s="326" t="str">
        <f>IFERROR(AF21,"")</f>
        <v/>
      </c>
      <c r="AF33" s="326"/>
      <c r="AG33" s="326"/>
      <c r="AH33" s="326"/>
      <c r="AI33" s="14"/>
      <c r="AK33" s="2"/>
      <c r="AL33" s="2"/>
    </row>
    <row r="34" spans="2:38" ht="10.050000000000001" customHeight="1">
      <c r="B34" s="13"/>
      <c r="C34" s="193"/>
      <c r="D34" s="193"/>
      <c r="E34" s="193"/>
      <c r="F34" s="15"/>
      <c r="G34" s="193"/>
      <c r="H34" s="193"/>
      <c r="I34" s="15"/>
      <c r="J34" s="193"/>
      <c r="K34" s="193"/>
      <c r="L34" s="193"/>
      <c r="M34" s="327"/>
      <c r="N34" s="327"/>
      <c r="O34" s="327"/>
      <c r="P34" s="327"/>
      <c r="Q34" s="327"/>
      <c r="R34" s="327"/>
      <c r="S34" s="327"/>
      <c r="T34" s="327"/>
      <c r="U34" s="193"/>
      <c r="V34" s="15"/>
      <c r="W34" s="193"/>
      <c r="X34" s="193"/>
      <c r="Y34" s="15"/>
      <c r="Z34" s="12"/>
      <c r="AA34" s="12"/>
      <c r="AB34" s="12"/>
      <c r="AC34" s="12"/>
      <c r="AD34" s="15"/>
      <c r="AE34" s="15"/>
      <c r="AF34" s="15"/>
      <c r="AG34" s="15"/>
      <c r="AH34" s="15"/>
      <c r="AI34" s="14"/>
    </row>
    <row r="35" spans="2:38" ht="18.75" customHeight="1">
      <c r="B35" s="13" t="s">
        <v>27</v>
      </c>
      <c r="C35" s="30"/>
      <c r="D35" s="30"/>
      <c r="E35" s="30"/>
      <c r="F35" s="12"/>
      <c r="G35" s="30"/>
      <c r="H35" s="30"/>
      <c r="I35" s="12"/>
      <c r="J35" s="30"/>
      <c r="K35" s="141"/>
      <c r="L35" s="12"/>
      <c r="M35" s="30"/>
      <c r="N35" s="30"/>
      <c r="O35" s="30"/>
      <c r="P35" s="141"/>
      <c r="Q35" s="12"/>
      <c r="R35" s="30"/>
      <c r="S35" s="30"/>
      <c r="T35" s="30"/>
      <c r="U35" s="12"/>
      <c r="V35" s="12"/>
      <c r="W35" s="30"/>
      <c r="X35" s="30"/>
      <c r="Y35" s="12"/>
      <c r="Z35" s="12"/>
      <c r="AA35" s="12"/>
      <c r="AB35" s="12"/>
      <c r="AC35" s="12"/>
      <c r="AD35" s="12"/>
      <c r="AE35" s="12"/>
      <c r="AF35" s="12"/>
      <c r="AG35" s="12"/>
      <c r="AH35" s="12"/>
      <c r="AI35" s="14"/>
    </row>
    <row r="36" spans="2:38" ht="10.050000000000001" customHeight="1">
      <c r="B36" s="13"/>
      <c r="C36" s="12"/>
      <c r="D36" s="30"/>
      <c r="E36" s="30"/>
      <c r="F36" s="12"/>
      <c r="G36" s="30"/>
      <c r="H36" s="30"/>
      <c r="I36" s="12"/>
      <c r="J36" s="30"/>
      <c r="K36" s="30"/>
      <c r="L36" s="30"/>
      <c r="M36" s="30"/>
      <c r="N36" s="30"/>
      <c r="O36" s="30"/>
      <c r="P36" s="30"/>
      <c r="Q36" s="30"/>
      <c r="R36" s="30"/>
      <c r="S36" s="30"/>
      <c r="T36" s="30"/>
      <c r="U36" s="30"/>
      <c r="V36" s="12"/>
      <c r="W36" s="30"/>
      <c r="X36" s="30"/>
      <c r="Y36" s="12"/>
      <c r="Z36" s="12"/>
      <c r="AA36" s="12"/>
      <c r="AB36" s="12"/>
      <c r="AC36" s="12"/>
      <c r="AD36" s="12"/>
      <c r="AE36" s="12"/>
      <c r="AF36" s="12"/>
      <c r="AG36" s="12"/>
      <c r="AH36" s="12"/>
      <c r="AI36" s="14"/>
    </row>
    <row r="37" spans="2:38" ht="16.5" customHeight="1">
      <c r="B37" s="330" t="s">
        <v>95</v>
      </c>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2"/>
    </row>
    <row r="38" spans="2:38" ht="10.050000000000001" customHeight="1">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8"/>
    </row>
    <row r="39" spans="2:38" ht="25.05" customHeight="1">
      <c r="B39" s="16"/>
      <c r="C39" s="17" t="s">
        <v>22</v>
      </c>
      <c r="D39" s="17"/>
      <c r="E39" s="325"/>
      <c r="F39" s="325"/>
      <c r="G39" s="17" t="s">
        <v>16</v>
      </c>
      <c r="H39" s="325"/>
      <c r="I39" s="325"/>
      <c r="J39" s="17" t="s">
        <v>18</v>
      </c>
      <c r="K39" s="325"/>
      <c r="L39" s="325"/>
      <c r="M39" s="17" t="s">
        <v>17</v>
      </c>
      <c r="N39" s="17"/>
      <c r="O39" s="17"/>
      <c r="P39" s="17"/>
      <c r="Q39" s="17"/>
      <c r="R39" s="17"/>
      <c r="S39" s="17"/>
      <c r="T39" s="17"/>
      <c r="U39" s="17"/>
      <c r="V39" s="17"/>
      <c r="W39" s="334" t="str">
        <f>IF(OR(U18&lt;&gt;"",AB19&lt;&gt;"",AB20&lt;&gt;"",AB24&lt;&gt;"",AND(J25&lt;&gt;"",IF(ISNUMBER(J25),FALSE,TRUE)),T27&lt;&gt;""),"入力内容に誤りがあるか、請求の要件を満たしません(【注意】セル参照)","")</f>
        <v/>
      </c>
      <c r="X39" s="334"/>
      <c r="Y39" s="334"/>
      <c r="Z39" s="334"/>
      <c r="AA39" s="334"/>
      <c r="AB39" s="334"/>
      <c r="AC39" s="334"/>
      <c r="AD39" s="334"/>
      <c r="AE39" s="334"/>
      <c r="AF39" s="334"/>
      <c r="AG39" s="334"/>
      <c r="AH39" s="334"/>
      <c r="AI39" s="335"/>
    </row>
    <row r="40" spans="2:38" ht="19.95" customHeight="1">
      <c r="B40" s="19"/>
      <c r="C40" s="338" t="str">
        <f>IF(OR(E39="",H39="",K39=""),"",IF(DATE(H28+2018,K28,N28)&lt;=DATE(E39+2018,H39,K39),"","【注意】証明日は請求日以降の日付としてください。"))</f>
        <v/>
      </c>
      <c r="D40" s="338"/>
      <c r="E40" s="338"/>
      <c r="F40" s="338"/>
      <c r="G40" s="338"/>
      <c r="H40" s="338"/>
      <c r="I40" s="338"/>
      <c r="J40" s="338"/>
      <c r="K40" s="338"/>
      <c r="L40" s="338"/>
      <c r="M40" s="338"/>
      <c r="N40" s="52"/>
      <c r="O40" s="20"/>
      <c r="P40" s="20" t="s">
        <v>19</v>
      </c>
      <c r="Q40" s="20"/>
      <c r="R40" s="20"/>
      <c r="S40" s="20"/>
      <c r="T40" s="20"/>
      <c r="U40" s="20" t="s">
        <v>20</v>
      </c>
      <c r="V40" s="20"/>
      <c r="W40" s="342"/>
      <c r="X40" s="342"/>
      <c r="Y40" s="342"/>
      <c r="Z40" s="342"/>
      <c r="AA40" s="342"/>
      <c r="AB40" s="342"/>
      <c r="AC40" s="342"/>
      <c r="AD40" s="342"/>
      <c r="AE40" s="342"/>
      <c r="AF40" s="342"/>
      <c r="AG40" s="20"/>
      <c r="AH40" s="20"/>
      <c r="AI40" s="21"/>
    </row>
    <row r="41" spans="2:38" ht="19.95" customHeight="1">
      <c r="B41" s="19"/>
      <c r="C41" s="338"/>
      <c r="D41" s="338"/>
      <c r="E41" s="338"/>
      <c r="F41" s="338"/>
      <c r="G41" s="338"/>
      <c r="H41" s="338"/>
      <c r="I41" s="338"/>
      <c r="J41" s="338"/>
      <c r="K41" s="338"/>
      <c r="L41" s="338"/>
      <c r="M41" s="338"/>
      <c r="N41" s="20"/>
      <c r="O41" s="20"/>
      <c r="P41" s="20"/>
      <c r="Q41" s="20"/>
      <c r="R41" s="20"/>
      <c r="S41" s="20"/>
      <c r="T41" s="20"/>
      <c r="U41" s="20" t="s">
        <v>21</v>
      </c>
      <c r="V41" s="20"/>
      <c r="W41" s="342"/>
      <c r="X41" s="342"/>
      <c r="Y41" s="342"/>
      <c r="Z41" s="342"/>
      <c r="AA41" s="342"/>
      <c r="AB41" s="342"/>
      <c r="AC41" s="342"/>
      <c r="AD41" s="342"/>
      <c r="AE41" s="342"/>
      <c r="AF41" s="342"/>
      <c r="AG41" s="20"/>
      <c r="AH41" s="20"/>
      <c r="AI41" s="21"/>
    </row>
    <row r="42" spans="2:38" ht="10.050000000000001" customHeight="1" thickBo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4"/>
    </row>
    <row r="43" spans="2:38" s="2" customFormat="1" ht="18" customHeight="1">
      <c r="B43" s="2" t="s">
        <v>15</v>
      </c>
    </row>
    <row r="44" spans="2:38" s="2" customFormat="1" ht="18" customHeight="1">
      <c r="B44" s="2" t="s">
        <v>251</v>
      </c>
      <c r="W44" s="41"/>
      <c r="X44" s="32"/>
      <c r="Y44" s="32"/>
      <c r="Z44" s="41"/>
      <c r="AA44" s="32"/>
      <c r="AB44" s="32"/>
      <c r="AC44" s="41"/>
      <c r="AD44" s="41"/>
      <c r="AE44" s="32"/>
      <c r="AF44" s="41"/>
      <c r="AG44" s="41"/>
      <c r="AH44" s="41"/>
      <c r="AI44" s="41"/>
    </row>
    <row r="45" spans="2:38" s="2" customFormat="1" ht="18" customHeight="1">
      <c r="B45" s="2" t="s">
        <v>390</v>
      </c>
      <c r="W45" s="41"/>
      <c r="X45" s="32"/>
      <c r="Y45" s="32"/>
      <c r="Z45" s="41"/>
      <c r="AA45" s="134"/>
      <c r="AB45" s="134"/>
      <c r="AC45" s="134"/>
      <c r="AD45" s="134"/>
      <c r="AE45" s="134"/>
      <c r="AF45" s="134"/>
      <c r="AG45" s="134"/>
      <c r="AH45" s="134"/>
      <c r="AI45" s="134"/>
    </row>
    <row r="46" spans="2:38" s="2" customFormat="1" ht="18" customHeight="1">
      <c r="C46" s="2" t="s">
        <v>133</v>
      </c>
      <c r="W46" s="41"/>
      <c r="X46" s="32"/>
      <c r="Y46" s="32"/>
      <c r="Z46" s="32"/>
      <c r="AA46" s="41"/>
      <c r="AB46" s="32"/>
      <c r="AC46" s="32"/>
      <c r="AD46" s="32"/>
      <c r="AE46" s="32"/>
      <c r="AF46" s="41"/>
      <c r="AG46" s="41"/>
      <c r="AH46" s="41"/>
      <c r="AI46" s="41"/>
    </row>
    <row r="47" spans="2:38" s="2" customFormat="1" ht="18" customHeight="1">
      <c r="D47" s="2" t="s">
        <v>385</v>
      </c>
      <c r="W47" s="48"/>
      <c r="X47" s="191"/>
      <c r="Y47" s="191"/>
      <c r="Z47" s="191"/>
      <c r="AA47" s="191"/>
      <c r="AB47" s="191"/>
      <c r="AC47" s="191"/>
      <c r="AD47" s="191"/>
      <c r="AE47" s="191"/>
      <c r="AF47" s="41"/>
      <c r="AG47" s="41"/>
      <c r="AH47" s="41"/>
      <c r="AI47" s="41"/>
    </row>
    <row r="48" spans="2:38" s="2" customFormat="1" ht="18" customHeight="1">
      <c r="D48" s="2" t="s">
        <v>378</v>
      </c>
      <c r="W48" s="41"/>
      <c r="X48" s="41"/>
      <c r="Y48" s="41"/>
      <c r="Z48" s="41"/>
      <c r="AA48" s="41"/>
      <c r="AB48" s="41"/>
      <c r="AC48" s="41"/>
      <c r="AD48" s="41"/>
      <c r="AE48" s="41"/>
      <c r="AF48" s="41"/>
      <c r="AG48" s="41"/>
      <c r="AH48" s="41"/>
      <c r="AI48" s="41"/>
    </row>
    <row r="49" spans="1:36" s="2" customFormat="1" ht="18" customHeight="1">
      <c r="D49" s="2" t="s">
        <v>135</v>
      </c>
      <c r="W49" s="41"/>
      <c r="X49" s="41"/>
      <c r="Y49" s="41"/>
      <c r="Z49" s="41"/>
      <c r="AA49" s="41"/>
      <c r="AB49" s="41"/>
      <c r="AC49" s="41"/>
      <c r="AD49" s="41"/>
      <c r="AE49" s="41"/>
      <c r="AF49" s="41"/>
      <c r="AG49" s="41"/>
      <c r="AH49" s="41"/>
      <c r="AI49" s="41"/>
    </row>
    <row r="50" spans="1:36" s="2" customFormat="1" ht="18" customHeight="1">
      <c r="A50" s="333" t="s">
        <v>406</v>
      </c>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row>
    <row r="51" spans="1:36" s="2" customFormat="1" ht="18" customHeight="1">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row>
    <row r="52" spans="1:36" ht="18" customHeight="1">
      <c r="B52" s="197" t="s">
        <v>71</v>
      </c>
      <c r="C52" s="5"/>
      <c r="D52" s="5"/>
      <c r="E52" s="5"/>
      <c r="F52" s="5"/>
      <c r="G52" s="5"/>
      <c r="H52" s="5"/>
      <c r="I52" s="5"/>
      <c r="J52" s="5"/>
      <c r="K52" s="5"/>
      <c r="L52" s="27"/>
      <c r="M52" s="5"/>
      <c r="N52" s="5"/>
      <c r="O52" s="5"/>
      <c r="P52" s="5"/>
      <c r="Q52" s="5"/>
      <c r="R52" s="5"/>
      <c r="S52" s="5"/>
      <c r="T52" s="5"/>
      <c r="U52" s="5"/>
      <c r="V52" s="5"/>
      <c r="W52" s="5"/>
      <c r="X52" s="5"/>
      <c r="Y52" s="5"/>
      <c r="Z52" s="5"/>
    </row>
    <row r="53" spans="1:36" s="29" customFormat="1" ht="18" customHeight="1">
      <c r="C53" s="40" t="s">
        <v>513</v>
      </c>
      <c r="E53" s="32"/>
      <c r="F53" s="32"/>
      <c r="G53" s="32"/>
      <c r="H53" s="32"/>
      <c r="I53" s="32"/>
      <c r="J53" s="32"/>
      <c r="K53" s="32"/>
      <c r="L53" s="31"/>
      <c r="M53" s="32"/>
      <c r="N53" s="32"/>
      <c r="O53" s="32"/>
      <c r="P53" s="32"/>
      <c r="Q53" s="32"/>
      <c r="R53" s="32"/>
      <c r="S53" s="33"/>
      <c r="T53" s="32"/>
      <c r="U53" s="32"/>
      <c r="V53" s="32"/>
      <c r="W53" s="32"/>
      <c r="X53" s="32"/>
      <c r="Y53" s="32"/>
      <c r="Z53" s="32"/>
    </row>
    <row r="54" spans="1:36" s="29" customFormat="1" ht="18" customHeight="1">
      <c r="C54" s="40" t="s">
        <v>389</v>
      </c>
      <c r="E54" s="32"/>
      <c r="F54" s="32"/>
      <c r="G54" s="32"/>
      <c r="H54" s="32"/>
      <c r="I54" s="32"/>
      <c r="J54" s="32"/>
      <c r="K54" s="32"/>
      <c r="L54" s="31"/>
      <c r="M54" s="32"/>
      <c r="N54" s="32"/>
      <c r="O54" s="32"/>
      <c r="P54" s="32"/>
      <c r="Q54" s="32"/>
      <c r="R54" s="32"/>
      <c r="S54" s="33"/>
      <c r="T54" s="32"/>
      <c r="U54" s="32"/>
      <c r="V54" s="32"/>
      <c r="W54" s="32"/>
      <c r="X54" s="32"/>
      <c r="Y54" s="32"/>
      <c r="Z54" s="32"/>
    </row>
    <row r="55" spans="1:36" s="29" customFormat="1" ht="18" customHeight="1">
      <c r="C55" s="40"/>
      <c r="D55" s="40" t="s">
        <v>388</v>
      </c>
      <c r="E55" s="32"/>
      <c r="F55" s="32"/>
      <c r="G55" s="32"/>
      <c r="H55" s="32"/>
      <c r="I55" s="32"/>
      <c r="J55" s="32"/>
      <c r="K55" s="32"/>
      <c r="L55" s="31"/>
      <c r="M55" s="32"/>
      <c r="N55" s="32"/>
      <c r="O55" s="32"/>
      <c r="P55" s="32"/>
      <c r="Q55" s="32"/>
      <c r="R55" s="32"/>
      <c r="S55" s="33"/>
      <c r="T55" s="32"/>
      <c r="U55" s="32"/>
      <c r="V55" s="32"/>
      <c r="W55" s="32"/>
      <c r="X55" s="32"/>
      <c r="Y55" s="32"/>
      <c r="Z55" s="32"/>
    </row>
    <row r="56" spans="1:36" s="29" customFormat="1" ht="18" customHeight="1">
      <c r="C56" s="40" t="s">
        <v>514</v>
      </c>
      <c r="D56" s="40"/>
      <c r="E56" s="32"/>
      <c r="F56" s="32"/>
      <c r="G56" s="32"/>
      <c r="H56" s="32"/>
      <c r="I56" s="32"/>
      <c r="J56" s="32"/>
      <c r="K56" s="32"/>
      <c r="L56" s="31"/>
      <c r="M56" s="32"/>
      <c r="N56" s="32"/>
      <c r="O56" s="32"/>
      <c r="P56" s="32"/>
      <c r="Q56" s="32"/>
      <c r="R56" s="32"/>
      <c r="S56" s="33"/>
      <c r="T56" s="32"/>
      <c r="U56" s="32"/>
      <c r="V56" s="32"/>
      <c r="W56" s="32"/>
      <c r="X56" s="32"/>
      <c r="Y56" s="32"/>
      <c r="Z56" s="32"/>
    </row>
    <row r="57" spans="1:36" s="29" customFormat="1" ht="18" customHeight="1">
      <c r="C57" s="40"/>
      <c r="D57" s="40" t="s">
        <v>515</v>
      </c>
      <c r="E57" s="32"/>
      <c r="F57" s="32"/>
      <c r="G57" s="32"/>
      <c r="H57" s="32"/>
      <c r="I57" s="32"/>
      <c r="J57" s="32"/>
      <c r="K57" s="32"/>
      <c r="L57" s="31"/>
      <c r="M57" s="32"/>
      <c r="N57" s="32"/>
      <c r="O57" s="32"/>
      <c r="P57" s="32"/>
      <c r="Q57" s="32"/>
      <c r="R57" s="32"/>
      <c r="S57" s="33"/>
      <c r="T57" s="32"/>
      <c r="U57" s="32"/>
      <c r="V57" s="32"/>
      <c r="W57" s="32"/>
      <c r="X57" s="32"/>
      <c r="Y57" s="32"/>
      <c r="Z57" s="32"/>
    </row>
    <row r="58" spans="1:36" s="29" customFormat="1" ht="18" customHeight="1">
      <c r="C58" s="40" t="s">
        <v>516</v>
      </c>
      <c r="D58" s="40"/>
      <c r="E58" s="32"/>
      <c r="F58" s="32"/>
      <c r="G58" s="32"/>
      <c r="H58" s="32"/>
      <c r="I58" s="32"/>
      <c r="J58" s="32"/>
      <c r="K58" s="32"/>
      <c r="L58" s="31"/>
      <c r="M58" s="32"/>
      <c r="N58" s="32"/>
      <c r="O58" s="32"/>
      <c r="P58" s="32"/>
      <c r="Q58" s="32"/>
      <c r="R58" s="32"/>
      <c r="S58" s="33"/>
      <c r="T58" s="32"/>
      <c r="U58" s="32"/>
      <c r="V58" s="32"/>
      <c r="W58" s="32"/>
      <c r="X58" s="32"/>
      <c r="Y58" s="32"/>
      <c r="Z58" s="32"/>
    </row>
    <row r="59" spans="1:36" s="29" customFormat="1" ht="18" customHeight="1">
      <c r="C59" s="40"/>
      <c r="D59" s="40"/>
      <c r="E59" s="32"/>
      <c r="F59" s="32"/>
      <c r="G59" s="32"/>
      <c r="H59" s="32"/>
      <c r="I59" s="32"/>
      <c r="J59" s="32"/>
      <c r="K59" s="32"/>
      <c r="L59" s="31"/>
      <c r="M59" s="32"/>
      <c r="N59" s="32"/>
      <c r="O59" s="32"/>
      <c r="P59" s="32"/>
      <c r="Q59" s="32"/>
      <c r="R59" s="32"/>
      <c r="S59" s="33"/>
      <c r="T59" s="32"/>
      <c r="U59" s="32"/>
      <c r="V59" s="32"/>
      <c r="W59" s="32"/>
      <c r="X59" s="32"/>
      <c r="Y59" s="32"/>
      <c r="Z59" s="32"/>
    </row>
    <row r="60" spans="1:36" s="29" customFormat="1" ht="18" customHeight="1">
      <c r="C60" s="40" t="s">
        <v>399</v>
      </c>
      <c r="E60" s="32"/>
      <c r="F60" s="32"/>
      <c r="G60" s="32"/>
      <c r="H60" s="32"/>
      <c r="I60" s="32"/>
      <c r="J60" s="32"/>
      <c r="K60" s="32"/>
      <c r="L60" s="31"/>
      <c r="M60" s="32"/>
      <c r="N60" s="32"/>
      <c r="O60" s="32"/>
      <c r="P60" s="32"/>
      <c r="Q60" s="32"/>
      <c r="R60" s="32"/>
      <c r="S60" s="33"/>
      <c r="T60" s="32"/>
      <c r="U60" s="32"/>
      <c r="V60" s="32"/>
      <c r="W60" s="32"/>
      <c r="X60" s="32"/>
      <c r="Y60" s="32"/>
      <c r="Z60" s="32"/>
    </row>
    <row r="61" spans="1:36" s="29" customFormat="1" ht="18" customHeight="1">
      <c r="C61" s="40" t="s">
        <v>397</v>
      </c>
      <c r="E61" s="32"/>
      <c r="F61" s="32"/>
      <c r="G61" s="32"/>
      <c r="H61" s="32"/>
      <c r="I61" s="32"/>
      <c r="J61" s="32"/>
      <c r="K61" s="32"/>
      <c r="L61" s="31"/>
      <c r="M61" s="32"/>
      <c r="N61" s="32"/>
      <c r="O61" s="32"/>
      <c r="P61" s="32"/>
      <c r="Q61" s="32"/>
      <c r="R61" s="32"/>
      <c r="S61" s="33"/>
      <c r="T61" s="32"/>
      <c r="U61" s="32"/>
      <c r="V61" s="32"/>
      <c r="W61" s="32"/>
      <c r="X61" s="32"/>
      <c r="Y61" s="32"/>
      <c r="Z61" s="32"/>
    </row>
    <row r="62" spans="1:36" s="29" customFormat="1" ht="18" customHeight="1">
      <c r="C62" s="40" t="s">
        <v>465</v>
      </c>
      <c r="E62" s="32"/>
      <c r="F62" s="32"/>
      <c r="G62" s="32"/>
      <c r="H62" s="32"/>
      <c r="I62" s="32"/>
      <c r="J62" s="32"/>
      <c r="K62" s="32"/>
      <c r="L62" s="31"/>
      <c r="M62" s="32"/>
      <c r="N62" s="32"/>
      <c r="O62" s="32"/>
      <c r="P62" s="32"/>
      <c r="Q62" s="32"/>
      <c r="R62" s="32"/>
      <c r="S62" s="33"/>
      <c r="T62" s="32"/>
      <c r="U62" s="32"/>
      <c r="V62" s="32"/>
      <c r="W62" s="32"/>
      <c r="X62" s="32"/>
      <c r="Y62" s="32"/>
      <c r="Z62" s="32"/>
    </row>
    <row r="63" spans="1:36" s="29" customFormat="1" ht="18" customHeight="1">
      <c r="C63" s="40" t="s">
        <v>398</v>
      </c>
      <c r="E63" s="32"/>
      <c r="F63" s="32"/>
      <c r="G63" s="32"/>
      <c r="H63" s="32"/>
      <c r="I63" s="32"/>
      <c r="J63" s="32"/>
      <c r="K63" s="32"/>
      <c r="L63" s="31"/>
      <c r="M63" s="32"/>
      <c r="N63" s="32"/>
      <c r="O63" s="32"/>
      <c r="P63" s="32"/>
      <c r="Q63" s="32"/>
      <c r="R63" s="32"/>
      <c r="S63" s="33"/>
      <c r="T63" s="32"/>
      <c r="U63" s="32"/>
      <c r="V63" s="32"/>
      <c r="W63" s="32"/>
      <c r="X63" s="32"/>
      <c r="Y63" s="32"/>
      <c r="Z63" s="32"/>
    </row>
    <row r="64" spans="1:36" s="29" customFormat="1" ht="18" customHeight="1">
      <c r="C64" s="40" t="s">
        <v>405</v>
      </c>
      <c r="E64" s="32"/>
      <c r="F64" s="32"/>
      <c r="G64" s="32"/>
      <c r="H64" s="32"/>
      <c r="I64" s="32"/>
      <c r="J64" s="32"/>
      <c r="K64" s="32"/>
      <c r="L64" s="31"/>
      <c r="M64" s="32"/>
      <c r="N64" s="32"/>
      <c r="O64" s="32"/>
      <c r="P64" s="32"/>
      <c r="Q64" s="32"/>
      <c r="R64" s="32"/>
      <c r="S64" s="33"/>
      <c r="T64" s="32"/>
      <c r="U64" s="32"/>
      <c r="V64" s="32"/>
      <c r="W64" s="32"/>
      <c r="X64" s="32"/>
      <c r="Y64" s="32"/>
      <c r="Z64" s="32"/>
    </row>
    <row r="65" spans="3:26" s="29" customFormat="1" ht="18" customHeight="1">
      <c r="C65" s="40"/>
      <c r="E65" s="32"/>
      <c r="F65" s="32"/>
      <c r="G65" s="32"/>
      <c r="H65" s="32"/>
      <c r="I65" s="32"/>
      <c r="J65" s="32"/>
      <c r="K65" s="32"/>
      <c r="L65" s="31"/>
      <c r="M65" s="32"/>
      <c r="N65" s="32"/>
      <c r="O65" s="32"/>
      <c r="P65" s="32"/>
      <c r="Q65" s="32"/>
      <c r="R65" s="32"/>
      <c r="S65" s="33"/>
      <c r="T65" s="32"/>
      <c r="U65" s="32"/>
      <c r="V65" s="32"/>
      <c r="W65" s="32"/>
      <c r="X65" s="32"/>
      <c r="Y65" s="32"/>
      <c r="Z65" s="32"/>
    </row>
    <row r="66" spans="3:26" s="29" customFormat="1" ht="18" customHeight="1">
      <c r="C66" s="40" t="s">
        <v>403</v>
      </c>
      <c r="E66" s="32"/>
      <c r="F66" s="32"/>
      <c r="G66" s="32"/>
      <c r="H66" s="32"/>
      <c r="I66" s="32"/>
      <c r="J66" s="32"/>
      <c r="K66" s="32"/>
      <c r="L66" s="31"/>
      <c r="M66" s="32"/>
      <c r="N66" s="32"/>
      <c r="O66" s="32"/>
      <c r="P66" s="32"/>
      <c r="Q66" s="32"/>
      <c r="R66" s="32"/>
      <c r="S66" s="33"/>
      <c r="T66" s="32"/>
      <c r="U66" s="32"/>
      <c r="V66" s="32"/>
      <c r="W66" s="32"/>
      <c r="X66" s="32"/>
      <c r="Y66" s="32"/>
      <c r="Z66" s="32"/>
    </row>
    <row r="67" spans="3:26" s="29" customFormat="1" ht="18" customHeight="1">
      <c r="C67" s="40" t="s">
        <v>400</v>
      </c>
      <c r="D67" s="40"/>
      <c r="E67" s="32"/>
      <c r="F67" s="32"/>
      <c r="G67" s="32"/>
      <c r="H67" s="32"/>
      <c r="I67" s="32"/>
      <c r="J67" s="32"/>
      <c r="K67" s="32"/>
      <c r="L67" s="31"/>
      <c r="M67" s="32"/>
      <c r="N67" s="32"/>
      <c r="O67" s="32"/>
      <c r="P67" s="32"/>
      <c r="Q67" s="32"/>
      <c r="R67" s="32"/>
      <c r="S67" s="33"/>
      <c r="T67" s="32"/>
      <c r="U67" s="32"/>
      <c r="V67" s="32"/>
      <c r="W67" s="32"/>
      <c r="X67" s="32"/>
      <c r="Y67" s="32"/>
      <c r="Z67" s="32"/>
    </row>
    <row r="68" spans="3:26" s="29" customFormat="1" ht="18" customHeight="1">
      <c r="C68" s="40"/>
      <c r="D68" s="40"/>
      <c r="E68" s="32"/>
      <c r="F68" s="32"/>
      <c r="G68" s="32"/>
      <c r="H68" s="32"/>
      <c r="I68" s="32"/>
      <c r="J68" s="32"/>
      <c r="K68" s="32"/>
      <c r="L68" s="31"/>
      <c r="M68" s="32"/>
      <c r="N68" s="32"/>
      <c r="O68" s="32"/>
      <c r="P68" s="32"/>
      <c r="Q68" s="32"/>
      <c r="R68" s="32"/>
      <c r="S68" s="33"/>
      <c r="T68" s="32"/>
      <c r="U68" s="32"/>
      <c r="V68" s="32"/>
      <c r="W68" s="32"/>
      <c r="X68" s="32"/>
      <c r="Y68" s="32"/>
      <c r="Z68" s="32"/>
    </row>
    <row r="69" spans="3:26" s="29" customFormat="1" ht="18" customHeight="1">
      <c r="C69" s="40" t="s">
        <v>402</v>
      </c>
      <c r="E69" s="32"/>
      <c r="F69" s="32"/>
      <c r="G69" s="32"/>
      <c r="H69" s="32"/>
      <c r="I69" s="32"/>
      <c r="J69" s="32"/>
      <c r="K69" s="32"/>
      <c r="L69" s="31"/>
      <c r="M69" s="32"/>
      <c r="N69" s="32"/>
      <c r="O69" s="32"/>
      <c r="P69" s="32"/>
      <c r="Q69" s="32"/>
      <c r="R69" s="32"/>
      <c r="S69" s="33"/>
      <c r="T69" s="32"/>
      <c r="U69" s="32"/>
      <c r="V69" s="32"/>
      <c r="W69" s="32"/>
      <c r="X69" s="32"/>
      <c r="Y69" s="32"/>
      <c r="Z69" s="32"/>
    </row>
    <row r="70" spans="3:26" s="29" customFormat="1" ht="18" customHeight="1">
      <c r="C70" s="40" t="s">
        <v>473</v>
      </c>
      <c r="E70" s="32"/>
      <c r="F70" s="32"/>
      <c r="G70" s="32"/>
      <c r="H70" s="32"/>
      <c r="I70" s="32"/>
      <c r="J70" s="32"/>
      <c r="K70" s="32"/>
      <c r="L70" s="31"/>
      <c r="M70" s="32"/>
      <c r="N70" s="32"/>
      <c r="O70" s="32"/>
      <c r="P70" s="32"/>
      <c r="Q70" s="32"/>
      <c r="R70" s="32"/>
      <c r="S70" s="33"/>
      <c r="T70" s="32"/>
      <c r="U70" s="32"/>
      <c r="V70" s="32"/>
      <c r="W70" s="32"/>
      <c r="X70" s="32"/>
      <c r="Y70" s="32"/>
      <c r="Z70" s="32"/>
    </row>
    <row r="71" spans="3:26" s="29" customFormat="1" ht="18" customHeight="1">
      <c r="C71" s="40" t="s">
        <v>517</v>
      </c>
      <c r="D71" s="40"/>
      <c r="E71" s="32"/>
      <c r="F71" s="32"/>
      <c r="G71" s="32"/>
      <c r="H71" s="32"/>
      <c r="I71" s="32"/>
      <c r="J71" s="32"/>
      <c r="K71" s="32"/>
      <c r="L71" s="31"/>
      <c r="M71" s="32"/>
      <c r="N71" s="32"/>
      <c r="O71" s="32"/>
      <c r="P71" s="32"/>
      <c r="Q71" s="32"/>
      <c r="R71" s="32"/>
      <c r="S71" s="33"/>
      <c r="T71" s="32"/>
      <c r="U71" s="32"/>
      <c r="V71" s="32"/>
      <c r="W71" s="32"/>
      <c r="X71" s="32"/>
      <c r="Y71" s="32"/>
      <c r="Z71" s="32"/>
    </row>
    <row r="72" spans="3:26" s="29" customFormat="1" ht="18" customHeight="1">
      <c r="C72" s="40" t="s">
        <v>518</v>
      </c>
      <c r="D72" s="40"/>
      <c r="E72" s="32"/>
      <c r="F72" s="32"/>
      <c r="G72" s="32"/>
      <c r="H72" s="32"/>
      <c r="I72" s="32"/>
      <c r="J72" s="32"/>
      <c r="K72" s="32"/>
      <c r="L72" s="31"/>
      <c r="M72" s="32"/>
      <c r="N72" s="32"/>
      <c r="O72" s="32"/>
      <c r="P72" s="32"/>
      <c r="Q72" s="32"/>
      <c r="R72" s="32"/>
      <c r="S72" s="33"/>
      <c r="T72" s="32"/>
      <c r="U72" s="32"/>
      <c r="V72" s="32"/>
      <c r="W72" s="32"/>
      <c r="X72" s="32"/>
      <c r="Y72" s="32"/>
      <c r="Z72" s="32"/>
    </row>
    <row r="73" spans="3:26" s="29" customFormat="1" ht="18" customHeight="1">
      <c r="C73" s="40" t="s">
        <v>397</v>
      </c>
      <c r="E73" s="32"/>
      <c r="F73" s="32"/>
      <c r="G73" s="32"/>
      <c r="H73" s="32"/>
      <c r="I73" s="32"/>
      <c r="J73" s="32"/>
      <c r="K73" s="32"/>
      <c r="L73" s="31"/>
      <c r="M73" s="32"/>
      <c r="N73" s="32"/>
      <c r="O73" s="32"/>
      <c r="P73" s="32"/>
      <c r="Q73" s="32"/>
      <c r="R73" s="32"/>
      <c r="S73" s="33"/>
      <c r="T73" s="32"/>
      <c r="U73" s="32"/>
      <c r="V73" s="32"/>
      <c r="W73" s="32"/>
      <c r="X73" s="32"/>
      <c r="Y73" s="32"/>
      <c r="Z73" s="32"/>
    </row>
    <row r="74" spans="3:26" s="29" customFormat="1" ht="18" customHeight="1">
      <c r="C74" s="40" t="s">
        <v>401</v>
      </c>
      <c r="E74" s="32"/>
      <c r="F74" s="32"/>
      <c r="G74" s="32"/>
      <c r="H74" s="32"/>
      <c r="I74" s="32"/>
      <c r="J74" s="32"/>
      <c r="K74" s="32"/>
      <c r="L74" s="31"/>
      <c r="M74" s="32"/>
      <c r="N74" s="32"/>
      <c r="O74" s="32"/>
      <c r="P74" s="32"/>
      <c r="Q74" s="32"/>
      <c r="R74" s="32"/>
      <c r="S74" s="33"/>
      <c r="T74" s="32"/>
      <c r="U74" s="32"/>
      <c r="V74" s="32"/>
      <c r="W74" s="32"/>
      <c r="X74" s="32"/>
      <c r="Y74" s="32"/>
      <c r="Z74" s="32"/>
    </row>
    <row r="75" spans="3:26" s="29" customFormat="1" ht="18" customHeight="1">
      <c r="C75" s="40" t="s">
        <v>464</v>
      </c>
      <c r="E75" s="32"/>
      <c r="F75" s="32"/>
      <c r="G75" s="32"/>
      <c r="H75" s="32"/>
      <c r="I75" s="32"/>
      <c r="J75" s="32"/>
      <c r="K75" s="32"/>
      <c r="L75" s="31"/>
      <c r="M75" s="32"/>
      <c r="N75" s="32"/>
      <c r="O75" s="32"/>
      <c r="P75" s="32"/>
      <c r="Q75" s="32"/>
      <c r="R75" s="32"/>
      <c r="S75" s="33"/>
      <c r="T75" s="32"/>
      <c r="U75" s="32"/>
      <c r="V75" s="32"/>
      <c r="W75" s="32"/>
      <c r="X75" s="32"/>
      <c r="Y75" s="32"/>
      <c r="Z75" s="32"/>
    </row>
    <row r="76" spans="3:26" s="29" customFormat="1" ht="18" customHeight="1">
      <c r="C76" s="40" t="s">
        <v>474</v>
      </c>
      <c r="E76" s="32"/>
      <c r="F76" s="32"/>
      <c r="G76" s="32"/>
      <c r="H76" s="32"/>
      <c r="I76" s="32"/>
      <c r="J76" s="32"/>
      <c r="K76" s="32"/>
      <c r="L76" s="31"/>
      <c r="M76" s="32"/>
      <c r="N76" s="32"/>
      <c r="O76" s="32"/>
      <c r="P76" s="32"/>
      <c r="Q76" s="32"/>
      <c r="R76" s="32"/>
      <c r="S76" s="33"/>
      <c r="T76" s="32"/>
      <c r="U76" s="32"/>
      <c r="V76" s="32"/>
      <c r="W76" s="32"/>
      <c r="X76" s="32"/>
      <c r="Y76" s="32"/>
      <c r="Z76" s="32"/>
    </row>
    <row r="77" spans="3:26" s="29" customFormat="1" ht="18" customHeight="1">
      <c r="C77" s="40"/>
      <c r="E77" s="32"/>
      <c r="F77" s="32"/>
      <c r="G77" s="32"/>
      <c r="H77" s="32"/>
      <c r="I77" s="32"/>
      <c r="J77" s="32"/>
      <c r="K77" s="32"/>
      <c r="L77" s="31"/>
      <c r="M77" s="32"/>
      <c r="N77" s="32"/>
      <c r="O77" s="32"/>
      <c r="P77" s="32"/>
      <c r="Q77" s="32"/>
      <c r="R77" s="32"/>
      <c r="S77" s="33"/>
      <c r="T77" s="32"/>
      <c r="U77" s="32"/>
      <c r="V77" s="32"/>
      <c r="W77" s="32"/>
      <c r="X77" s="32"/>
      <c r="Y77" s="32"/>
      <c r="Z77" s="32"/>
    </row>
    <row r="78" spans="3:26" s="29" customFormat="1" ht="18" customHeight="1">
      <c r="C78" s="40" t="s">
        <v>404</v>
      </c>
      <c r="E78" s="32"/>
      <c r="F78" s="32"/>
      <c r="G78" s="32"/>
      <c r="H78" s="32"/>
      <c r="I78" s="32"/>
      <c r="J78" s="32"/>
      <c r="K78" s="32"/>
      <c r="L78" s="31"/>
      <c r="M78" s="32"/>
      <c r="N78" s="32"/>
      <c r="O78" s="32"/>
      <c r="P78" s="32"/>
      <c r="Q78" s="32"/>
      <c r="R78" s="32"/>
      <c r="S78" s="33"/>
      <c r="T78" s="32"/>
      <c r="U78" s="32"/>
      <c r="V78" s="32"/>
      <c r="W78" s="32"/>
      <c r="X78" s="32"/>
      <c r="Y78" s="32"/>
      <c r="Z78" s="32"/>
    </row>
    <row r="79" spans="3:26" s="29" customFormat="1" ht="18" customHeight="1">
      <c r="C79" s="40" t="s">
        <v>519</v>
      </c>
      <c r="E79" s="32"/>
      <c r="F79" s="32"/>
      <c r="G79" s="32"/>
      <c r="H79" s="32"/>
      <c r="I79" s="32"/>
      <c r="J79" s="32"/>
      <c r="K79" s="32"/>
      <c r="L79" s="31"/>
      <c r="M79" s="32"/>
      <c r="N79" s="32"/>
      <c r="O79" s="32"/>
      <c r="P79" s="32"/>
      <c r="Q79" s="32"/>
      <c r="R79" s="32"/>
      <c r="S79" s="33"/>
      <c r="T79" s="32"/>
      <c r="U79" s="32"/>
      <c r="V79" s="32"/>
      <c r="W79" s="32"/>
      <c r="X79" s="32"/>
      <c r="Y79" s="32"/>
      <c r="Z79" s="32"/>
    </row>
    <row r="80" spans="3:26" s="29" customFormat="1" ht="18" customHeight="1">
      <c r="C80" s="40" t="s">
        <v>520</v>
      </c>
      <c r="D80" s="40"/>
      <c r="E80" s="32"/>
      <c r="F80" s="32"/>
      <c r="G80" s="32"/>
      <c r="H80" s="32"/>
      <c r="I80" s="32"/>
      <c r="J80" s="32"/>
      <c r="K80" s="32"/>
      <c r="L80" s="31"/>
      <c r="M80" s="32"/>
      <c r="N80" s="32"/>
      <c r="O80" s="32"/>
      <c r="P80" s="32"/>
      <c r="Q80" s="32"/>
      <c r="R80" s="32"/>
      <c r="S80" s="33"/>
      <c r="T80" s="32"/>
      <c r="U80" s="32"/>
      <c r="V80" s="32"/>
      <c r="W80" s="32"/>
      <c r="X80" s="32"/>
      <c r="Y80" s="32"/>
      <c r="Z80" s="32"/>
    </row>
    <row r="81" spans="1:26" s="29" customFormat="1" ht="18" customHeight="1">
      <c r="C81" s="40" t="s">
        <v>463</v>
      </c>
      <c r="D81" s="40"/>
      <c r="E81" s="32"/>
      <c r="F81" s="32"/>
      <c r="G81" s="32"/>
      <c r="H81" s="32"/>
      <c r="I81" s="32"/>
      <c r="J81" s="32"/>
      <c r="K81" s="32"/>
      <c r="L81" s="31"/>
      <c r="M81" s="32"/>
      <c r="N81" s="32"/>
      <c r="O81" s="32"/>
      <c r="P81" s="32"/>
      <c r="Q81" s="32"/>
      <c r="R81" s="32"/>
      <c r="S81" s="33"/>
      <c r="T81" s="32"/>
      <c r="U81" s="32"/>
      <c r="V81" s="32"/>
      <c r="W81" s="32"/>
      <c r="X81" s="32"/>
      <c r="Y81" s="32"/>
      <c r="Z81" s="32"/>
    </row>
    <row r="82" spans="1:26" s="29" customFormat="1" ht="18" customHeight="1">
      <c r="C82" s="40"/>
      <c r="D82" s="40"/>
      <c r="E82" s="32"/>
      <c r="F82" s="32"/>
      <c r="G82" s="32"/>
      <c r="H82" s="32"/>
      <c r="I82" s="32"/>
      <c r="J82" s="32"/>
      <c r="K82" s="32"/>
      <c r="L82" s="31"/>
      <c r="M82" s="32"/>
      <c r="N82" s="32"/>
      <c r="O82" s="32"/>
      <c r="P82" s="32"/>
      <c r="Q82" s="32"/>
      <c r="R82" s="32"/>
      <c r="S82" s="33"/>
      <c r="T82" s="32"/>
      <c r="U82" s="32"/>
      <c r="V82" s="32"/>
      <c r="W82" s="32"/>
      <c r="X82" s="32"/>
      <c r="Y82" s="32"/>
      <c r="Z82" s="32"/>
    </row>
    <row r="83" spans="1:26" ht="18" customHeight="1">
      <c r="A83" s="29"/>
      <c r="B83" s="141"/>
      <c r="C83" s="41" t="s">
        <v>386</v>
      </c>
      <c r="D83" s="25"/>
    </row>
    <row r="84" spans="1:26" ht="18" customHeight="1">
      <c r="A84" s="29"/>
      <c r="B84" s="141"/>
      <c r="C84" s="41" t="s">
        <v>255</v>
      </c>
      <c r="D84" s="2" t="s">
        <v>475</v>
      </c>
    </row>
    <row r="85" spans="1:26" ht="18" customHeight="1">
      <c r="A85" s="29"/>
      <c r="B85" s="141"/>
      <c r="C85" s="41"/>
      <c r="D85" s="2" t="s">
        <v>476</v>
      </c>
    </row>
    <row r="86" spans="1:26" ht="18" customHeight="1">
      <c r="A86" s="29"/>
      <c r="B86" s="141"/>
      <c r="C86" s="41"/>
      <c r="D86" s="2" t="s">
        <v>477</v>
      </c>
    </row>
    <row r="87" spans="1:26" ht="18" customHeight="1">
      <c r="A87" s="29"/>
      <c r="B87" s="141"/>
      <c r="C87" s="41" t="s">
        <v>255</v>
      </c>
      <c r="D87" s="2" t="s">
        <v>478</v>
      </c>
    </row>
    <row r="88" spans="1:26" ht="18" customHeight="1">
      <c r="A88" s="29"/>
      <c r="B88" s="141"/>
      <c r="C88" s="41"/>
      <c r="D88" s="2" t="s">
        <v>479</v>
      </c>
    </row>
    <row r="89" spans="1:26" s="29" customFormat="1" ht="18" customHeight="1">
      <c r="B89" s="142"/>
      <c r="C89" s="41"/>
      <c r="D89" s="2" t="s">
        <v>480</v>
      </c>
    </row>
    <row r="90" spans="1:26" ht="18" customHeight="1">
      <c r="A90" s="29"/>
      <c r="B90" s="141"/>
      <c r="C90" s="41"/>
      <c r="D90" s="2"/>
    </row>
    <row r="91" spans="1:26" s="29" customFormat="1" ht="18" customHeight="1">
      <c r="B91" s="142"/>
      <c r="C91" s="41" t="s">
        <v>261</v>
      </c>
      <c r="D91" s="32"/>
      <c r="E91" s="32"/>
      <c r="F91" s="32"/>
      <c r="G91" s="32"/>
      <c r="H91" s="32"/>
      <c r="I91" s="32"/>
      <c r="J91" s="32"/>
      <c r="K91" s="32"/>
      <c r="L91" s="31"/>
      <c r="M91" s="32"/>
      <c r="N91" s="32"/>
      <c r="O91" s="32"/>
      <c r="P91" s="32"/>
      <c r="Q91" s="32"/>
      <c r="R91" s="32"/>
      <c r="S91" s="32"/>
      <c r="T91" s="32"/>
      <c r="U91" s="32"/>
      <c r="V91" s="32"/>
      <c r="W91" s="32"/>
      <c r="X91" s="32"/>
      <c r="Y91" s="32"/>
      <c r="Z91" s="32"/>
    </row>
    <row r="92" spans="1:26" ht="18" customHeight="1">
      <c r="A92" s="29"/>
      <c r="B92" s="141"/>
      <c r="C92" s="41" t="s">
        <v>93</v>
      </c>
      <c r="D92" s="5"/>
      <c r="E92" s="5"/>
      <c r="F92" s="5"/>
      <c r="G92" s="5"/>
      <c r="H92" s="5"/>
      <c r="I92" s="5"/>
      <c r="J92" s="5"/>
      <c r="K92" s="5"/>
      <c r="L92" s="27"/>
      <c r="M92" s="5"/>
      <c r="N92" s="5"/>
      <c r="O92" s="5"/>
      <c r="P92" s="5"/>
      <c r="Q92" s="5"/>
      <c r="R92" s="5"/>
      <c r="S92" s="5"/>
      <c r="T92" s="5"/>
      <c r="U92" s="5"/>
      <c r="V92" s="5"/>
      <c r="W92" s="5"/>
      <c r="X92" s="5"/>
      <c r="Y92" s="5"/>
      <c r="Z92" s="5"/>
    </row>
    <row r="93" spans="1:26" ht="18" customHeight="1">
      <c r="A93" s="29"/>
      <c r="B93" s="141"/>
      <c r="C93" s="41"/>
      <c r="D93" s="5"/>
      <c r="E93" s="5"/>
      <c r="F93" s="5"/>
      <c r="G93" s="5"/>
      <c r="H93" s="5"/>
      <c r="I93" s="5"/>
      <c r="J93" s="5"/>
      <c r="K93" s="5"/>
      <c r="L93" s="27"/>
      <c r="M93" s="5"/>
      <c r="N93" s="5"/>
      <c r="O93" s="5"/>
      <c r="P93" s="5"/>
      <c r="Q93" s="5"/>
      <c r="R93" s="5"/>
      <c r="S93" s="5"/>
      <c r="T93" s="5"/>
      <c r="U93" s="5"/>
      <c r="V93" s="5"/>
      <c r="W93" s="5"/>
      <c r="X93" s="5"/>
      <c r="Y93" s="5"/>
      <c r="Z93" s="5"/>
    </row>
    <row r="94" spans="1:26" ht="18" customHeight="1">
      <c r="A94" s="29"/>
      <c r="B94" s="141"/>
      <c r="C94" s="41" t="s">
        <v>79</v>
      </c>
      <c r="D94" s="5"/>
      <c r="E94" s="5"/>
      <c r="F94" s="5"/>
      <c r="G94" s="5"/>
      <c r="H94" s="5"/>
      <c r="I94" s="5"/>
      <c r="J94" s="5"/>
      <c r="K94" s="5"/>
      <c r="L94" s="27"/>
      <c r="M94" s="5"/>
      <c r="N94" s="5"/>
      <c r="O94" s="5"/>
      <c r="P94" s="5"/>
      <c r="Q94" s="5"/>
      <c r="R94" s="5"/>
      <c r="S94" s="5"/>
      <c r="T94" s="5"/>
      <c r="U94" s="5"/>
      <c r="V94" s="5"/>
      <c r="W94" s="5"/>
      <c r="X94" s="5"/>
      <c r="Y94" s="5"/>
      <c r="Z94" s="5"/>
    </row>
    <row r="95" spans="1:26" ht="18" customHeight="1">
      <c r="A95" s="29"/>
      <c r="B95" s="141"/>
      <c r="C95" s="41"/>
      <c r="D95" s="5"/>
      <c r="E95" s="5"/>
      <c r="F95" s="5"/>
      <c r="G95" s="5"/>
      <c r="H95" s="5"/>
      <c r="I95" s="5"/>
      <c r="J95" s="5"/>
      <c r="K95" s="5"/>
      <c r="L95" s="27"/>
      <c r="M95" s="5"/>
      <c r="N95" s="5"/>
      <c r="O95" s="5"/>
      <c r="P95" s="5"/>
      <c r="Q95" s="5"/>
      <c r="R95" s="5"/>
      <c r="S95" s="5"/>
      <c r="T95" s="5"/>
      <c r="U95" s="5"/>
      <c r="V95" s="5"/>
      <c r="W95" s="5"/>
      <c r="X95" s="5"/>
      <c r="Y95" s="5"/>
      <c r="Z95" s="5"/>
    </row>
    <row r="96" spans="1:26" ht="18" customHeight="1">
      <c r="A96" s="29"/>
      <c r="B96" s="141"/>
      <c r="C96" s="41" t="s">
        <v>387</v>
      </c>
      <c r="D96" s="5"/>
      <c r="E96" s="5"/>
      <c r="F96" s="5"/>
      <c r="G96" s="5"/>
      <c r="H96" s="5"/>
      <c r="I96" s="5"/>
      <c r="J96" s="5"/>
      <c r="K96" s="5"/>
      <c r="L96" s="27"/>
      <c r="M96" s="5"/>
      <c r="N96" s="5"/>
      <c r="O96" s="5"/>
      <c r="P96" s="5"/>
      <c r="Q96" s="5"/>
      <c r="R96" s="5"/>
      <c r="S96" s="5"/>
      <c r="T96" s="5"/>
      <c r="U96" s="5"/>
      <c r="V96" s="5"/>
      <c r="W96" s="5"/>
      <c r="X96" s="5"/>
      <c r="Y96" s="5"/>
      <c r="Z96" s="5"/>
    </row>
    <row r="97" spans="1:26" ht="18" customHeight="1">
      <c r="A97" s="29"/>
      <c r="B97" s="141"/>
      <c r="E97" s="5"/>
      <c r="F97" s="5"/>
      <c r="G97" s="5"/>
      <c r="H97" s="5"/>
      <c r="I97" s="5"/>
      <c r="J97" s="5"/>
      <c r="K97" s="5"/>
      <c r="L97" s="27"/>
      <c r="M97" s="5"/>
      <c r="N97" s="5"/>
      <c r="O97" s="5"/>
      <c r="P97" s="5"/>
      <c r="Q97" s="5"/>
      <c r="R97" s="5"/>
      <c r="S97" s="28"/>
      <c r="T97" s="5"/>
      <c r="U97" s="5"/>
      <c r="V97" s="5"/>
      <c r="W97" s="5"/>
      <c r="X97" s="5"/>
      <c r="Y97" s="5"/>
      <c r="Z97" s="5"/>
    </row>
    <row r="98" spans="1:26" ht="18" customHeight="1">
      <c r="A98" s="29"/>
      <c r="B98" s="141"/>
      <c r="C98" s="2" t="s">
        <v>252</v>
      </c>
      <c r="E98" s="5"/>
      <c r="F98" s="5"/>
      <c r="G98" s="5"/>
      <c r="H98" s="5"/>
      <c r="I98" s="5"/>
      <c r="J98" s="5"/>
      <c r="K98" s="5"/>
      <c r="L98" s="27"/>
      <c r="M98" s="5"/>
      <c r="N98" s="5"/>
      <c r="O98" s="5"/>
      <c r="P98" s="5"/>
      <c r="Q98" s="5"/>
      <c r="R98" s="5"/>
      <c r="S98" s="28"/>
      <c r="T98" s="5"/>
      <c r="U98" s="5"/>
      <c r="V98" s="5"/>
      <c r="W98" s="5"/>
      <c r="X98" s="5"/>
      <c r="Y98" s="5"/>
      <c r="Z98" s="5"/>
    </row>
    <row r="99" spans="1:26" ht="18" customHeight="1">
      <c r="A99" s="29"/>
      <c r="B99" s="141"/>
      <c r="C99" s="41" t="s">
        <v>75</v>
      </c>
      <c r="E99" s="5"/>
      <c r="F99" s="5"/>
      <c r="G99" s="5"/>
      <c r="H99" s="5"/>
      <c r="I99" s="5"/>
      <c r="J99" s="5"/>
      <c r="K99" s="5"/>
      <c r="L99" s="27"/>
      <c r="M99" s="5"/>
      <c r="N99" s="5"/>
      <c r="O99" s="5"/>
      <c r="P99" s="5"/>
      <c r="Q99" s="5"/>
      <c r="R99" s="5"/>
      <c r="S99" s="28"/>
      <c r="T99" s="5"/>
      <c r="U99" s="5"/>
      <c r="V99" s="5"/>
      <c r="W99" s="5"/>
      <c r="X99" s="5"/>
      <c r="Y99" s="5"/>
      <c r="Z99" s="5"/>
    </row>
    <row r="100" spans="1:26" ht="18" customHeight="1">
      <c r="A100" s="29"/>
      <c r="B100" s="141"/>
      <c r="C100" s="41" t="s">
        <v>76</v>
      </c>
      <c r="D100" s="2" t="s">
        <v>393</v>
      </c>
      <c r="E100" s="5"/>
      <c r="F100" s="5"/>
      <c r="G100" s="5"/>
      <c r="H100" s="5"/>
      <c r="I100" s="5"/>
      <c r="J100" s="5"/>
      <c r="K100" s="5"/>
      <c r="L100" s="27"/>
      <c r="M100" s="5"/>
      <c r="N100" s="5"/>
      <c r="O100" s="5"/>
      <c r="P100" s="5"/>
      <c r="Q100" s="5"/>
      <c r="R100" s="5"/>
      <c r="S100" s="28"/>
      <c r="T100" s="5"/>
      <c r="U100" s="5"/>
      <c r="V100" s="5"/>
      <c r="W100" s="5"/>
      <c r="X100" s="5"/>
      <c r="Y100" s="5"/>
      <c r="Z100" s="5"/>
    </row>
    <row r="101" spans="1:26" ht="18" customHeight="1">
      <c r="A101" s="29"/>
      <c r="B101" s="141"/>
      <c r="C101" s="41" t="s">
        <v>77</v>
      </c>
      <c r="E101" s="5"/>
      <c r="F101" s="5"/>
      <c r="G101" s="5"/>
      <c r="H101" s="5"/>
      <c r="I101" s="5"/>
      <c r="J101" s="5"/>
      <c r="K101" s="5"/>
      <c r="L101" s="27"/>
      <c r="M101" s="5"/>
      <c r="N101" s="5"/>
      <c r="O101" s="5"/>
      <c r="P101" s="5"/>
      <c r="Q101" s="5"/>
      <c r="R101" s="5"/>
      <c r="S101" s="28"/>
      <c r="T101" s="5"/>
      <c r="U101" s="5"/>
      <c r="V101" s="5"/>
      <c r="W101" s="5"/>
      <c r="X101" s="5"/>
      <c r="Y101" s="5"/>
      <c r="Z101" s="5"/>
    </row>
    <row r="102" spans="1:26" ht="18" customHeight="1">
      <c r="A102" s="29"/>
      <c r="B102" s="141"/>
      <c r="C102" s="41"/>
      <c r="D102" s="2" t="s">
        <v>257</v>
      </c>
      <c r="E102" s="5"/>
      <c r="F102" s="5"/>
      <c r="G102" s="5"/>
      <c r="H102" s="5"/>
      <c r="I102" s="5"/>
      <c r="J102" s="5"/>
      <c r="K102" s="5"/>
      <c r="L102" s="27"/>
      <c r="M102" s="5"/>
      <c r="N102" s="5"/>
      <c r="O102" s="5"/>
      <c r="P102" s="5"/>
      <c r="Q102" s="5"/>
      <c r="R102" s="5"/>
      <c r="S102" s="28"/>
      <c r="T102" s="5"/>
      <c r="U102" s="5"/>
      <c r="V102" s="5"/>
      <c r="W102" s="5"/>
      <c r="X102" s="5"/>
      <c r="Y102" s="5"/>
      <c r="Z102" s="5"/>
    </row>
    <row r="103" spans="1:26" ht="18" customHeight="1">
      <c r="A103" s="29"/>
      <c r="B103" s="141"/>
      <c r="C103" s="41"/>
      <c r="D103" s="2" t="s">
        <v>258</v>
      </c>
      <c r="E103" s="5"/>
      <c r="F103" s="5"/>
      <c r="G103" s="5"/>
      <c r="H103" s="5"/>
      <c r="I103" s="5"/>
      <c r="J103" s="5"/>
      <c r="K103" s="5"/>
      <c r="L103" s="27"/>
      <c r="M103" s="5"/>
      <c r="N103" s="5"/>
      <c r="O103" s="5"/>
      <c r="P103" s="5"/>
      <c r="Q103" s="5"/>
      <c r="R103" s="5"/>
      <c r="S103" s="28"/>
      <c r="T103" s="5"/>
      <c r="U103" s="5"/>
      <c r="V103" s="5"/>
      <c r="W103" s="5"/>
      <c r="X103" s="5"/>
      <c r="Y103" s="5"/>
      <c r="Z103" s="5"/>
    </row>
    <row r="104" spans="1:26" ht="18" customHeight="1">
      <c r="A104" s="29"/>
      <c r="B104" s="141"/>
      <c r="C104" s="41" t="s">
        <v>78</v>
      </c>
      <c r="E104" s="5"/>
      <c r="F104" s="5"/>
      <c r="G104" s="5"/>
      <c r="H104" s="5"/>
      <c r="I104" s="5"/>
      <c r="J104" s="5"/>
      <c r="K104" s="5"/>
      <c r="L104" s="27"/>
      <c r="M104" s="5"/>
      <c r="N104" s="5"/>
      <c r="O104" s="5"/>
      <c r="P104" s="5"/>
      <c r="Q104" s="5"/>
      <c r="R104" s="5"/>
      <c r="S104" s="28"/>
      <c r="T104" s="5"/>
      <c r="U104" s="5"/>
      <c r="V104" s="5"/>
      <c r="W104" s="5"/>
      <c r="X104" s="5"/>
      <c r="Y104" s="5"/>
      <c r="Z104" s="5"/>
    </row>
    <row r="105" spans="1:26" ht="18" customHeight="1">
      <c r="A105" s="29"/>
      <c r="B105" s="141"/>
      <c r="C105" s="41"/>
      <c r="D105" s="2" t="s">
        <v>262</v>
      </c>
      <c r="E105" s="5"/>
      <c r="F105" s="5"/>
      <c r="G105" s="5"/>
      <c r="H105" s="5"/>
      <c r="I105" s="5"/>
      <c r="J105" s="5"/>
      <c r="K105" s="5"/>
      <c r="L105" s="27"/>
      <c r="M105" s="5"/>
      <c r="N105" s="5"/>
      <c r="O105" s="5"/>
      <c r="P105" s="5"/>
      <c r="Q105" s="5"/>
      <c r="R105" s="5"/>
      <c r="S105" s="28"/>
      <c r="T105" s="5"/>
      <c r="U105" s="5"/>
      <c r="V105" s="5"/>
      <c r="W105" s="5"/>
      <c r="X105" s="5"/>
      <c r="Y105" s="5"/>
      <c r="Z105" s="5"/>
    </row>
    <row r="106" spans="1:26" ht="18" customHeight="1">
      <c r="A106" s="29"/>
      <c r="B106" s="141"/>
      <c r="C106" s="41"/>
      <c r="D106" s="2" t="s">
        <v>263</v>
      </c>
      <c r="E106" s="5"/>
      <c r="F106" s="5"/>
      <c r="G106" s="5"/>
      <c r="H106" s="5"/>
      <c r="I106" s="5"/>
      <c r="J106" s="5"/>
      <c r="K106" s="5"/>
      <c r="L106" s="27"/>
      <c r="M106" s="5"/>
      <c r="N106" s="5"/>
      <c r="O106" s="5"/>
      <c r="P106" s="5"/>
      <c r="Q106" s="5"/>
      <c r="R106" s="5"/>
      <c r="S106" s="28"/>
      <c r="T106" s="5"/>
      <c r="U106" s="5"/>
      <c r="V106" s="5"/>
      <c r="W106" s="5"/>
      <c r="X106" s="5"/>
      <c r="Y106" s="5"/>
      <c r="Z106" s="5"/>
    </row>
    <row r="107" spans="1:26" ht="18" customHeight="1">
      <c r="A107" s="29"/>
      <c r="B107" s="141"/>
      <c r="C107" s="41"/>
      <c r="E107" s="5"/>
      <c r="F107" s="5"/>
      <c r="G107" s="5"/>
      <c r="H107" s="5"/>
      <c r="I107" s="5"/>
      <c r="J107" s="5"/>
      <c r="K107" s="5"/>
      <c r="L107" s="27"/>
      <c r="M107" s="5"/>
      <c r="N107" s="5"/>
      <c r="O107" s="5"/>
      <c r="P107" s="5"/>
      <c r="Q107" s="5"/>
      <c r="R107" s="5"/>
      <c r="S107" s="28"/>
      <c r="T107" s="5"/>
      <c r="U107" s="5"/>
      <c r="V107" s="5"/>
      <c r="W107" s="5"/>
      <c r="X107" s="5"/>
      <c r="Y107" s="5"/>
      <c r="Z107" s="5"/>
    </row>
    <row r="108" spans="1:26" ht="18" customHeight="1">
      <c r="C108" s="2"/>
      <c r="D108" s="2"/>
    </row>
    <row r="109" spans="1:26" ht="18" customHeight="1">
      <c r="B109" s="26"/>
      <c r="C109" s="2"/>
    </row>
    <row r="110" spans="1:26" ht="26.25" customHeight="1">
      <c r="B110" s="141"/>
      <c r="C110" s="4" t="s">
        <v>74</v>
      </c>
    </row>
    <row r="111" spans="1:26" ht="15" customHeight="1">
      <c r="C111" s="2"/>
    </row>
    <row r="112" spans="1:26" ht="15" customHeight="1">
      <c r="C112" s="2"/>
    </row>
    <row r="113" spans="3:3" ht="15" customHeight="1">
      <c r="C113" s="2"/>
    </row>
    <row r="114" spans="3:3" ht="15" customHeight="1">
      <c r="C114" s="2"/>
    </row>
  </sheetData>
  <sheetProtection algorithmName="SHA-512" hashValue="ZqVXefTiymostdZE2XLG7mxp8FYwupCEpi7JnhRbDMYdFYvHDH6KhTxJsfygUfcV5F2HyJAG1LJ0iw9YHoLg1Q==" saltValue="cIQBSEL2sieZR0CQKfipHg==" spinCount="100000" sheet="1" objects="1" scenarios="1" selectLockedCells="1"/>
  <mergeCells count="96">
    <mergeCell ref="T29:AA29"/>
    <mergeCell ref="J29:S29"/>
    <mergeCell ref="W40:AF40"/>
    <mergeCell ref="J17:AI17"/>
    <mergeCell ref="AF21:AI21"/>
    <mergeCell ref="Z21:AA21"/>
    <mergeCell ref="AB21:AE21"/>
    <mergeCell ref="R21:S21"/>
    <mergeCell ref="T21:Y21"/>
    <mergeCell ref="R24:S24"/>
    <mergeCell ref="R23:S23"/>
    <mergeCell ref="J23:Q23"/>
    <mergeCell ref="T27:AI27"/>
    <mergeCell ref="T23:Y23"/>
    <mergeCell ref="Z23:AA23"/>
    <mergeCell ref="T26:AI26"/>
    <mergeCell ref="A50:AJ50"/>
    <mergeCell ref="W39:AI39"/>
    <mergeCell ref="W28:AI28"/>
    <mergeCell ref="M34:O34"/>
    <mergeCell ref="P34:Q34"/>
    <mergeCell ref="C40:M41"/>
    <mergeCell ref="B29:I29"/>
    <mergeCell ref="T28:V28"/>
    <mergeCell ref="W41:AF41"/>
    <mergeCell ref="AB29:AI29"/>
    <mergeCell ref="K28:L28"/>
    <mergeCell ref="H28:I28"/>
    <mergeCell ref="N28:O28"/>
    <mergeCell ref="AD32:AH32"/>
    <mergeCell ref="B31:AI31"/>
    <mergeCell ref="E39:F39"/>
    <mergeCell ref="H39:I39"/>
    <mergeCell ref="K39:L39"/>
    <mergeCell ref="AE33:AH33"/>
    <mergeCell ref="R34:T34"/>
    <mergeCell ref="P33:Y33"/>
    <mergeCell ref="C33:L33"/>
    <mergeCell ref="M33:O33"/>
    <mergeCell ref="B37:AI37"/>
    <mergeCell ref="B2:AI2"/>
    <mergeCell ref="T7:Y8"/>
    <mergeCell ref="T12:Y12"/>
    <mergeCell ref="B13:I16"/>
    <mergeCell ref="J19:Q19"/>
    <mergeCell ref="Z7:AI8"/>
    <mergeCell ref="K18:N18"/>
    <mergeCell ref="P18:S18"/>
    <mergeCell ref="K12:N12"/>
    <mergeCell ref="P12:S12"/>
    <mergeCell ref="U18:AI18"/>
    <mergeCell ref="B8:I8"/>
    <mergeCell ref="B7:I7"/>
    <mergeCell ref="J8:S8"/>
    <mergeCell ref="B12:I12"/>
    <mergeCell ref="B18:I18"/>
    <mergeCell ref="AB23:AE23"/>
    <mergeCell ref="AF23:AI23"/>
    <mergeCell ref="B23:I23"/>
    <mergeCell ref="AB25:AI25"/>
    <mergeCell ref="T25:AA25"/>
    <mergeCell ref="J24:Q24"/>
    <mergeCell ref="B25:I25"/>
    <mergeCell ref="J25:S25"/>
    <mergeCell ref="AB24:AI24"/>
    <mergeCell ref="B24:I24"/>
    <mergeCell ref="T24:Y24"/>
    <mergeCell ref="Z24:AA24"/>
    <mergeCell ref="AB22:AI22"/>
    <mergeCell ref="B22:I22"/>
    <mergeCell ref="J22:Q22"/>
    <mergeCell ref="T22:Y22"/>
    <mergeCell ref="R22:S22"/>
    <mergeCell ref="B10:I10"/>
    <mergeCell ref="J10:S10"/>
    <mergeCell ref="R20:S20"/>
    <mergeCell ref="AB20:AI20"/>
    <mergeCell ref="Z9:AI10"/>
    <mergeCell ref="T9:Y10"/>
    <mergeCell ref="B9:I9"/>
    <mergeCell ref="J9:S9"/>
    <mergeCell ref="Z11:AI11"/>
    <mergeCell ref="T11:Y11"/>
    <mergeCell ref="B11:I11"/>
    <mergeCell ref="J11:S11"/>
    <mergeCell ref="J13:AI13"/>
    <mergeCell ref="J14:AI14"/>
    <mergeCell ref="J15:AI15"/>
    <mergeCell ref="J16:AI16"/>
    <mergeCell ref="B21:I21"/>
    <mergeCell ref="J20:Q20"/>
    <mergeCell ref="T20:Y20"/>
    <mergeCell ref="B20:I20"/>
    <mergeCell ref="B19:I19"/>
    <mergeCell ref="J21:Q21"/>
    <mergeCell ref="T19:AA19"/>
  </mergeCells>
  <phoneticPr fontId="3"/>
  <conditionalFormatting sqref="U18:AI18">
    <cfRule type="expression" dxfId="54" priority="17">
      <formula>$U$18&lt;&gt;""</formula>
    </cfRule>
  </conditionalFormatting>
  <conditionalFormatting sqref="T27:AI27">
    <cfRule type="expression" dxfId="53" priority="14">
      <formula>$T$27&lt;&gt;""</formula>
    </cfRule>
  </conditionalFormatting>
  <conditionalFormatting sqref="C40:M41">
    <cfRule type="expression" dxfId="52" priority="13">
      <formula>$C$40&lt;&gt;""</formula>
    </cfRule>
  </conditionalFormatting>
  <conditionalFormatting sqref="AB24:AI24">
    <cfRule type="expression" dxfId="51" priority="12">
      <formula>$AB$24&lt;&gt;""</formula>
    </cfRule>
  </conditionalFormatting>
  <conditionalFormatting sqref="AB20:AI20">
    <cfRule type="expression" dxfId="50" priority="9">
      <formula>$AB$20&lt;&gt;""</formula>
    </cfRule>
  </conditionalFormatting>
  <conditionalFormatting sqref="AF21">
    <cfRule type="expression" dxfId="49" priority="8">
      <formula>$AF$21&lt;14</formula>
    </cfRule>
  </conditionalFormatting>
  <conditionalFormatting sqref="AF23:AI23">
    <cfRule type="expression" dxfId="48" priority="7">
      <formula>$AF$23&lt;14</formula>
    </cfRule>
  </conditionalFormatting>
  <conditionalFormatting sqref="J25:S25">
    <cfRule type="expression" dxfId="47" priority="6">
      <formula>_xlfn.DAYS(T24,J24-1)&gt;28</formula>
    </cfRule>
  </conditionalFormatting>
  <conditionalFormatting sqref="W39:AI39">
    <cfRule type="expression" dxfId="46" priority="4">
      <formula>$W$39&lt;&gt;""</formula>
    </cfRule>
  </conditionalFormatting>
  <conditionalFormatting sqref="W28">
    <cfRule type="expression" dxfId="45" priority="21">
      <formula>$W$28&lt;&gt;""</formula>
    </cfRule>
  </conditionalFormatting>
  <conditionalFormatting sqref="AB22:AI22">
    <cfRule type="expression" dxfId="44" priority="3">
      <formula>$AB$22&lt;&gt;""</formula>
    </cfRule>
  </conditionalFormatting>
  <conditionalFormatting sqref="T19:AA19">
    <cfRule type="expression" dxfId="43" priority="1">
      <formula>$T$19&lt;&gt;""</formula>
    </cfRule>
  </conditionalFormatting>
  <dataValidations count="7">
    <dataValidation type="whole" allowBlank="1" showInputMessage="1" showErrorMessage="1" errorTitle="入力エラー" error="2~99の値を入力してください。" sqref="H28:I28">
      <formula1>2</formula1>
      <formula2>99</formula2>
    </dataValidation>
    <dataValidation type="whole" allowBlank="1" showInputMessage="1" showErrorMessage="1" errorTitle="入力エラー" error="1～12の値を入力してください。" sqref="K28:L28 H39:I39">
      <formula1>1</formula1>
      <formula2>12</formula2>
    </dataValidation>
    <dataValidation type="whole" allowBlank="1" showInputMessage="1" showErrorMessage="1" errorTitle="入力エラー" error="1～31の値を入力してください。" sqref="N28:O28 K39:L39">
      <formula1>1</formula1>
      <formula2>31</formula2>
    </dataValidation>
    <dataValidation type="whole" allowBlank="1" showInputMessage="1" showErrorMessage="1" errorTitle="入力エラー" error="2～99の値を入力してください。" sqref="E39:F39">
      <formula1>2</formula1>
      <formula2>99</formula2>
    </dataValidation>
    <dataValidation type="textLength" allowBlank="1" showInputMessage="1" showErrorMessage="1" errorTitle="無効な入力" error="組合員番号は６桁（アルファベットを含む）の番号です。" sqref="J8:S8">
      <formula1>6</formula1>
      <formula2>6</formula2>
    </dataValidation>
    <dataValidation type="date" allowBlank="1" showInputMessage="1" showErrorMessage="1" errorTitle="無効な入力" error="日付を西暦形式(YYYY/MM/DD)で入力してください。" sqref="Z11:AI11 J19:Q19 J23:Q24 J21:Q21 T21:Y21 T23:Y24">
      <formula1>1</formula1>
      <formula2>73415</formula2>
    </dataValidation>
    <dataValidation allowBlank="1" showInputMessage="1" showErrorMessage="1" errorTitle="無効な入力" error="日付を西暦形式(YYYY/MM/DD)で入力してください。" sqref="J22:Q22 T22:Y22"/>
  </dataValidations>
  <printOptions horizontalCentered="1"/>
  <pageMargins left="0.39370078740157483" right="0.39370078740157483" top="0.39370078740157483" bottom="7.874015748031496E-2" header="0.19685039370078741" footer="0.15748031496062992"/>
  <pageSetup paperSize="9" scale="80" fitToHeight="0"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7" r:id="rId4" name="Check Box 105">
              <controlPr defaultSize="0" autoFill="0" autoLine="0" autoPict="0">
                <anchor moveWithCells="1">
                  <from>
                    <xdr:col>1</xdr:col>
                    <xdr:colOff>0</xdr:colOff>
                    <xdr:row>52</xdr:row>
                    <xdr:rowOff>0</xdr:rowOff>
                  </from>
                  <to>
                    <xdr:col>1</xdr:col>
                    <xdr:colOff>190500</xdr:colOff>
                    <xdr:row>53</xdr:row>
                    <xdr:rowOff>0</xdr:rowOff>
                  </to>
                </anchor>
              </controlPr>
            </control>
          </mc:Choice>
        </mc:AlternateContent>
        <mc:AlternateContent xmlns:mc="http://schemas.openxmlformats.org/markup-compatibility/2006">
          <mc:Choice Requires="x14">
            <control shapeId="10" r:id="rId5" name="Check Box 106">
              <controlPr defaultSize="0" autoFill="0" autoLine="0" autoPict="0">
                <anchor moveWithCells="1">
                  <from>
                    <xdr:col>1</xdr:col>
                    <xdr:colOff>0</xdr:colOff>
                    <xdr:row>59</xdr:row>
                    <xdr:rowOff>0</xdr:rowOff>
                  </from>
                  <to>
                    <xdr:col>1</xdr:col>
                    <xdr:colOff>190500</xdr:colOff>
                    <xdr:row>60</xdr:row>
                    <xdr:rowOff>0</xdr:rowOff>
                  </to>
                </anchor>
              </controlPr>
            </control>
          </mc:Choice>
        </mc:AlternateContent>
        <mc:AlternateContent xmlns:mc="http://schemas.openxmlformats.org/markup-compatibility/2006">
          <mc:Choice Requires="x14">
            <control shapeId="28" r:id="rId6" name="Check Box 108">
              <controlPr defaultSize="0" autoFill="0" autoLine="0" autoPict="0">
                <anchor moveWithCells="1">
                  <from>
                    <xdr:col>1</xdr:col>
                    <xdr:colOff>0</xdr:colOff>
                    <xdr:row>82</xdr:row>
                    <xdr:rowOff>0</xdr:rowOff>
                  </from>
                  <to>
                    <xdr:col>1</xdr:col>
                    <xdr:colOff>190500</xdr:colOff>
                    <xdr:row>83</xdr:row>
                    <xdr:rowOff>7620</xdr:rowOff>
                  </to>
                </anchor>
              </controlPr>
            </control>
          </mc:Choice>
        </mc:AlternateContent>
        <mc:AlternateContent xmlns:mc="http://schemas.openxmlformats.org/markup-compatibility/2006">
          <mc:Choice Requires="x14">
            <control shapeId="30" r:id="rId7" name="Check Box 109">
              <controlPr defaultSize="0" autoFill="0" autoLine="0" autoPict="0">
                <anchor moveWithCells="1">
                  <from>
                    <xdr:col>1</xdr:col>
                    <xdr:colOff>0</xdr:colOff>
                    <xdr:row>90</xdr:row>
                    <xdr:rowOff>0</xdr:rowOff>
                  </from>
                  <to>
                    <xdr:col>1</xdr:col>
                    <xdr:colOff>190500</xdr:colOff>
                    <xdr:row>91</xdr:row>
                    <xdr:rowOff>7620</xdr:rowOff>
                  </to>
                </anchor>
              </controlPr>
            </control>
          </mc:Choice>
        </mc:AlternateContent>
        <mc:AlternateContent xmlns:mc="http://schemas.openxmlformats.org/markup-compatibility/2006">
          <mc:Choice Requires="x14">
            <control shapeId="32" r:id="rId8" name="Check Box 110">
              <controlPr defaultSize="0" autoFill="0" autoLine="0" autoPict="0">
                <anchor moveWithCells="1">
                  <from>
                    <xdr:col>1</xdr:col>
                    <xdr:colOff>0</xdr:colOff>
                    <xdr:row>93</xdr:row>
                    <xdr:rowOff>7620</xdr:rowOff>
                  </from>
                  <to>
                    <xdr:col>1</xdr:col>
                    <xdr:colOff>190500</xdr:colOff>
                    <xdr:row>94</xdr:row>
                    <xdr:rowOff>7620</xdr:rowOff>
                  </to>
                </anchor>
              </controlPr>
            </control>
          </mc:Choice>
        </mc:AlternateContent>
        <mc:AlternateContent xmlns:mc="http://schemas.openxmlformats.org/markup-compatibility/2006">
          <mc:Choice Requires="x14">
            <control shapeId="34" r:id="rId9" name="Check Box 111">
              <controlPr defaultSize="0" autoFill="0" autoLine="0" autoPict="0">
                <anchor moveWithCells="1">
                  <from>
                    <xdr:col>1</xdr:col>
                    <xdr:colOff>0</xdr:colOff>
                    <xdr:row>68</xdr:row>
                    <xdr:rowOff>0</xdr:rowOff>
                  </from>
                  <to>
                    <xdr:col>1</xdr:col>
                    <xdr:colOff>190500</xdr:colOff>
                    <xdr:row>69</xdr:row>
                    <xdr:rowOff>0</xdr:rowOff>
                  </to>
                </anchor>
              </controlPr>
            </control>
          </mc:Choice>
        </mc:AlternateContent>
        <mc:AlternateContent xmlns:mc="http://schemas.openxmlformats.org/markup-compatibility/2006">
          <mc:Choice Requires="x14">
            <control shapeId="35" r:id="rId10" name="Check Box 112">
              <controlPr defaultSize="0" autoFill="0" autoLine="0" autoPict="0">
                <anchor moveWithCells="1">
                  <from>
                    <xdr:col>1</xdr:col>
                    <xdr:colOff>0</xdr:colOff>
                    <xdr:row>97</xdr:row>
                    <xdr:rowOff>0</xdr:rowOff>
                  </from>
                  <to>
                    <xdr:col>1</xdr:col>
                    <xdr:colOff>190500</xdr:colOff>
                    <xdr:row>98</xdr:row>
                    <xdr:rowOff>0</xdr:rowOff>
                  </to>
                </anchor>
              </controlPr>
            </control>
          </mc:Choice>
        </mc:AlternateContent>
        <mc:AlternateContent xmlns:mc="http://schemas.openxmlformats.org/markup-compatibility/2006">
          <mc:Choice Requires="x14">
            <control shapeId="36" r:id="rId11" name="Check Box 133">
              <controlPr defaultSize="0" autoFill="0" autoLine="0" autoPict="0">
                <anchor moveWithCells="1">
                  <from>
                    <xdr:col>1</xdr:col>
                    <xdr:colOff>0</xdr:colOff>
                    <xdr:row>59</xdr:row>
                    <xdr:rowOff>0</xdr:rowOff>
                  </from>
                  <to>
                    <xdr:col>1</xdr:col>
                    <xdr:colOff>190500</xdr:colOff>
                    <xdr:row>60</xdr:row>
                    <xdr:rowOff>0</xdr:rowOff>
                  </to>
                </anchor>
              </controlPr>
            </control>
          </mc:Choice>
        </mc:AlternateContent>
        <mc:AlternateContent xmlns:mc="http://schemas.openxmlformats.org/markup-compatibility/2006">
          <mc:Choice Requires="x14">
            <control shapeId="37" r:id="rId12" name="Check Box 134">
              <controlPr defaultSize="0" autoFill="0" autoLine="0" autoPict="0">
                <anchor moveWithCells="1">
                  <from>
                    <xdr:col>1</xdr:col>
                    <xdr:colOff>0</xdr:colOff>
                    <xdr:row>65</xdr:row>
                    <xdr:rowOff>0</xdr:rowOff>
                  </from>
                  <to>
                    <xdr:col>1</xdr:col>
                    <xdr:colOff>190500</xdr:colOff>
                    <xdr:row>66</xdr:row>
                    <xdr:rowOff>0</xdr:rowOff>
                  </to>
                </anchor>
              </controlPr>
            </control>
          </mc:Choice>
        </mc:AlternateContent>
        <mc:AlternateContent xmlns:mc="http://schemas.openxmlformats.org/markup-compatibility/2006">
          <mc:Choice Requires="x14">
            <control shapeId="38" r:id="rId13" name="Check Box 135">
              <controlPr defaultSize="0" autoFill="0" autoLine="0" autoPict="0">
                <anchor moveWithCells="1">
                  <from>
                    <xdr:col>0</xdr:col>
                    <xdr:colOff>190500</xdr:colOff>
                    <xdr:row>77</xdr:row>
                    <xdr:rowOff>0</xdr:rowOff>
                  </from>
                  <to>
                    <xdr:col>1</xdr:col>
                    <xdr:colOff>190500</xdr:colOff>
                    <xdr:row>78</xdr:row>
                    <xdr:rowOff>7620</xdr:rowOff>
                  </to>
                </anchor>
              </controlPr>
            </control>
          </mc:Choice>
        </mc:AlternateContent>
        <mc:AlternateContent xmlns:mc="http://schemas.openxmlformats.org/markup-compatibility/2006">
          <mc:Choice Requires="x14">
            <control shapeId="39" r:id="rId14" name="Check Box 139">
              <controlPr defaultSize="0" autoFill="0" autoLine="0" autoPict="0">
                <anchor moveWithCells="1">
                  <from>
                    <xdr:col>1</xdr:col>
                    <xdr:colOff>0</xdr:colOff>
                    <xdr:row>95</xdr:row>
                    <xdr:rowOff>0</xdr:rowOff>
                  </from>
                  <to>
                    <xdr:col>1</xdr:col>
                    <xdr:colOff>190500</xdr:colOff>
                    <xdr:row>96</xdr:row>
                    <xdr:rowOff>0</xdr:rowOff>
                  </to>
                </anchor>
              </controlPr>
            </control>
          </mc:Choice>
        </mc:AlternateContent>
        <mc:AlternateContent xmlns:mc="http://schemas.openxmlformats.org/markup-compatibility/2006">
          <mc:Choice Requires="x14">
            <control shapeId="1171" r:id="rId15" name="Option Button 147">
              <controlPr defaultSize="0" autoFill="0" autoLine="0" autoPict="0">
                <anchor moveWithCells="1">
                  <from>
                    <xdr:col>9</xdr:col>
                    <xdr:colOff>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1172" r:id="rId16" name="Option Button 148">
              <controlPr defaultSize="0" autoFill="0" autoLine="0" autoPict="0">
                <anchor moveWithCells="1">
                  <from>
                    <xdr:col>14</xdr:col>
                    <xdr:colOff>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1173" r:id="rId17" name="Option Button 149">
              <controlPr defaultSize="0" autoFill="0" autoLine="0" autoPict="0">
                <anchor moveWithCells="1">
                  <from>
                    <xdr:col>25</xdr:col>
                    <xdr:colOff>0</xdr:colOff>
                    <xdr:row>11</xdr:row>
                    <xdr:rowOff>0</xdr:rowOff>
                  </from>
                  <to>
                    <xdr:col>29</xdr:col>
                    <xdr:colOff>0</xdr:colOff>
                    <xdr:row>12</xdr:row>
                    <xdr:rowOff>0</xdr:rowOff>
                  </to>
                </anchor>
              </controlPr>
            </control>
          </mc:Choice>
        </mc:AlternateContent>
        <mc:AlternateContent xmlns:mc="http://schemas.openxmlformats.org/markup-compatibility/2006">
          <mc:Choice Requires="x14">
            <control shapeId="1174" r:id="rId18" name="Option Button 150">
              <controlPr defaultSize="0" autoFill="0" autoLine="0" autoPict="0">
                <anchor moveWithCells="1">
                  <from>
                    <xdr:col>29</xdr:col>
                    <xdr:colOff>0</xdr:colOff>
                    <xdr:row>11</xdr:row>
                    <xdr:rowOff>0</xdr:rowOff>
                  </from>
                  <to>
                    <xdr:col>32</xdr:col>
                    <xdr:colOff>0</xdr:colOff>
                    <xdr:row>12</xdr:row>
                    <xdr:rowOff>0</xdr:rowOff>
                  </to>
                </anchor>
              </controlPr>
            </control>
          </mc:Choice>
        </mc:AlternateContent>
        <mc:AlternateContent xmlns:mc="http://schemas.openxmlformats.org/markup-compatibility/2006">
          <mc:Choice Requires="x14">
            <control shapeId="1175" r:id="rId19" name="Option Button 151">
              <controlPr defaultSize="0" autoFill="0" autoLine="0" autoPict="0">
                <anchor moveWithCells="1">
                  <from>
                    <xdr:col>9</xdr:col>
                    <xdr:colOff>0</xdr:colOff>
                    <xdr:row>12</xdr:row>
                    <xdr:rowOff>0</xdr:rowOff>
                  </from>
                  <to>
                    <xdr:col>29</xdr:col>
                    <xdr:colOff>0</xdr:colOff>
                    <xdr:row>13</xdr:row>
                    <xdr:rowOff>0</xdr:rowOff>
                  </to>
                </anchor>
              </controlPr>
            </control>
          </mc:Choice>
        </mc:AlternateContent>
        <mc:AlternateContent xmlns:mc="http://schemas.openxmlformats.org/markup-compatibility/2006">
          <mc:Choice Requires="x14">
            <control shapeId="1176" r:id="rId20" name="Option Button 152">
              <controlPr defaultSize="0" autoFill="0" autoLine="0" autoPict="0">
                <anchor moveWithCells="1">
                  <from>
                    <xdr:col>9</xdr:col>
                    <xdr:colOff>0</xdr:colOff>
                    <xdr:row>13</xdr:row>
                    <xdr:rowOff>0</xdr:rowOff>
                  </from>
                  <to>
                    <xdr:col>22</xdr:col>
                    <xdr:colOff>0</xdr:colOff>
                    <xdr:row>14</xdr:row>
                    <xdr:rowOff>0</xdr:rowOff>
                  </to>
                </anchor>
              </controlPr>
            </control>
          </mc:Choice>
        </mc:AlternateContent>
        <mc:AlternateContent xmlns:mc="http://schemas.openxmlformats.org/markup-compatibility/2006">
          <mc:Choice Requires="x14">
            <control shapeId="1177" r:id="rId21" name="Option Button 153">
              <controlPr defaultSize="0" autoFill="0" autoLine="0" autoPict="0">
                <anchor moveWithCells="1">
                  <from>
                    <xdr:col>9</xdr:col>
                    <xdr:colOff>0</xdr:colOff>
                    <xdr:row>14</xdr:row>
                    <xdr:rowOff>0</xdr:rowOff>
                  </from>
                  <to>
                    <xdr:col>29</xdr:col>
                    <xdr:colOff>0</xdr:colOff>
                    <xdr:row>15</xdr:row>
                    <xdr:rowOff>0</xdr:rowOff>
                  </to>
                </anchor>
              </controlPr>
            </control>
          </mc:Choice>
        </mc:AlternateContent>
        <mc:AlternateContent xmlns:mc="http://schemas.openxmlformats.org/markup-compatibility/2006">
          <mc:Choice Requires="x14">
            <control shapeId="1178" r:id="rId22" name="Option Button 154">
              <controlPr defaultSize="0" autoFill="0" autoLine="0" autoPict="0">
                <anchor moveWithCells="1">
                  <from>
                    <xdr:col>9</xdr:col>
                    <xdr:colOff>0</xdr:colOff>
                    <xdr:row>15</xdr:row>
                    <xdr:rowOff>0</xdr:rowOff>
                  </from>
                  <to>
                    <xdr:col>28</xdr:col>
                    <xdr:colOff>0</xdr:colOff>
                    <xdr:row>16</xdr:row>
                    <xdr:rowOff>0</xdr:rowOff>
                  </to>
                </anchor>
              </controlPr>
            </control>
          </mc:Choice>
        </mc:AlternateContent>
        <mc:AlternateContent xmlns:mc="http://schemas.openxmlformats.org/markup-compatibility/2006">
          <mc:Choice Requires="x14">
            <control shapeId="1179" r:id="rId23" name="Option Button 155">
              <controlPr defaultSize="0" autoFill="0" autoLine="0" autoPict="0">
                <anchor moveWithCells="1">
                  <from>
                    <xdr:col>9</xdr:col>
                    <xdr:colOff>0</xdr:colOff>
                    <xdr:row>16</xdr:row>
                    <xdr:rowOff>0</xdr:rowOff>
                  </from>
                  <to>
                    <xdr:col>26</xdr:col>
                    <xdr:colOff>0</xdr:colOff>
                    <xdr:row>17</xdr:row>
                    <xdr:rowOff>0</xdr:rowOff>
                  </to>
                </anchor>
              </controlPr>
            </control>
          </mc:Choice>
        </mc:AlternateContent>
        <mc:AlternateContent xmlns:mc="http://schemas.openxmlformats.org/markup-compatibility/2006">
          <mc:Choice Requires="x14">
            <control shapeId="1180" r:id="rId24" name="Option Button 156">
              <controlPr defaultSize="0" autoFill="0" autoLine="0" autoPict="0">
                <anchor moveWithCells="1">
                  <from>
                    <xdr:col>9</xdr:col>
                    <xdr:colOff>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1181" r:id="rId25" name="Option Button 157">
              <controlPr defaultSize="0" autoFill="0" autoLine="0" autoPict="0">
                <anchor moveWithCells="1">
                  <from>
                    <xdr:col>14</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1182" r:id="rId26" name="Option Button 158">
              <controlPr defaultSize="0" autoFill="0" autoLine="0" autoPict="0">
                <anchor moveWithCells="1">
                  <from>
                    <xdr:col>10</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183" r:id="rId27" name="Option Button 159">
              <controlPr defaultSize="0" autoFill="0" autoLine="0" autoPict="0">
                <anchor moveWithCells="1">
                  <from>
                    <xdr:col>15</xdr:col>
                    <xdr:colOff>0</xdr:colOff>
                    <xdr:row>34</xdr:row>
                    <xdr:rowOff>0</xdr:rowOff>
                  </from>
                  <to>
                    <xdr:col>18</xdr:col>
                    <xdr:colOff>0</xdr:colOff>
                    <xdr:row>35</xdr:row>
                    <xdr:rowOff>7620</xdr:rowOff>
                  </to>
                </anchor>
              </controlPr>
            </control>
          </mc:Choice>
        </mc:AlternateContent>
        <mc:AlternateContent xmlns:mc="http://schemas.openxmlformats.org/markup-compatibility/2006">
          <mc:Choice Requires="x14">
            <control shapeId="1184" r:id="rId28" name="Group Box 160">
              <controlPr defaultSize="0" autoFill="0" autoPict="0">
                <anchor moveWithCells="1">
                  <from>
                    <xdr:col>9</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1185" r:id="rId29" name="Group Box 161">
              <controlPr defaultSize="0" autoFill="0" autoPict="0">
                <anchor moveWithCells="1">
                  <from>
                    <xdr:col>25</xdr:col>
                    <xdr:colOff>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1187" r:id="rId30" name="Group Box 163">
              <controlPr defaultSize="0" autoFill="0" autoPict="0">
                <anchor moveWithCells="1">
                  <from>
                    <xdr:col>9</xdr:col>
                    <xdr:colOff>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1188" r:id="rId31" name="Option Button 164">
              <controlPr defaultSize="0" autoFill="0" autoLine="0" autoPict="0">
                <anchor moveWithCells="1">
                  <from>
                    <xdr:col>2</xdr:col>
                    <xdr:colOff>45720</xdr:colOff>
                    <xdr:row>15</xdr:row>
                    <xdr:rowOff>38100</xdr:rowOff>
                  </from>
                  <to>
                    <xdr:col>7</xdr:col>
                    <xdr:colOff>182880</xdr:colOff>
                    <xdr:row>15</xdr:row>
                    <xdr:rowOff>175260</xdr:rowOff>
                  </to>
                </anchor>
              </controlPr>
            </control>
          </mc:Choice>
        </mc:AlternateContent>
        <mc:AlternateContent xmlns:mc="http://schemas.openxmlformats.org/markup-compatibility/2006">
          <mc:Choice Requires="x14">
            <control shapeId="1189" r:id="rId32" name="Group Box 165">
              <controlPr defaultSize="0" autoFill="0" autoPict="0">
                <anchor moveWithCells="1">
                  <from>
                    <xdr:col>1</xdr:col>
                    <xdr:colOff>0</xdr:colOff>
                    <xdr:row>12</xdr:row>
                    <xdr:rowOff>0</xdr:rowOff>
                  </from>
                  <to>
                    <xdr:col>35</xdr:col>
                    <xdr:colOff>0</xdr:colOff>
                    <xdr:row>17</xdr:row>
                    <xdr:rowOff>0</xdr:rowOff>
                  </to>
                </anchor>
              </controlPr>
            </control>
          </mc:Choice>
        </mc:AlternateContent>
        <mc:AlternateContent xmlns:mc="http://schemas.openxmlformats.org/markup-compatibility/2006">
          <mc:Choice Requires="x14">
            <control shapeId="1191" r:id="rId33" name="Group Box 167">
              <controlPr defaultSize="0" autoFill="0" autoPict="0">
                <anchor moveWithCells="1">
                  <from>
                    <xdr:col>9</xdr:col>
                    <xdr:colOff>0</xdr:colOff>
                    <xdr:row>33</xdr:row>
                    <xdr:rowOff>0</xdr:rowOff>
                  </from>
                  <to>
                    <xdr:col>20</xdr:col>
                    <xdr:colOff>0</xdr:colOff>
                    <xdr:row>36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AFBBD65F-27B6-47E5-AA08-4F083BF22A7F}">
            <xm:f>チェックボックスのステータス!$C$3&lt;&gt;6</xm:f>
            <x14:dxf>
              <fill>
                <patternFill>
                  <bgColor theme="0" tint="-0.34998626667073579"/>
                </patternFill>
              </fill>
            </x14:dxf>
          </x14:cfRule>
          <xm:sqref>J23:Q23</xm:sqref>
        </x14:conditionalFormatting>
        <x14:conditionalFormatting xmlns:xm="http://schemas.microsoft.com/office/excel/2006/main">
          <x14:cfRule type="expression" priority="19" id="{C9AE7766-8847-4B86-B881-1803AED78772}">
            <xm:f>チェックボックスのステータス!$C$3&lt;&gt;6</xm:f>
            <x14:dxf>
              <fill>
                <patternFill>
                  <bgColor theme="0" tint="-0.34998626667073579"/>
                </patternFill>
              </fill>
            </x14:dxf>
          </x14:cfRule>
          <xm:sqref>T23:Y23</xm:sqref>
        </x14:conditionalFormatting>
        <x14:conditionalFormatting xmlns:xm="http://schemas.microsoft.com/office/excel/2006/main">
          <x14:cfRule type="expression" priority="10" id="{EE5323C2-6285-498E-86CF-69F0C260B10D}">
            <xm:f>チェックボックスのステータス!$C$2=2</xm:f>
            <x14:dxf>
              <fill>
                <patternFill>
                  <bgColor theme="0" tint="-0.34998626667073579"/>
                </patternFill>
              </fill>
            </x14:dxf>
          </x14:cfRule>
          <xm:sqref>J19</xm:sqref>
        </x14:conditionalFormatting>
        <x14:conditionalFormatting xmlns:xm="http://schemas.microsoft.com/office/excel/2006/main">
          <x14:cfRule type="expression" priority="2" id="{448A06F9-78B5-4018-9045-1BCE7B698D78}">
            <xm:f>AND($Z$7&lt;&gt;"",チェックボックスのステータス!$C$2=1)</xm:f>
            <x14:dxf>
              <fill>
                <patternFill>
                  <bgColor theme="0" tint="-0.34998626667073579"/>
                </patternFill>
              </fill>
            </x14:dxf>
          </x14:cfRule>
          <xm:sqref>J13:AI13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F51"/>
  <sheetViews>
    <sheetView workbookViewId="0">
      <selection activeCell="U18" sqref="U18:AI18"/>
    </sheetView>
  </sheetViews>
  <sheetFormatPr defaultRowHeight="14.4"/>
  <cols>
    <col min="1" max="1" width="5.19921875" bestFit="1" customWidth="1"/>
    <col min="2" max="3" width="7.19921875" style="47" bestFit="1" customWidth="1"/>
    <col min="4" max="4" width="15.59765625" style="47" bestFit="1" customWidth="1"/>
    <col min="5" max="5" width="22" style="47" bestFit="1" customWidth="1"/>
    <col min="6" max="6" width="39.19921875" bestFit="1" customWidth="1"/>
    <col min="7" max="7" width="24.19921875" bestFit="1" customWidth="1"/>
    <col min="8" max="8" width="30.59765625" bestFit="1" customWidth="1"/>
    <col min="9" max="10" width="24.19921875" bestFit="1" customWidth="1"/>
    <col min="11" max="11" width="30.59765625" bestFit="1" customWidth="1"/>
    <col min="12" max="12" width="9.19921875" bestFit="1" customWidth="1"/>
    <col min="13" max="13" width="17.69921875" bestFit="1" customWidth="1"/>
    <col min="14" max="14" width="22" bestFit="1" customWidth="1"/>
  </cols>
  <sheetData>
    <row r="1" spans="1:6" s="47" customFormat="1">
      <c r="A1" s="53" t="s">
        <v>44</v>
      </c>
      <c r="B1" s="53" t="s">
        <v>40</v>
      </c>
      <c r="C1" s="53" t="s">
        <v>99</v>
      </c>
      <c r="D1" s="53" t="s">
        <v>100</v>
      </c>
      <c r="E1" s="53" t="s">
        <v>141</v>
      </c>
      <c r="F1" s="53" t="s">
        <v>47</v>
      </c>
    </row>
    <row r="2" spans="1:6" s="58" customFormat="1">
      <c r="A2" s="56">
        <f t="shared" ref="A2:A3" si="0">ROW()-1</f>
        <v>1</v>
      </c>
      <c r="B2" s="57" t="s">
        <v>42</v>
      </c>
      <c r="C2" s="57" t="s">
        <v>46</v>
      </c>
      <c r="D2" s="57" t="s">
        <v>114</v>
      </c>
      <c r="E2" s="57" t="s">
        <v>48</v>
      </c>
      <c r="F2" s="56" t="s">
        <v>54</v>
      </c>
    </row>
    <row r="3" spans="1:6" s="58" customFormat="1">
      <c r="A3" s="56">
        <f t="shared" si="0"/>
        <v>2</v>
      </c>
      <c r="B3" s="57" t="s">
        <v>42</v>
      </c>
      <c r="C3" s="57" t="s">
        <v>46</v>
      </c>
      <c r="D3" s="57" t="s">
        <v>114</v>
      </c>
      <c r="E3" s="57" t="s">
        <v>48</v>
      </c>
      <c r="F3" s="56" t="s">
        <v>55</v>
      </c>
    </row>
    <row r="4" spans="1:6" s="58" customFormat="1">
      <c r="A4" s="56">
        <f>ROW()-1</f>
        <v>3</v>
      </c>
      <c r="B4" s="57" t="s">
        <v>42</v>
      </c>
      <c r="C4" s="57" t="s">
        <v>46</v>
      </c>
      <c r="D4" s="57" t="s">
        <v>101</v>
      </c>
      <c r="E4" s="57" t="s">
        <v>48</v>
      </c>
      <c r="F4" s="56" t="s">
        <v>54</v>
      </c>
    </row>
    <row r="5" spans="1:6" s="58" customFormat="1">
      <c r="A5" s="56">
        <f t="shared" ref="A5:A49" si="1">ROW()-1</f>
        <v>4</v>
      </c>
      <c r="B5" s="57" t="s">
        <v>42</v>
      </c>
      <c r="C5" s="57" t="s">
        <v>46</v>
      </c>
      <c r="D5" s="57" t="s">
        <v>101</v>
      </c>
      <c r="E5" s="57" t="s">
        <v>48</v>
      </c>
      <c r="F5" s="56" t="s">
        <v>55</v>
      </c>
    </row>
    <row r="6" spans="1:6">
      <c r="A6" s="49">
        <f t="shared" si="1"/>
        <v>5</v>
      </c>
      <c r="B6" s="50" t="s">
        <v>42</v>
      </c>
      <c r="C6" s="50" t="s">
        <v>46</v>
      </c>
      <c r="D6" s="50" t="s">
        <v>103</v>
      </c>
      <c r="E6" s="50" t="s">
        <v>48</v>
      </c>
      <c r="F6" s="49" t="s">
        <v>54</v>
      </c>
    </row>
    <row r="7" spans="1:6">
      <c r="A7" s="49">
        <f t="shared" si="1"/>
        <v>6</v>
      </c>
      <c r="B7" s="50" t="s">
        <v>42</v>
      </c>
      <c r="C7" s="50" t="s">
        <v>46</v>
      </c>
      <c r="D7" s="50" t="s">
        <v>103</v>
      </c>
      <c r="E7" s="50" t="s">
        <v>48</v>
      </c>
      <c r="F7" s="49" t="s">
        <v>55</v>
      </c>
    </row>
    <row r="8" spans="1:6">
      <c r="A8" s="49">
        <f t="shared" si="1"/>
        <v>7</v>
      </c>
      <c r="B8" s="50" t="s">
        <v>42</v>
      </c>
      <c r="C8" s="50" t="s">
        <v>46</v>
      </c>
      <c r="D8" s="50" t="s">
        <v>104</v>
      </c>
      <c r="E8" s="50" t="s">
        <v>48</v>
      </c>
      <c r="F8" s="49" t="s">
        <v>54</v>
      </c>
    </row>
    <row r="9" spans="1:6">
      <c r="A9" s="49">
        <f t="shared" si="1"/>
        <v>8</v>
      </c>
      <c r="B9" s="50" t="s">
        <v>42</v>
      </c>
      <c r="C9" s="50" t="s">
        <v>46</v>
      </c>
      <c r="D9" s="50" t="s">
        <v>104</v>
      </c>
      <c r="E9" s="50" t="s">
        <v>48</v>
      </c>
      <c r="F9" s="49" t="s">
        <v>55</v>
      </c>
    </row>
    <row r="10" spans="1:6">
      <c r="A10" s="49">
        <f t="shared" si="1"/>
        <v>9</v>
      </c>
      <c r="B10" s="50" t="s">
        <v>42</v>
      </c>
      <c r="C10" s="50" t="s">
        <v>46</v>
      </c>
      <c r="D10" s="50" t="s">
        <v>105</v>
      </c>
      <c r="E10" s="50" t="s">
        <v>48</v>
      </c>
      <c r="F10" s="49" t="s">
        <v>54</v>
      </c>
    </row>
    <row r="11" spans="1:6">
      <c r="A11" s="49">
        <f t="shared" si="1"/>
        <v>10</v>
      </c>
      <c r="B11" s="50" t="s">
        <v>42</v>
      </c>
      <c r="C11" s="50" t="s">
        <v>46</v>
      </c>
      <c r="D11" s="50" t="s">
        <v>105</v>
      </c>
      <c r="E11" s="50" t="s">
        <v>48</v>
      </c>
      <c r="F11" s="49" t="s">
        <v>55</v>
      </c>
    </row>
    <row r="12" spans="1:6">
      <c r="A12" s="49">
        <f t="shared" si="1"/>
        <v>11</v>
      </c>
      <c r="B12" s="50" t="s">
        <v>42</v>
      </c>
      <c r="C12" s="50" t="s">
        <v>46</v>
      </c>
      <c r="D12" s="50" t="s">
        <v>106</v>
      </c>
      <c r="E12" s="50" t="s">
        <v>48</v>
      </c>
      <c r="F12" s="49" t="s">
        <v>54</v>
      </c>
    </row>
    <row r="13" spans="1:6">
      <c r="A13" s="49">
        <f t="shared" si="1"/>
        <v>12</v>
      </c>
      <c r="B13" s="50" t="s">
        <v>42</v>
      </c>
      <c r="C13" s="50" t="s">
        <v>46</v>
      </c>
      <c r="D13" s="50" t="s">
        <v>106</v>
      </c>
      <c r="E13" s="50" t="s">
        <v>48</v>
      </c>
      <c r="F13" s="49" t="s">
        <v>55</v>
      </c>
    </row>
    <row r="14" spans="1:6">
      <c r="A14" s="49">
        <f t="shared" si="1"/>
        <v>13</v>
      </c>
      <c r="B14" s="50" t="s">
        <v>107</v>
      </c>
      <c r="C14" s="50" t="s">
        <v>108</v>
      </c>
      <c r="D14" s="50" t="s">
        <v>114</v>
      </c>
      <c r="E14" s="50" t="s">
        <v>109</v>
      </c>
      <c r="F14" s="51" t="s">
        <v>56</v>
      </c>
    </row>
    <row r="15" spans="1:6">
      <c r="A15" s="49">
        <f t="shared" si="1"/>
        <v>14</v>
      </c>
      <c r="B15" s="50" t="s">
        <v>107</v>
      </c>
      <c r="C15" s="50" t="s">
        <v>108</v>
      </c>
      <c r="D15" s="50" t="s">
        <v>114</v>
      </c>
      <c r="E15" s="50" t="s">
        <v>109</v>
      </c>
      <c r="F15" s="51" t="s">
        <v>57</v>
      </c>
    </row>
    <row r="16" spans="1:6">
      <c r="A16" s="49">
        <f t="shared" si="1"/>
        <v>15</v>
      </c>
      <c r="B16" s="50" t="s">
        <v>107</v>
      </c>
      <c r="C16" s="50" t="s">
        <v>108</v>
      </c>
      <c r="D16" s="50" t="s">
        <v>114</v>
      </c>
      <c r="E16" s="50" t="s">
        <v>110</v>
      </c>
      <c r="F16" s="51" t="s">
        <v>113</v>
      </c>
    </row>
    <row r="17" spans="1:6">
      <c r="A17" s="49">
        <f t="shared" si="1"/>
        <v>16</v>
      </c>
      <c r="B17" s="50" t="s">
        <v>107</v>
      </c>
      <c r="C17" s="50" t="s">
        <v>108</v>
      </c>
      <c r="D17" s="50" t="s">
        <v>114</v>
      </c>
      <c r="E17" s="50" t="s">
        <v>110</v>
      </c>
      <c r="F17" s="51" t="s">
        <v>112</v>
      </c>
    </row>
    <row r="18" spans="1:6">
      <c r="A18" s="49">
        <f t="shared" si="1"/>
        <v>17</v>
      </c>
      <c r="B18" s="50" t="s">
        <v>107</v>
      </c>
      <c r="C18" s="50" t="s">
        <v>108</v>
      </c>
      <c r="D18" s="50" t="s">
        <v>114</v>
      </c>
      <c r="E18" s="50" t="s">
        <v>111</v>
      </c>
      <c r="F18" s="51" t="s">
        <v>58</v>
      </c>
    </row>
    <row r="19" spans="1:6">
      <c r="A19" s="49">
        <f t="shared" si="1"/>
        <v>18</v>
      </c>
      <c r="B19" s="50" t="s">
        <v>107</v>
      </c>
      <c r="C19" s="50" t="s">
        <v>108</v>
      </c>
      <c r="D19" s="50" t="s">
        <v>114</v>
      </c>
      <c r="E19" s="50" t="s">
        <v>111</v>
      </c>
      <c r="F19" s="51" t="s">
        <v>59</v>
      </c>
    </row>
    <row r="20" spans="1:6">
      <c r="A20" s="49">
        <f t="shared" si="1"/>
        <v>19</v>
      </c>
      <c r="B20" s="50" t="s">
        <v>46</v>
      </c>
      <c r="C20" s="50" t="s">
        <v>42</v>
      </c>
      <c r="D20" s="50" t="s">
        <v>101</v>
      </c>
      <c r="E20" s="50" t="s">
        <v>49</v>
      </c>
      <c r="F20" s="51" t="s">
        <v>56</v>
      </c>
    </row>
    <row r="21" spans="1:6">
      <c r="A21" s="49">
        <f t="shared" si="1"/>
        <v>20</v>
      </c>
      <c r="B21" s="50" t="s">
        <v>46</v>
      </c>
      <c r="C21" s="50" t="s">
        <v>42</v>
      </c>
      <c r="D21" s="50" t="s">
        <v>101</v>
      </c>
      <c r="E21" s="50" t="s">
        <v>49</v>
      </c>
      <c r="F21" s="51" t="s">
        <v>57</v>
      </c>
    </row>
    <row r="22" spans="1:6">
      <c r="A22" s="49">
        <f t="shared" si="1"/>
        <v>21</v>
      </c>
      <c r="B22" s="50" t="s">
        <v>46</v>
      </c>
      <c r="C22" s="50" t="s">
        <v>42</v>
      </c>
      <c r="D22" s="50" t="s">
        <v>101</v>
      </c>
      <c r="E22" s="50" t="s">
        <v>50</v>
      </c>
      <c r="F22" s="51" t="s">
        <v>58</v>
      </c>
    </row>
    <row r="23" spans="1:6">
      <c r="A23" s="49">
        <f t="shared" si="1"/>
        <v>22</v>
      </c>
      <c r="B23" s="50" t="s">
        <v>46</v>
      </c>
      <c r="C23" s="50" t="s">
        <v>42</v>
      </c>
      <c r="D23" s="50" t="s">
        <v>101</v>
      </c>
      <c r="E23" s="50" t="s">
        <v>50</v>
      </c>
      <c r="F23" s="51" t="s">
        <v>59</v>
      </c>
    </row>
    <row r="24" spans="1:6">
      <c r="A24" s="49">
        <f t="shared" si="1"/>
        <v>23</v>
      </c>
      <c r="B24" s="50" t="s">
        <v>46</v>
      </c>
      <c r="C24" s="50" t="s">
        <v>42</v>
      </c>
      <c r="D24" s="50" t="s">
        <v>101</v>
      </c>
      <c r="E24" s="50" t="s">
        <v>51</v>
      </c>
      <c r="F24" s="51" t="s">
        <v>58</v>
      </c>
    </row>
    <row r="25" spans="1:6">
      <c r="A25" s="49">
        <f t="shared" si="1"/>
        <v>24</v>
      </c>
      <c r="B25" s="50" t="s">
        <v>46</v>
      </c>
      <c r="C25" s="50" t="s">
        <v>42</v>
      </c>
      <c r="D25" s="50" t="s">
        <v>101</v>
      </c>
      <c r="E25" s="50" t="s">
        <v>51</v>
      </c>
      <c r="F25" s="51" t="s">
        <v>59</v>
      </c>
    </row>
    <row r="26" spans="1:6">
      <c r="A26" s="49">
        <f t="shared" si="1"/>
        <v>25</v>
      </c>
      <c r="B26" s="50" t="s">
        <v>107</v>
      </c>
      <c r="C26" s="50" t="s">
        <v>108</v>
      </c>
      <c r="D26" s="50" t="s">
        <v>103</v>
      </c>
      <c r="E26" s="50" t="s">
        <v>109</v>
      </c>
      <c r="F26" s="51" t="s">
        <v>56</v>
      </c>
    </row>
    <row r="27" spans="1:6">
      <c r="A27" s="49">
        <f t="shared" si="1"/>
        <v>26</v>
      </c>
      <c r="B27" s="50" t="s">
        <v>107</v>
      </c>
      <c r="C27" s="50" t="s">
        <v>108</v>
      </c>
      <c r="D27" s="50" t="s">
        <v>103</v>
      </c>
      <c r="E27" s="50" t="s">
        <v>109</v>
      </c>
      <c r="F27" s="51" t="s">
        <v>57</v>
      </c>
    </row>
    <row r="28" spans="1:6">
      <c r="A28" s="49">
        <f t="shared" si="1"/>
        <v>27</v>
      </c>
      <c r="B28" s="50" t="s">
        <v>107</v>
      </c>
      <c r="C28" s="50" t="s">
        <v>108</v>
      </c>
      <c r="D28" s="50" t="s">
        <v>103</v>
      </c>
      <c r="E28" s="50" t="s">
        <v>110</v>
      </c>
      <c r="F28" s="51" t="s">
        <v>113</v>
      </c>
    </row>
    <row r="29" spans="1:6">
      <c r="A29" s="49">
        <f t="shared" si="1"/>
        <v>28</v>
      </c>
      <c r="B29" s="50" t="s">
        <v>107</v>
      </c>
      <c r="C29" s="50" t="s">
        <v>108</v>
      </c>
      <c r="D29" s="50" t="s">
        <v>103</v>
      </c>
      <c r="E29" s="50" t="s">
        <v>110</v>
      </c>
      <c r="F29" s="51" t="s">
        <v>112</v>
      </c>
    </row>
    <row r="30" spans="1:6">
      <c r="A30" s="49">
        <f t="shared" si="1"/>
        <v>29</v>
      </c>
      <c r="B30" s="50" t="s">
        <v>107</v>
      </c>
      <c r="C30" s="50" t="s">
        <v>108</v>
      </c>
      <c r="D30" s="50" t="s">
        <v>103</v>
      </c>
      <c r="E30" s="50" t="s">
        <v>111</v>
      </c>
      <c r="F30" s="51" t="s">
        <v>58</v>
      </c>
    </row>
    <row r="31" spans="1:6">
      <c r="A31" s="49">
        <f t="shared" si="1"/>
        <v>30</v>
      </c>
      <c r="B31" s="50" t="s">
        <v>107</v>
      </c>
      <c r="C31" s="50" t="s">
        <v>108</v>
      </c>
      <c r="D31" s="50" t="s">
        <v>103</v>
      </c>
      <c r="E31" s="50" t="s">
        <v>111</v>
      </c>
      <c r="F31" s="51" t="s">
        <v>59</v>
      </c>
    </row>
    <row r="32" spans="1:6">
      <c r="A32" s="49">
        <f t="shared" si="1"/>
        <v>31</v>
      </c>
      <c r="B32" s="50" t="s">
        <v>107</v>
      </c>
      <c r="C32" s="50" t="s">
        <v>108</v>
      </c>
      <c r="D32" s="50" t="s">
        <v>104</v>
      </c>
      <c r="E32" s="50" t="s">
        <v>109</v>
      </c>
      <c r="F32" s="51" t="s">
        <v>56</v>
      </c>
    </row>
    <row r="33" spans="1:6">
      <c r="A33" s="49">
        <f t="shared" si="1"/>
        <v>32</v>
      </c>
      <c r="B33" s="50" t="s">
        <v>107</v>
      </c>
      <c r="C33" s="50" t="s">
        <v>108</v>
      </c>
      <c r="D33" s="50" t="s">
        <v>104</v>
      </c>
      <c r="E33" s="50" t="s">
        <v>109</v>
      </c>
      <c r="F33" s="51" t="s">
        <v>57</v>
      </c>
    </row>
    <row r="34" spans="1:6">
      <c r="A34" s="49">
        <f t="shared" si="1"/>
        <v>33</v>
      </c>
      <c r="B34" s="50" t="s">
        <v>107</v>
      </c>
      <c r="C34" s="50" t="s">
        <v>108</v>
      </c>
      <c r="D34" s="50" t="s">
        <v>104</v>
      </c>
      <c r="E34" s="50" t="s">
        <v>110</v>
      </c>
      <c r="F34" s="51" t="s">
        <v>113</v>
      </c>
    </row>
    <row r="35" spans="1:6">
      <c r="A35" s="49">
        <f t="shared" si="1"/>
        <v>34</v>
      </c>
      <c r="B35" s="50" t="s">
        <v>107</v>
      </c>
      <c r="C35" s="50" t="s">
        <v>108</v>
      </c>
      <c r="D35" s="50" t="s">
        <v>104</v>
      </c>
      <c r="E35" s="50" t="s">
        <v>110</v>
      </c>
      <c r="F35" s="51" t="s">
        <v>112</v>
      </c>
    </row>
    <row r="36" spans="1:6">
      <c r="A36" s="49">
        <f t="shared" si="1"/>
        <v>35</v>
      </c>
      <c r="B36" s="50" t="s">
        <v>107</v>
      </c>
      <c r="C36" s="50" t="s">
        <v>108</v>
      </c>
      <c r="D36" s="50" t="s">
        <v>104</v>
      </c>
      <c r="E36" s="50" t="s">
        <v>111</v>
      </c>
      <c r="F36" s="51" t="s">
        <v>58</v>
      </c>
    </row>
    <row r="37" spans="1:6">
      <c r="A37" s="49">
        <f t="shared" si="1"/>
        <v>36</v>
      </c>
      <c r="B37" s="50" t="s">
        <v>107</v>
      </c>
      <c r="C37" s="50" t="s">
        <v>108</v>
      </c>
      <c r="D37" s="50" t="s">
        <v>104</v>
      </c>
      <c r="E37" s="50" t="s">
        <v>111</v>
      </c>
      <c r="F37" s="51" t="s">
        <v>59</v>
      </c>
    </row>
    <row r="38" spans="1:6">
      <c r="A38" s="49">
        <f t="shared" si="1"/>
        <v>37</v>
      </c>
      <c r="B38" s="50" t="s">
        <v>107</v>
      </c>
      <c r="C38" s="50" t="s">
        <v>108</v>
      </c>
      <c r="D38" s="50" t="s">
        <v>105</v>
      </c>
      <c r="E38" s="50" t="s">
        <v>109</v>
      </c>
      <c r="F38" s="51" t="s">
        <v>56</v>
      </c>
    </row>
    <row r="39" spans="1:6">
      <c r="A39" s="49">
        <f t="shared" si="1"/>
        <v>38</v>
      </c>
      <c r="B39" s="50" t="s">
        <v>107</v>
      </c>
      <c r="C39" s="50" t="s">
        <v>108</v>
      </c>
      <c r="D39" s="50" t="s">
        <v>105</v>
      </c>
      <c r="E39" s="50" t="s">
        <v>109</v>
      </c>
      <c r="F39" s="51" t="s">
        <v>57</v>
      </c>
    </row>
    <row r="40" spans="1:6">
      <c r="A40" s="49">
        <f t="shared" si="1"/>
        <v>39</v>
      </c>
      <c r="B40" s="50" t="s">
        <v>107</v>
      </c>
      <c r="C40" s="50" t="s">
        <v>108</v>
      </c>
      <c r="D40" s="50" t="s">
        <v>105</v>
      </c>
      <c r="E40" s="50" t="s">
        <v>110</v>
      </c>
      <c r="F40" s="51" t="s">
        <v>113</v>
      </c>
    </row>
    <row r="41" spans="1:6">
      <c r="A41" s="49">
        <f t="shared" si="1"/>
        <v>40</v>
      </c>
      <c r="B41" s="50" t="s">
        <v>107</v>
      </c>
      <c r="C41" s="50" t="s">
        <v>108</v>
      </c>
      <c r="D41" s="50" t="s">
        <v>105</v>
      </c>
      <c r="E41" s="50" t="s">
        <v>110</v>
      </c>
      <c r="F41" s="51" t="s">
        <v>112</v>
      </c>
    </row>
    <row r="42" spans="1:6">
      <c r="A42" s="49">
        <f t="shared" si="1"/>
        <v>41</v>
      </c>
      <c r="B42" s="50" t="s">
        <v>107</v>
      </c>
      <c r="C42" s="50" t="s">
        <v>108</v>
      </c>
      <c r="D42" s="50" t="s">
        <v>105</v>
      </c>
      <c r="E42" s="50" t="s">
        <v>111</v>
      </c>
      <c r="F42" s="51" t="s">
        <v>58</v>
      </c>
    </row>
    <row r="43" spans="1:6">
      <c r="A43" s="49">
        <f t="shared" si="1"/>
        <v>42</v>
      </c>
      <c r="B43" s="50" t="s">
        <v>107</v>
      </c>
      <c r="C43" s="50" t="s">
        <v>108</v>
      </c>
      <c r="D43" s="50" t="s">
        <v>105</v>
      </c>
      <c r="E43" s="50" t="s">
        <v>111</v>
      </c>
      <c r="F43" s="51" t="s">
        <v>59</v>
      </c>
    </row>
    <row r="44" spans="1:6">
      <c r="A44" s="49">
        <f t="shared" si="1"/>
        <v>43</v>
      </c>
      <c r="B44" s="50" t="s">
        <v>107</v>
      </c>
      <c r="C44" s="50" t="s">
        <v>108</v>
      </c>
      <c r="D44" s="50" t="s">
        <v>106</v>
      </c>
      <c r="E44" s="50" t="s">
        <v>109</v>
      </c>
      <c r="F44" s="51" t="s">
        <v>56</v>
      </c>
    </row>
    <row r="45" spans="1:6">
      <c r="A45" s="49">
        <f t="shared" si="1"/>
        <v>44</v>
      </c>
      <c r="B45" s="50" t="s">
        <v>107</v>
      </c>
      <c r="C45" s="50" t="s">
        <v>108</v>
      </c>
      <c r="D45" s="50" t="s">
        <v>106</v>
      </c>
      <c r="E45" s="50" t="s">
        <v>109</v>
      </c>
      <c r="F45" s="51" t="s">
        <v>57</v>
      </c>
    </row>
    <row r="46" spans="1:6">
      <c r="A46" s="49">
        <f t="shared" si="1"/>
        <v>45</v>
      </c>
      <c r="B46" s="50" t="s">
        <v>107</v>
      </c>
      <c r="C46" s="50" t="s">
        <v>108</v>
      </c>
      <c r="D46" s="50" t="s">
        <v>106</v>
      </c>
      <c r="E46" s="50" t="s">
        <v>110</v>
      </c>
      <c r="F46" s="51" t="s">
        <v>113</v>
      </c>
    </row>
    <row r="47" spans="1:6">
      <c r="A47" s="49">
        <f t="shared" si="1"/>
        <v>46</v>
      </c>
      <c r="B47" s="50" t="s">
        <v>107</v>
      </c>
      <c r="C47" s="50" t="s">
        <v>108</v>
      </c>
      <c r="D47" s="50" t="s">
        <v>106</v>
      </c>
      <c r="E47" s="50" t="s">
        <v>110</v>
      </c>
      <c r="F47" s="51" t="s">
        <v>112</v>
      </c>
    </row>
    <row r="48" spans="1:6">
      <c r="A48" s="49">
        <f t="shared" si="1"/>
        <v>47</v>
      </c>
      <c r="B48" s="50" t="s">
        <v>107</v>
      </c>
      <c r="C48" s="50" t="s">
        <v>108</v>
      </c>
      <c r="D48" s="50" t="s">
        <v>106</v>
      </c>
      <c r="E48" s="50" t="s">
        <v>111</v>
      </c>
      <c r="F48" s="51" t="s">
        <v>58</v>
      </c>
    </row>
    <row r="49" spans="1:6">
      <c r="A49" s="49">
        <f t="shared" si="1"/>
        <v>48</v>
      </c>
      <c r="B49" s="50" t="s">
        <v>107</v>
      </c>
      <c r="C49" s="50" t="s">
        <v>108</v>
      </c>
      <c r="D49" s="50" t="s">
        <v>106</v>
      </c>
      <c r="E49" s="50" t="s">
        <v>111</v>
      </c>
      <c r="F49" s="51" t="s">
        <v>59</v>
      </c>
    </row>
    <row r="51" spans="1:6">
      <c r="A51" t="s">
        <v>144</v>
      </c>
    </row>
  </sheetData>
  <phoneticPr fontId="3"/>
  <printOptions horizontalCentered="1"/>
  <pageMargins left="0.51181102362204722" right="0.51181102362204722" top="0.39370078740157483" bottom="0.15748031496062992" header="0.31496062992125984" footer="0.31496062992125984"/>
  <pageSetup paperSize="9" scale="86"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F33"/>
  <sheetViews>
    <sheetView workbookViewId="0">
      <selection activeCell="U18" sqref="U18:AI18"/>
    </sheetView>
  </sheetViews>
  <sheetFormatPr defaultRowHeight="14.4"/>
  <cols>
    <col min="1" max="1" width="3.19921875" bestFit="1" customWidth="1"/>
    <col min="2" max="3" width="7.19921875" style="47" bestFit="1" customWidth="1"/>
    <col min="4" max="4" width="22" style="47" bestFit="1" customWidth="1"/>
    <col min="5" max="5" width="39.19921875" bestFit="1" customWidth="1"/>
    <col min="6" max="6" width="26.296875" bestFit="1" customWidth="1"/>
    <col min="7" max="7" width="30.59765625" bestFit="1" customWidth="1"/>
    <col min="8" max="9" width="24.19921875" bestFit="1" customWidth="1"/>
    <col min="10" max="10" width="30.59765625" bestFit="1" customWidth="1"/>
    <col min="11" max="11" width="9.19921875" bestFit="1" customWidth="1"/>
    <col min="12" max="12" width="17.69921875" bestFit="1" customWidth="1"/>
    <col min="13" max="13" width="22" bestFit="1" customWidth="1"/>
  </cols>
  <sheetData>
    <row r="1" spans="1:6" s="47" customFormat="1">
      <c r="A1" s="53" t="s">
        <v>44</v>
      </c>
      <c r="B1" s="53" t="s">
        <v>40</v>
      </c>
      <c r="C1" s="53" t="s">
        <v>99</v>
      </c>
      <c r="D1" s="53" t="s">
        <v>141</v>
      </c>
      <c r="E1" s="53" t="s">
        <v>47</v>
      </c>
      <c r="F1" s="53" t="s">
        <v>31</v>
      </c>
    </row>
    <row r="2" spans="1:6" s="58" customFormat="1">
      <c r="A2" s="56">
        <f t="shared" ref="A2:A9" si="0">ROW()-1</f>
        <v>1</v>
      </c>
      <c r="B2" s="57" t="s">
        <v>42</v>
      </c>
      <c r="C2" s="57" t="s">
        <v>46</v>
      </c>
      <c r="D2" s="57" t="s">
        <v>48</v>
      </c>
      <c r="E2" s="56" t="s">
        <v>54</v>
      </c>
      <c r="F2" s="57" t="s">
        <v>158</v>
      </c>
    </row>
    <row r="3" spans="1:6" s="58" customFormat="1">
      <c r="A3" s="56">
        <f t="shared" si="0"/>
        <v>2</v>
      </c>
      <c r="B3" s="57" t="s">
        <v>42</v>
      </c>
      <c r="C3" s="57" t="s">
        <v>46</v>
      </c>
      <c r="D3" s="57" t="s">
        <v>48</v>
      </c>
      <c r="E3" s="56" t="s">
        <v>54</v>
      </c>
      <c r="F3" s="57" t="s">
        <v>159</v>
      </c>
    </row>
    <row r="4" spans="1:6" s="58" customFormat="1">
      <c r="A4" s="56">
        <f t="shared" si="0"/>
        <v>3</v>
      </c>
      <c r="B4" s="57" t="s">
        <v>42</v>
      </c>
      <c r="C4" s="57" t="s">
        <v>46</v>
      </c>
      <c r="D4" s="57" t="s">
        <v>48</v>
      </c>
      <c r="E4" s="56" t="s">
        <v>54</v>
      </c>
      <c r="F4" s="57" t="s">
        <v>161</v>
      </c>
    </row>
    <row r="5" spans="1:6" s="58" customFormat="1">
      <c r="A5" s="56">
        <f t="shared" si="0"/>
        <v>4</v>
      </c>
      <c r="B5" s="57" t="s">
        <v>42</v>
      </c>
      <c r="C5" s="57" t="s">
        <v>46</v>
      </c>
      <c r="D5" s="57" t="s">
        <v>48</v>
      </c>
      <c r="E5" s="56" t="s">
        <v>54</v>
      </c>
      <c r="F5" s="57" t="s">
        <v>160</v>
      </c>
    </row>
    <row r="6" spans="1:6" s="58" customFormat="1">
      <c r="A6" s="56">
        <f t="shared" si="0"/>
        <v>5</v>
      </c>
      <c r="B6" s="57" t="s">
        <v>42</v>
      </c>
      <c r="C6" s="57" t="s">
        <v>46</v>
      </c>
      <c r="D6" s="57" t="s">
        <v>48</v>
      </c>
      <c r="E6" s="56" t="s">
        <v>55</v>
      </c>
      <c r="F6" s="57" t="s">
        <v>158</v>
      </c>
    </row>
    <row r="7" spans="1:6" s="58" customFormat="1">
      <c r="A7" s="56">
        <f t="shared" si="0"/>
        <v>6</v>
      </c>
      <c r="B7" s="57" t="s">
        <v>42</v>
      </c>
      <c r="C7" s="57" t="s">
        <v>46</v>
      </c>
      <c r="D7" s="57" t="s">
        <v>48</v>
      </c>
      <c r="E7" s="56" t="s">
        <v>55</v>
      </c>
      <c r="F7" s="57" t="s">
        <v>159</v>
      </c>
    </row>
    <row r="8" spans="1:6" s="58" customFormat="1">
      <c r="A8" s="56">
        <f t="shared" si="0"/>
        <v>7</v>
      </c>
      <c r="B8" s="57" t="s">
        <v>42</v>
      </c>
      <c r="C8" s="57" t="s">
        <v>46</v>
      </c>
      <c r="D8" s="57" t="s">
        <v>48</v>
      </c>
      <c r="E8" s="56" t="s">
        <v>55</v>
      </c>
      <c r="F8" s="57" t="s">
        <v>161</v>
      </c>
    </row>
    <row r="9" spans="1:6" s="58" customFormat="1">
      <c r="A9" s="56">
        <f t="shared" si="0"/>
        <v>8</v>
      </c>
      <c r="B9" s="57" t="s">
        <v>42</v>
      </c>
      <c r="C9" s="57" t="s">
        <v>46</v>
      </c>
      <c r="D9" s="57" t="s">
        <v>48</v>
      </c>
      <c r="E9" s="56" t="s">
        <v>55</v>
      </c>
      <c r="F9" s="57" t="s">
        <v>160</v>
      </c>
    </row>
    <row r="10" spans="1:6">
      <c r="A10" s="49">
        <f t="shared" ref="A10:A33" si="1">ROW()-1</f>
        <v>9</v>
      </c>
      <c r="B10" s="50" t="s">
        <v>46</v>
      </c>
      <c r="C10" s="50" t="s">
        <v>42</v>
      </c>
      <c r="D10" s="50" t="s">
        <v>49</v>
      </c>
      <c r="E10" s="51" t="s">
        <v>56</v>
      </c>
      <c r="F10" s="57" t="s">
        <v>158</v>
      </c>
    </row>
    <row r="11" spans="1:6">
      <c r="A11" s="49">
        <f t="shared" si="1"/>
        <v>10</v>
      </c>
      <c r="B11" s="50" t="s">
        <v>46</v>
      </c>
      <c r="C11" s="50" t="s">
        <v>42</v>
      </c>
      <c r="D11" s="50" t="s">
        <v>49</v>
      </c>
      <c r="E11" s="51" t="s">
        <v>56</v>
      </c>
      <c r="F11" s="57" t="s">
        <v>159</v>
      </c>
    </row>
    <row r="12" spans="1:6">
      <c r="A12" s="49">
        <f t="shared" si="1"/>
        <v>11</v>
      </c>
      <c r="B12" s="50" t="s">
        <v>46</v>
      </c>
      <c r="C12" s="50" t="s">
        <v>42</v>
      </c>
      <c r="D12" s="50" t="s">
        <v>49</v>
      </c>
      <c r="E12" s="51" t="s">
        <v>56</v>
      </c>
      <c r="F12" s="57" t="s">
        <v>161</v>
      </c>
    </row>
    <row r="13" spans="1:6">
      <c r="A13" s="49">
        <f t="shared" si="1"/>
        <v>12</v>
      </c>
      <c r="B13" s="50" t="s">
        <v>46</v>
      </c>
      <c r="C13" s="50" t="s">
        <v>42</v>
      </c>
      <c r="D13" s="50" t="s">
        <v>49</v>
      </c>
      <c r="E13" s="51" t="s">
        <v>56</v>
      </c>
      <c r="F13" s="57" t="s">
        <v>160</v>
      </c>
    </row>
    <row r="14" spans="1:6">
      <c r="A14" s="49">
        <f t="shared" si="1"/>
        <v>13</v>
      </c>
      <c r="B14" s="50" t="s">
        <v>46</v>
      </c>
      <c r="C14" s="50" t="s">
        <v>42</v>
      </c>
      <c r="D14" s="50" t="s">
        <v>49</v>
      </c>
      <c r="E14" s="51" t="s">
        <v>57</v>
      </c>
      <c r="F14" s="57" t="s">
        <v>158</v>
      </c>
    </row>
    <row r="15" spans="1:6">
      <c r="A15" s="49">
        <f t="shared" si="1"/>
        <v>14</v>
      </c>
      <c r="B15" s="50" t="s">
        <v>46</v>
      </c>
      <c r="C15" s="50" t="s">
        <v>42</v>
      </c>
      <c r="D15" s="50" t="s">
        <v>49</v>
      </c>
      <c r="E15" s="51" t="s">
        <v>57</v>
      </c>
      <c r="F15" s="57" t="s">
        <v>159</v>
      </c>
    </row>
    <row r="16" spans="1:6">
      <c r="A16" s="49">
        <f t="shared" si="1"/>
        <v>15</v>
      </c>
      <c r="B16" s="50" t="s">
        <v>46</v>
      </c>
      <c r="C16" s="50" t="s">
        <v>42</v>
      </c>
      <c r="D16" s="50" t="s">
        <v>49</v>
      </c>
      <c r="E16" s="51" t="s">
        <v>57</v>
      </c>
      <c r="F16" s="57" t="s">
        <v>161</v>
      </c>
    </row>
    <row r="17" spans="1:6">
      <c r="A17" s="49">
        <f t="shared" si="1"/>
        <v>16</v>
      </c>
      <c r="B17" s="50" t="s">
        <v>46</v>
      </c>
      <c r="C17" s="50" t="s">
        <v>42</v>
      </c>
      <c r="D17" s="50" t="s">
        <v>49</v>
      </c>
      <c r="E17" s="51" t="s">
        <v>57</v>
      </c>
      <c r="F17" s="57" t="s">
        <v>160</v>
      </c>
    </row>
    <row r="18" spans="1:6">
      <c r="A18" s="49">
        <f t="shared" si="1"/>
        <v>17</v>
      </c>
      <c r="B18" s="50" t="s">
        <v>46</v>
      </c>
      <c r="C18" s="50" t="s">
        <v>42</v>
      </c>
      <c r="D18" s="50" t="s">
        <v>50</v>
      </c>
      <c r="E18" s="51" t="s">
        <v>58</v>
      </c>
      <c r="F18" s="57" t="s">
        <v>158</v>
      </c>
    </row>
    <row r="19" spans="1:6">
      <c r="A19" s="49">
        <f t="shared" si="1"/>
        <v>18</v>
      </c>
      <c r="B19" s="50" t="s">
        <v>46</v>
      </c>
      <c r="C19" s="50" t="s">
        <v>42</v>
      </c>
      <c r="D19" s="50" t="s">
        <v>50</v>
      </c>
      <c r="E19" s="51" t="s">
        <v>58</v>
      </c>
      <c r="F19" s="57" t="s">
        <v>159</v>
      </c>
    </row>
    <row r="20" spans="1:6">
      <c r="A20" s="49">
        <f t="shared" si="1"/>
        <v>19</v>
      </c>
      <c r="B20" s="50" t="s">
        <v>46</v>
      </c>
      <c r="C20" s="50" t="s">
        <v>42</v>
      </c>
      <c r="D20" s="50" t="s">
        <v>50</v>
      </c>
      <c r="E20" s="51" t="s">
        <v>58</v>
      </c>
      <c r="F20" s="57" t="s">
        <v>161</v>
      </c>
    </row>
    <row r="21" spans="1:6">
      <c r="A21" s="49">
        <f t="shared" si="1"/>
        <v>20</v>
      </c>
      <c r="B21" s="50" t="s">
        <v>46</v>
      </c>
      <c r="C21" s="50" t="s">
        <v>42</v>
      </c>
      <c r="D21" s="50" t="s">
        <v>50</v>
      </c>
      <c r="E21" s="51" t="s">
        <v>58</v>
      </c>
      <c r="F21" s="57" t="s">
        <v>160</v>
      </c>
    </row>
    <row r="22" spans="1:6">
      <c r="A22" s="49">
        <f t="shared" si="1"/>
        <v>21</v>
      </c>
      <c r="B22" s="50" t="s">
        <v>46</v>
      </c>
      <c r="C22" s="50" t="s">
        <v>42</v>
      </c>
      <c r="D22" s="50" t="s">
        <v>50</v>
      </c>
      <c r="E22" s="51" t="s">
        <v>59</v>
      </c>
      <c r="F22" s="57" t="s">
        <v>158</v>
      </c>
    </row>
    <row r="23" spans="1:6">
      <c r="A23" s="49">
        <f t="shared" si="1"/>
        <v>22</v>
      </c>
      <c r="B23" s="50" t="s">
        <v>46</v>
      </c>
      <c r="C23" s="50" t="s">
        <v>42</v>
      </c>
      <c r="D23" s="50" t="s">
        <v>50</v>
      </c>
      <c r="E23" s="51" t="s">
        <v>59</v>
      </c>
      <c r="F23" s="57" t="s">
        <v>159</v>
      </c>
    </row>
    <row r="24" spans="1:6">
      <c r="A24" s="49">
        <f t="shared" si="1"/>
        <v>23</v>
      </c>
      <c r="B24" s="50" t="s">
        <v>46</v>
      </c>
      <c r="C24" s="50" t="s">
        <v>42</v>
      </c>
      <c r="D24" s="50" t="s">
        <v>50</v>
      </c>
      <c r="E24" s="51" t="s">
        <v>59</v>
      </c>
      <c r="F24" s="57" t="s">
        <v>161</v>
      </c>
    </row>
    <row r="25" spans="1:6">
      <c r="A25" s="49">
        <f t="shared" si="1"/>
        <v>24</v>
      </c>
      <c r="B25" s="50" t="s">
        <v>46</v>
      </c>
      <c r="C25" s="50" t="s">
        <v>42</v>
      </c>
      <c r="D25" s="50" t="s">
        <v>50</v>
      </c>
      <c r="E25" s="51" t="s">
        <v>59</v>
      </c>
      <c r="F25" s="57" t="s">
        <v>160</v>
      </c>
    </row>
    <row r="26" spans="1:6">
      <c r="A26" s="49">
        <f t="shared" si="1"/>
        <v>25</v>
      </c>
      <c r="B26" s="50" t="s">
        <v>46</v>
      </c>
      <c r="C26" s="50" t="s">
        <v>42</v>
      </c>
      <c r="D26" s="50" t="s">
        <v>51</v>
      </c>
      <c r="E26" s="51" t="s">
        <v>58</v>
      </c>
      <c r="F26" s="57" t="s">
        <v>158</v>
      </c>
    </row>
    <row r="27" spans="1:6">
      <c r="A27" s="49">
        <f t="shared" si="1"/>
        <v>26</v>
      </c>
      <c r="B27" s="50" t="s">
        <v>46</v>
      </c>
      <c r="C27" s="50" t="s">
        <v>42</v>
      </c>
      <c r="D27" s="50" t="s">
        <v>51</v>
      </c>
      <c r="E27" s="51" t="s">
        <v>58</v>
      </c>
      <c r="F27" s="57" t="s">
        <v>159</v>
      </c>
    </row>
    <row r="28" spans="1:6">
      <c r="A28" s="49">
        <f t="shared" si="1"/>
        <v>27</v>
      </c>
      <c r="B28" s="50" t="s">
        <v>46</v>
      </c>
      <c r="C28" s="50" t="s">
        <v>42</v>
      </c>
      <c r="D28" s="50" t="s">
        <v>51</v>
      </c>
      <c r="E28" s="51" t="s">
        <v>58</v>
      </c>
      <c r="F28" s="57" t="s">
        <v>161</v>
      </c>
    </row>
    <row r="29" spans="1:6">
      <c r="A29" s="49">
        <f t="shared" si="1"/>
        <v>28</v>
      </c>
      <c r="B29" s="50" t="s">
        <v>46</v>
      </c>
      <c r="C29" s="50" t="s">
        <v>42</v>
      </c>
      <c r="D29" s="50" t="s">
        <v>51</v>
      </c>
      <c r="E29" s="51" t="s">
        <v>58</v>
      </c>
      <c r="F29" s="57" t="s">
        <v>160</v>
      </c>
    </row>
    <row r="30" spans="1:6">
      <c r="A30" s="49">
        <f t="shared" si="1"/>
        <v>29</v>
      </c>
      <c r="B30" s="50" t="s">
        <v>46</v>
      </c>
      <c r="C30" s="50" t="s">
        <v>42</v>
      </c>
      <c r="D30" s="50" t="s">
        <v>51</v>
      </c>
      <c r="E30" s="51" t="s">
        <v>59</v>
      </c>
      <c r="F30" s="57" t="s">
        <v>158</v>
      </c>
    </row>
    <row r="31" spans="1:6">
      <c r="A31" s="49">
        <f t="shared" si="1"/>
        <v>30</v>
      </c>
      <c r="B31" s="50" t="s">
        <v>46</v>
      </c>
      <c r="C31" s="50" t="s">
        <v>42</v>
      </c>
      <c r="D31" s="50" t="s">
        <v>51</v>
      </c>
      <c r="E31" s="51" t="s">
        <v>59</v>
      </c>
      <c r="F31" s="57" t="s">
        <v>159</v>
      </c>
    </row>
    <row r="32" spans="1:6">
      <c r="A32" s="49">
        <f t="shared" si="1"/>
        <v>31</v>
      </c>
      <c r="B32" s="50" t="s">
        <v>46</v>
      </c>
      <c r="C32" s="50" t="s">
        <v>42</v>
      </c>
      <c r="D32" s="50" t="s">
        <v>51</v>
      </c>
      <c r="E32" s="51" t="s">
        <v>59</v>
      </c>
      <c r="F32" s="57" t="s">
        <v>161</v>
      </c>
    </row>
    <row r="33" spans="1:6">
      <c r="A33" s="49">
        <f t="shared" si="1"/>
        <v>32</v>
      </c>
      <c r="B33" s="50" t="s">
        <v>46</v>
      </c>
      <c r="C33" s="50" t="s">
        <v>42</v>
      </c>
      <c r="D33" s="50" t="s">
        <v>51</v>
      </c>
      <c r="E33" s="51" t="s">
        <v>59</v>
      </c>
      <c r="F33" s="57" t="s">
        <v>160</v>
      </c>
    </row>
  </sheetData>
  <phoneticPr fontId="3"/>
  <printOptions horizontalCentered="1"/>
  <pageMargins left="0.51181102362204722" right="0.51181102362204722" top="0.39370078740157483" bottom="0.15748031496062992"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54"/>
  <sheetViews>
    <sheetView showGridLines="0" view="pageBreakPreview" zoomScale="150" zoomScaleNormal="100" zoomScaleSheetLayoutView="100" workbookViewId="0">
      <selection activeCell="A2" sqref="A2"/>
    </sheetView>
  </sheetViews>
  <sheetFormatPr defaultColWidth="2.5" defaultRowHeight="15" customHeight="1"/>
  <cols>
    <col min="1" max="1" width="2.5" style="1"/>
    <col min="2" max="23" width="2.59765625" style="1" customWidth="1"/>
    <col min="24" max="25" width="3.59765625" style="1" customWidth="1"/>
    <col min="26" max="35" width="2.59765625" style="1" customWidth="1"/>
    <col min="36" max="36" width="2.5" style="1" customWidth="1"/>
    <col min="37" max="37" width="35.5" style="1" bestFit="1" customWidth="1"/>
    <col min="38" max="38" width="67.19921875" style="1" customWidth="1"/>
    <col min="39" max="39" width="6.3984375" style="1" customWidth="1"/>
    <col min="40" max="41" width="2.5" style="1"/>
    <col min="42" max="43" width="7.19921875" style="1" bestFit="1" customWidth="1"/>
    <col min="44" max="16384" width="2.5" style="1"/>
  </cols>
  <sheetData>
    <row r="1" spans="2:43" ht="25.95" customHeight="1">
      <c r="B1" s="2" t="s">
        <v>260</v>
      </c>
      <c r="M1" s="4"/>
      <c r="N1" s="5"/>
      <c r="O1" s="230" t="s">
        <v>382</v>
      </c>
      <c r="P1" s="5"/>
      <c r="Z1" s="5"/>
    </row>
    <row r="2" spans="2:43" ht="27.75" customHeight="1">
      <c r="B2" s="290" t="s">
        <v>229</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row>
    <row r="3" spans="2:43" s="29" customFormat="1" ht="18" customHeight="1">
      <c r="B3" s="48" t="s">
        <v>467</v>
      </c>
      <c r="C3" s="219"/>
      <c r="D3" s="219"/>
      <c r="E3" s="219"/>
      <c r="F3" s="219"/>
      <c r="G3" s="219"/>
      <c r="H3" s="219"/>
      <c r="I3" s="219"/>
      <c r="J3" s="219"/>
      <c r="K3" s="219"/>
      <c r="L3" s="219"/>
      <c r="M3" s="219"/>
      <c r="N3" s="219"/>
      <c r="O3" s="219"/>
      <c r="P3" s="219"/>
      <c r="Q3" s="219"/>
      <c r="R3" s="219"/>
      <c r="S3" s="219"/>
      <c r="T3" s="219"/>
      <c r="U3" s="219"/>
      <c r="V3" s="219"/>
      <c r="W3" s="219"/>
      <c r="X3" s="219"/>
      <c r="AH3" s="219"/>
      <c r="AI3" s="219"/>
    </row>
    <row r="4" spans="2:43" s="29" customFormat="1" ht="18" customHeight="1">
      <c r="B4" s="48" t="s">
        <v>94</v>
      </c>
      <c r="C4" s="219"/>
      <c r="D4" s="219"/>
      <c r="E4" s="219"/>
      <c r="F4" s="219"/>
      <c r="G4" s="219"/>
      <c r="H4" s="219"/>
      <c r="I4" s="219"/>
      <c r="J4" s="219"/>
      <c r="K4" s="219"/>
      <c r="L4" s="219"/>
      <c r="M4" s="219"/>
      <c r="N4" s="219"/>
      <c r="O4" s="219"/>
      <c r="P4" s="219"/>
      <c r="Q4" s="219"/>
      <c r="R4" s="219"/>
      <c r="S4" s="219"/>
      <c r="T4" s="219"/>
      <c r="U4" s="219"/>
      <c r="V4" s="219"/>
      <c r="W4" s="219"/>
      <c r="X4" s="219"/>
      <c r="AH4" s="219"/>
      <c r="AI4" s="219"/>
    </row>
    <row r="5" spans="2:43" s="29" customFormat="1" ht="18.45" customHeight="1">
      <c r="B5" s="42" t="s">
        <v>25</v>
      </c>
      <c r="C5" s="43"/>
      <c r="D5" s="43"/>
      <c r="E5" s="43"/>
      <c r="F5" s="43"/>
      <c r="G5" s="43"/>
      <c r="H5" s="43"/>
      <c r="I5" s="43"/>
      <c r="J5" s="43"/>
      <c r="K5" s="43"/>
      <c r="L5" s="43"/>
      <c r="M5" s="43"/>
      <c r="N5" s="219"/>
      <c r="O5" s="219"/>
      <c r="P5" s="219"/>
      <c r="Q5" s="219"/>
      <c r="R5" s="219"/>
      <c r="S5" s="219"/>
      <c r="T5" s="219"/>
      <c r="U5" s="219"/>
      <c r="V5" s="219"/>
      <c r="W5" s="219"/>
      <c r="X5" s="219"/>
      <c r="Z5" s="184"/>
      <c r="AA5" s="184"/>
      <c r="AB5" s="184"/>
      <c r="AC5" s="184"/>
      <c r="AD5" s="184"/>
      <c r="AE5" s="184"/>
      <c r="AF5" s="184"/>
      <c r="AG5" s="184"/>
      <c r="AH5" s="184"/>
      <c r="AI5" s="184"/>
      <c r="AL5" s="45"/>
    </row>
    <row r="6" spans="2:43" s="32" customFormat="1" ht="14.55" customHeight="1" thickBot="1">
      <c r="B6" s="55" t="s">
        <v>137</v>
      </c>
      <c r="C6" s="55"/>
      <c r="D6" s="55"/>
      <c r="E6" s="54"/>
      <c r="F6" s="54"/>
      <c r="G6" s="54"/>
      <c r="H6" s="54"/>
      <c r="I6" s="54"/>
      <c r="J6" s="54"/>
      <c r="K6" s="54"/>
      <c r="L6" s="54"/>
      <c r="M6" s="54"/>
      <c r="N6" s="54"/>
      <c r="O6" s="54"/>
      <c r="P6" s="54"/>
      <c r="Q6" s="54"/>
      <c r="R6" s="54"/>
      <c r="S6" s="54"/>
      <c r="T6" s="54"/>
      <c r="U6" s="54"/>
      <c r="V6" s="54"/>
      <c r="W6" s="54"/>
      <c r="X6" s="54"/>
      <c r="Y6" s="54"/>
      <c r="Z6" s="185"/>
      <c r="AA6" s="185"/>
      <c r="AB6" s="185"/>
      <c r="AC6" s="185"/>
      <c r="AD6" s="185"/>
      <c r="AE6" s="185"/>
      <c r="AF6" s="185"/>
      <c r="AG6" s="185"/>
      <c r="AH6" s="185"/>
      <c r="AI6" s="185"/>
    </row>
    <row r="7" spans="2:43" ht="18" customHeight="1">
      <c r="B7" s="314" t="s">
        <v>253</v>
      </c>
      <c r="C7" s="315"/>
      <c r="D7" s="315"/>
      <c r="E7" s="315"/>
      <c r="F7" s="315"/>
      <c r="G7" s="315"/>
      <c r="H7" s="315"/>
      <c r="I7" s="315"/>
      <c r="J7" s="186" t="s">
        <v>13</v>
      </c>
      <c r="K7" s="187"/>
      <c r="L7" s="187"/>
      <c r="M7" s="187"/>
      <c r="N7" s="187"/>
      <c r="O7" s="187"/>
      <c r="P7" s="187"/>
      <c r="Q7" s="187"/>
      <c r="R7" s="187"/>
      <c r="S7" s="188"/>
      <c r="T7" s="291" t="s">
        <v>24</v>
      </c>
      <c r="U7" s="292"/>
      <c r="V7" s="292"/>
      <c r="W7" s="292"/>
      <c r="X7" s="292"/>
      <c r="Y7" s="293"/>
      <c r="Z7" s="357" t="s">
        <v>506</v>
      </c>
      <c r="AA7" s="357"/>
      <c r="AB7" s="357"/>
      <c r="AC7" s="357"/>
      <c r="AD7" s="357"/>
      <c r="AE7" s="357"/>
      <c r="AF7" s="357"/>
      <c r="AG7" s="357"/>
      <c r="AH7" s="357"/>
      <c r="AI7" s="358"/>
    </row>
    <row r="8" spans="2:43" ht="18" customHeight="1">
      <c r="B8" s="312" t="s">
        <v>254</v>
      </c>
      <c r="C8" s="313"/>
      <c r="D8" s="313"/>
      <c r="E8" s="313"/>
      <c r="F8" s="313"/>
      <c r="G8" s="313"/>
      <c r="H8" s="313"/>
      <c r="I8" s="313"/>
      <c r="J8" s="361" t="s">
        <v>507</v>
      </c>
      <c r="K8" s="362"/>
      <c r="L8" s="362"/>
      <c r="M8" s="362"/>
      <c r="N8" s="362"/>
      <c r="O8" s="362"/>
      <c r="P8" s="362"/>
      <c r="Q8" s="362"/>
      <c r="R8" s="362"/>
      <c r="S8" s="363"/>
      <c r="T8" s="255"/>
      <c r="U8" s="256"/>
      <c r="V8" s="256"/>
      <c r="W8" s="256"/>
      <c r="X8" s="256"/>
      <c r="Y8" s="257"/>
      <c r="Z8" s="359"/>
      <c r="AA8" s="359"/>
      <c r="AB8" s="359"/>
      <c r="AC8" s="359"/>
      <c r="AD8" s="359"/>
      <c r="AE8" s="359"/>
      <c r="AF8" s="359"/>
      <c r="AG8" s="359"/>
      <c r="AH8" s="359"/>
      <c r="AI8" s="360"/>
    </row>
    <row r="9" spans="2:43" ht="18" customHeight="1">
      <c r="B9" s="231" t="s">
        <v>0</v>
      </c>
      <c r="C9" s="232"/>
      <c r="D9" s="232"/>
      <c r="E9" s="232"/>
      <c r="F9" s="232"/>
      <c r="G9" s="232"/>
      <c r="H9" s="232"/>
      <c r="I9" s="232"/>
      <c r="J9" s="364" t="s">
        <v>508</v>
      </c>
      <c r="K9" s="365"/>
      <c r="L9" s="365"/>
      <c r="M9" s="365"/>
      <c r="N9" s="365"/>
      <c r="O9" s="365"/>
      <c r="P9" s="365"/>
      <c r="Q9" s="365"/>
      <c r="R9" s="365"/>
      <c r="S9" s="366"/>
      <c r="T9" s="252" t="s">
        <v>489</v>
      </c>
      <c r="U9" s="253"/>
      <c r="V9" s="253"/>
      <c r="W9" s="253"/>
      <c r="X9" s="253"/>
      <c r="Y9" s="254"/>
      <c r="Z9" s="367" t="s">
        <v>509</v>
      </c>
      <c r="AA9" s="368"/>
      <c r="AB9" s="368"/>
      <c r="AC9" s="368"/>
      <c r="AD9" s="368"/>
      <c r="AE9" s="368"/>
      <c r="AF9" s="368"/>
      <c r="AG9" s="368"/>
      <c r="AH9" s="368"/>
      <c r="AI9" s="369"/>
    </row>
    <row r="10" spans="2:43" ht="18" customHeight="1">
      <c r="B10" s="231" t="s">
        <v>1</v>
      </c>
      <c r="C10" s="232"/>
      <c r="D10" s="232"/>
      <c r="E10" s="232"/>
      <c r="F10" s="232"/>
      <c r="G10" s="232"/>
      <c r="H10" s="232"/>
      <c r="I10" s="232"/>
      <c r="J10" s="373" t="s">
        <v>510</v>
      </c>
      <c r="K10" s="374"/>
      <c r="L10" s="374"/>
      <c r="M10" s="374"/>
      <c r="N10" s="374"/>
      <c r="O10" s="374"/>
      <c r="P10" s="374"/>
      <c r="Q10" s="374"/>
      <c r="R10" s="374"/>
      <c r="S10" s="375"/>
      <c r="T10" s="255"/>
      <c r="U10" s="256"/>
      <c r="V10" s="256"/>
      <c r="W10" s="256"/>
      <c r="X10" s="256"/>
      <c r="Y10" s="257"/>
      <c r="Z10" s="370"/>
      <c r="AA10" s="371"/>
      <c r="AB10" s="371"/>
      <c r="AC10" s="371"/>
      <c r="AD10" s="371"/>
      <c r="AE10" s="371"/>
      <c r="AF10" s="371"/>
      <c r="AG10" s="371"/>
      <c r="AH10" s="371"/>
      <c r="AI10" s="372"/>
      <c r="AQ10" s="35"/>
    </row>
    <row r="11" spans="2:43" ht="36" customHeight="1">
      <c r="B11" s="231" t="s">
        <v>3</v>
      </c>
      <c r="C11" s="232"/>
      <c r="D11" s="232"/>
      <c r="E11" s="232"/>
      <c r="F11" s="232"/>
      <c r="G11" s="232"/>
      <c r="H11" s="232"/>
      <c r="I11" s="232"/>
      <c r="J11" s="376" t="s">
        <v>511</v>
      </c>
      <c r="K11" s="377"/>
      <c r="L11" s="377"/>
      <c r="M11" s="377"/>
      <c r="N11" s="377"/>
      <c r="O11" s="377"/>
      <c r="P11" s="377"/>
      <c r="Q11" s="377"/>
      <c r="R11" s="377"/>
      <c r="S11" s="378"/>
      <c r="T11" s="255" t="s">
        <v>2</v>
      </c>
      <c r="U11" s="256"/>
      <c r="V11" s="256"/>
      <c r="W11" s="256"/>
      <c r="X11" s="256"/>
      <c r="Y11" s="257"/>
      <c r="Z11" s="379">
        <v>45778</v>
      </c>
      <c r="AA11" s="380"/>
      <c r="AB11" s="380"/>
      <c r="AC11" s="380"/>
      <c r="AD11" s="380"/>
      <c r="AE11" s="380"/>
      <c r="AF11" s="380"/>
      <c r="AG11" s="380"/>
      <c r="AH11" s="380"/>
      <c r="AI11" s="381"/>
      <c r="AP11" s="34"/>
      <c r="AQ11" s="34"/>
    </row>
    <row r="12" spans="2:43" ht="36" customHeight="1">
      <c r="B12" s="319" t="s">
        <v>490</v>
      </c>
      <c r="C12" s="320"/>
      <c r="D12" s="320"/>
      <c r="E12" s="320"/>
      <c r="F12" s="320"/>
      <c r="G12" s="320"/>
      <c r="H12" s="320"/>
      <c r="I12" s="321"/>
      <c r="J12" s="138"/>
      <c r="K12" s="309"/>
      <c r="L12" s="309"/>
      <c r="M12" s="309"/>
      <c r="N12" s="309"/>
      <c r="O12" s="139"/>
      <c r="P12" s="309"/>
      <c r="Q12" s="309"/>
      <c r="R12" s="309"/>
      <c r="S12" s="309"/>
      <c r="T12" s="294" t="s">
        <v>468</v>
      </c>
      <c r="U12" s="295"/>
      <c r="V12" s="295"/>
      <c r="W12" s="295"/>
      <c r="X12" s="295"/>
      <c r="Y12" s="296"/>
      <c r="Z12" s="63"/>
      <c r="AA12" s="64"/>
      <c r="AB12" s="63"/>
      <c r="AC12" s="63"/>
      <c r="AD12" s="63"/>
      <c r="AE12" s="64"/>
      <c r="AF12" s="63"/>
      <c r="AG12" s="63"/>
      <c r="AH12" s="63"/>
      <c r="AI12" s="65"/>
      <c r="AK12" s="2"/>
      <c r="AL12" s="2"/>
    </row>
    <row r="13" spans="2:43" ht="16.05" customHeight="1">
      <c r="B13" s="297" t="s">
        <v>466</v>
      </c>
      <c r="C13" s="298"/>
      <c r="D13" s="298"/>
      <c r="E13" s="298"/>
      <c r="F13" s="298"/>
      <c r="G13" s="298"/>
      <c r="H13" s="298"/>
      <c r="I13" s="299"/>
      <c r="J13" s="267"/>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9"/>
      <c r="AK13" s="2"/>
      <c r="AL13" s="2"/>
    </row>
    <row r="14" spans="2:43" ht="16.05" customHeight="1">
      <c r="B14" s="300"/>
      <c r="C14" s="301"/>
      <c r="D14" s="301"/>
      <c r="E14" s="301"/>
      <c r="F14" s="301"/>
      <c r="G14" s="301"/>
      <c r="H14" s="301"/>
      <c r="I14" s="302"/>
      <c r="J14" s="270"/>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2"/>
      <c r="AK14" s="2"/>
      <c r="AL14" s="2"/>
    </row>
    <row r="15" spans="2:43" ht="16.05" customHeight="1">
      <c r="B15" s="300"/>
      <c r="C15" s="301"/>
      <c r="D15" s="301"/>
      <c r="E15" s="301"/>
      <c r="F15" s="301"/>
      <c r="G15" s="301"/>
      <c r="H15" s="301"/>
      <c r="I15" s="302"/>
      <c r="J15" s="270"/>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2"/>
      <c r="AK15" s="2"/>
      <c r="AL15" s="2"/>
    </row>
    <row r="16" spans="2:43" ht="16.05" customHeight="1">
      <c r="B16" s="300"/>
      <c r="C16" s="301"/>
      <c r="D16" s="301"/>
      <c r="E16" s="301"/>
      <c r="F16" s="301"/>
      <c r="G16" s="301"/>
      <c r="H16" s="301"/>
      <c r="I16" s="302"/>
      <c r="J16" s="270"/>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c r="AK16" s="2"/>
      <c r="AL16" s="2"/>
    </row>
    <row r="17" spans="2:39" ht="16.05" customHeight="1">
      <c r="B17" s="173"/>
      <c r="C17" s="174"/>
      <c r="D17" s="174"/>
      <c r="E17" s="174"/>
      <c r="F17" s="174"/>
      <c r="G17" s="174"/>
      <c r="H17" s="174"/>
      <c r="I17" s="175"/>
      <c r="J17" s="350" t="s">
        <v>74</v>
      </c>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2"/>
      <c r="AK17" s="2"/>
      <c r="AL17" s="2"/>
    </row>
    <row r="18" spans="2:39" ht="36" customHeight="1">
      <c r="B18" s="322" t="s">
        <v>34</v>
      </c>
      <c r="C18" s="323"/>
      <c r="D18" s="323"/>
      <c r="E18" s="323"/>
      <c r="F18" s="323"/>
      <c r="G18" s="323"/>
      <c r="H18" s="323"/>
      <c r="I18" s="324"/>
      <c r="J18" s="140"/>
      <c r="K18" s="307"/>
      <c r="L18" s="307"/>
      <c r="M18" s="307"/>
      <c r="N18" s="307"/>
      <c r="O18" s="66"/>
      <c r="P18" s="308"/>
      <c r="Q18" s="308"/>
      <c r="R18" s="308"/>
      <c r="S18" s="308"/>
      <c r="T18" s="103"/>
      <c r="U18" s="310" t="s">
        <v>271</v>
      </c>
      <c r="V18" s="310"/>
      <c r="W18" s="310"/>
      <c r="X18" s="310"/>
      <c r="Y18" s="310"/>
      <c r="Z18" s="310"/>
      <c r="AA18" s="310"/>
      <c r="AB18" s="310"/>
      <c r="AC18" s="310"/>
      <c r="AD18" s="310"/>
      <c r="AE18" s="310"/>
      <c r="AF18" s="310"/>
      <c r="AG18" s="310"/>
      <c r="AH18" s="310"/>
      <c r="AI18" s="311"/>
      <c r="AK18" s="2"/>
    </row>
    <row r="19" spans="2:39" ht="36" customHeight="1">
      <c r="B19" s="231" t="s">
        <v>469</v>
      </c>
      <c r="C19" s="232"/>
      <c r="D19" s="232"/>
      <c r="E19" s="232"/>
      <c r="F19" s="232"/>
      <c r="G19" s="232"/>
      <c r="H19" s="232"/>
      <c r="I19" s="233"/>
      <c r="J19" s="382">
        <v>45764</v>
      </c>
      <c r="K19" s="383"/>
      <c r="L19" s="383"/>
      <c r="M19" s="383"/>
      <c r="N19" s="383"/>
      <c r="O19" s="383"/>
      <c r="P19" s="383"/>
      <c r="Q19" s="383"/>
      <c r="R19" s="36"/>
      <c r="S19" s="36"/>
      <c r="T19" s="136"/>
      <c r="U19" s="136"/>
      <c r="V19" s="136"/>
      <c r="W19" s="136"/>
      <c r="X19" s="136"/>
      <c r="Y19" s="136"/>
      <c r="Z19" s="136"/>
      <c r="AA19" s="136"/>
      <c r="AB19" s="195"/>
      <c r="AC19" s="195"/>
      <c r="AD19" s="195"/>
      <c r="AE19" s="195"/>
      <c r="AF19" s="195"/>
      <c r="AG19" s="195"/>
      <c r="AH19" s="195"/>
      <c r="AI19" s="196"/>
      <c r="AK19" s="59"/>
      <c r="AL19" s="152"/>
    </row>
    <row r="20" spans="2:39" ht="36" customHeight="1">
      <c r="B20" s="231" t="s">
        <v>470</v>
      </c>
      <c r="C20" s="232"/>
      <c r="D20" s="232"/>
      <c r="E20" s="232"/>
      <c r="F20" s="232"/>
      <c r="G20" s="232"/>
      <c r="H20" s="232"/>
      <c r="I20" s="233"/>
      <c r="J20" s="234">
        <v>45764</v>
      </c>
      <c r="K20" s="235"/>
      <c r="L20" s="235"/>
      <c r="M20" s="235"/>
      <c r="N20" s="235"/>
      <c r="O20" s="235"/>
      <c r="P20" s="235"/>
      <c r="Q20" s="235"/>
      <c r="R20" s="243" t="s">
        <v>9</v>
      </c>
      <c r="S20" s="243"/>
      <c r="T20" s="236">
        <v>45890</v>
      </c>
      <c r="U20" s="236"/>
      <c r="V20" s="236"/>
      <c r="W20" s="236"/>
      <c r="X20" s="236"/>
      <c r="Y20" s="236"/>
      <c r="Z20" s="136"/>
      <c r="AA20" s="136"/>
      <c r="AB20" s="244" t="s">
        <v>271</v>
      </c>
      <c r="AC20" s="244"/>
      <c r="AD20" s="244"/>
      <c r="AE20" s="244"/>
      <c r="AF20" s="244"/>
      <c r="AG20" s="244"/>
      <c r="AH20" s="244"/>
      <c r="AI20" s="245"/>
      <c r="AK20" s="59"/>
      <c r="AL20" s="152"/>
    </row>
    <row r="21" spans="2:39" ht="36" customHeight="1">
      <c r="B21" s="231" t="s">
        <v>471</v>
      </c>
      <c r="C21" s="232"/>
      <c r="D21" s="232"/>
      <c r="E21" s="232"/>
      <c r="F21" s="232"/>
      <c r="G21" s="232"/>
      <c r="H21" s="232"/>
      <c r="I21" s="233"/>
      <c r="J21" s="382">
        <v>45835</v>
      </c>
      <c r="K21" s="383"/>
      <c r="L21" s="383"/>
      <c r="M21" s="383"/>
      <c r="N21" s="383"/>
      <c r="O21" s="383"/>
      <c r="P21" s="383"/>
      <c r="Q21" s="383"/>
      <c r="R21" s="243" t="s">
        <v>9</v>
      </c>
      <c r="S21" s="243"/>
      <c r="T21" s="384">
        <v>45935</v>
      </c>
      <c r="U21" s="384"/>
      <c r="V21" s="384"/>
      <c r="W21" s="384"/>
      <c r="X21" s="384"/>
      <c r="Y21" s="384"/>
      <c r="Z21" s="289" t="s">
        <v>10</v>
      </c>
      <c r="AA21" s="289"/>
      <c r="AB21" s="274" t="s">
        <v>165</v>
      </c>
      <c r="AC21" s="274"/>
      <c r="AD21" s="274"/>
      <c r="AE21" s="274"/>
      <c r="AF21" s="276">
        <v>56</v>
      </c>
      <c r="AG21" s="276"/>
      <c r="AH21" s="276"/>
      <c r="AI21" s="276"/>
      <c r="AJ21" s="3"/>
      <c r="AK21" s="2"/>
      <c r="AL21" s="150"/>
    </row>
    <row r="22" spans="2:39" ht="36" customHeight="1">
      <c r="B22" s="231" t="s">
        <v>472</v>
      </c>
      <c r="C22" s="232"/>
      <c r="D22" s="232"/>
      <c r="E22" s="232"/>
      <c r="F22" s="232"/>
      <c r="G22" s="232"/>
      <c r="H22" s="232"/>
      <c r="I22" s="233"/>
      <c r="J22" s="234">
        <v>45778</v>
      </c>
      <c r="K22" s="235"/>
      <c r="L22" s="235"/>
      <c r="M22" s="235"/>
      <c r="N22" s="235"/>
      <c r="O22" s="235"/>
      <c r="P22" s="235"/>
      <c r="Q22" s="235"/>
      <c r="R22" s="243" t="s">
        <v>9</v>
      </c>
      <c r="S22" s="243"/>
      <c r="T22" s="236">
        <v>45834</v>
      </c>
      <c r="U22" s="236"/>
      <c r="V22" s="236"/>
      <c r="W22" s="236"/>
      <c r="X22" s="236"/>
      <c r="Y22" s="236"/>
      <c r="Z22" s="220"/>
      <c r="AA22" s="221"/>
      <c r="AB22" s="273" t="s">
        <v>271</v>
      </c>
      <c r="AC22" s="273"/>
      <c r="AD22" s="273"/>
      <c r="AE22" s="273"/>
      <c r="AF22" s="273"/>
      <c r="AG22" s="273"/>
      <c r="AH22" s="273"/>
      <c r="AI22" s="273"/>
      <c r="AJ22" s="3"/>
      <c r="AK22" s="2"/>
      <c r="AL22" s="150"/>
    </row>
    <row r="23" spans="2:39" ht="36" customHeight="1">
      <c r="B23" s="231" t="s">
        <v>259</v>
      </c>
      <c r="C23" s="232"/>
      <c r="D23" s="232"/>
      <c r="E23" s="232"/>
      <c r="F23" s="232"/>
      <c r="G23" s="232"/>
      <c r="H23" s="232"/>
      <c r="I23" s="233"/>
      <c r="J23" s="382">
        <v>45778</v>
      </c>
      <c r="K23" s="383"/>
      <c r="L23" s="383"/>
      <c r="M23" s="383"/>
      <c r="N23" s="383"/>
      <c r="O23" s="383"/>
      <c r="P23" s="383"/>
      <c r="Q23" s="383"/>
      <c r="R23" s="243" t="s">
        <v>9</v>
      </c>
      <c r="S23" s="243"/>
      <c r="T23" s="384">
        <v>45797</v>
      </c>
      <c r="U23" s="384"/>
      <c r="V23" s="384"/>
      <c r="W23" s="384"/>
      <c r="X23" s="384"/>
      <c r="Y23" s="384"/>
      <c r="Z23" s="289" t="s">
        <v>10</v>
      </c>
      <c r="AA23" s="289"/>
      <c r="AB23" s="274" t="s">
        <v>240</v>
      </c>
      <c r="AC23" s="275"/>
      <c r="AD23" s="275"/>
      <c r="AE23" s="275"/>
      <c r="AF23" s="276">
        <v>20</v>
      </c>
      <c r="AG23" s="276"/>
      <c r="AH23" s="276"/>
      <c r="AI23" s="276"/>
      <c r="AJ23" s="3"/>
      <c r="AK23" s="2"/>
      <c r="AL23" s="76"/>
    </row>
    <row r="24" spans="2:39" ht="36" customHeight="1">
      <c r="B24" s="231" t="s">
        <v>407</v>
      </c>
      <c r="C24" s="232"/>
      <c r="D24" s="232"/>
      <c r="E24" s="232"/>
      <c r="F24" s="232"/>
      <c r="G24" s="232"/>
      <c r="H24" s="232"/>
      <c r="I24" s="233"/>
      <c r="J24" s="382">
        <v>45835</v>
      </c>
      <c r="K24" s="383"/>
      <c r="L24" s="383"/>
      <c r="M24" s="383"/>
      <c r="N24" s="383"/>
      <c r="O24" s="383"/>
      <c r="P24" s="383"/>
      <c r="Q24" s="383"/>
      <c r="R24" s="243" t="s">
        <v>9</v>
      </c>
      <c r="S24" s="243"/>
      <c r="T24" s="384">
        <v>45862</v>
      </c>
      <c r="U24" s="384"/>
      <c r="V24" s="384"/>
      <c r="W24" s="384"/>
      <c r="X24" s="384"/>
      <c r="Y24" s="384"/>
      <c r="Z24" s="289" t="s">
        <v>10</v>
      </c>
      <c r="AA24" s="289"/>
      <c r="AB24" s="286" t="s">
        <v>271</v>
      </c>
      <c r="AC24" s="286"/>
      <c r="AD24" s="286"/>
      <c r="AE24" s="286"/>
      <c r="AF24" s="286"/>
      <c r="AG24" s="286"/>
      <c r="AH24" s="286"/>
      <c r="AI24" s="287"/>
      <c r="AK24" s="2"/>
      <c r="AL24" s="2"/>
    </row>
    <row r="25" spans="2:39" ht="49.8" customHeight="1">
      <c r="B25" s="282" t="s">
        <v>461</v>
      </c>
      <c r="C25" s="283"/>
      <c r="D25" s="283"/>
      <c r="E25" s="283"/>
      <c r="F25" s="283"/>
      <c r="G25" s="283"/>
      <c r="H25" s="283"/>
      <c r="I25" s="284"/>
      <c r="J25" s="285">
        <v>28</v>
      </c>
      <c r="K25" s="285"/>
      <c r="L25" s="285"/>
      <c r="M25" s="285"/>
      <c r="N25" s="285"/>
      <c r="O25" s="285"/>
      <c r="P25" s="285"/>
      <c r="Q25" s="285"/>
      <c r="R25" s="285"/>
      <c r="S25" s="285"/>
      <c r="T25" s="279" t="s">
        <v>462</v>
      </c>
      <c r="U25" s="280"/>
      <c r="V25" s="280"/>
      <c r="W25" s="280"/>
      <c r="X25" s="280"/>
      <c r="Y25" s="280"/>
      <c r="Z25" s="280"/>
      <c r="AA25" s="281"/>
      <c r="AB25" s="277">
        <v>20</v>
      </c>
      <c r="AC25" s="277"/>
      <c r="AD25" s="277"/>
      <c r="AE25" s="277"/>
      <c r="AF25" s="277"/>
      <c r="AG25" s="277"/>
      <c r="AH25" s="277"/>
      <c r="AI25" s="278"/>
      <c r="AK25" s="2"/>
      <c r="AL25" s="2"/>
    </row>
    <row r="26" spans="2:39" ht="22.05" customHeight="1">
      <c r="B26" s="3"/>
      <c r="C26" s="4" t="s">
        <v>26</v>
      </c>
      <c r="D26" s="5"/>
      <c r="E26" s="5"/>
      <c r="F26" s="5"/>
      <c r="G26" s="5"/>
      <c r="H26" s="5"/>
      <c r="I26" s="5"/>
      <c r="J26" s="5"/>
      <c r="K26" s="5"/>
      <c r="L26" s="5"/>
      <c r="M26" s="5"/>
      <c r="N26" s="5"/>
      <c r="O26" s="5"/>
      <c r="P26" s="6"/>
      <c r="Q26" s="6"/>
      <c r="R26" s="6"/>
      <c r="S26" s="6"/>
      <c r="T26" s="355"/>
      <c r="U26" s="355"/>
      <c r="V26" s="355"/>
      <c r="W26" s="355"/>
      <c r="X26" s="355"/>
      <c r="Y26" s="355"/>
      <c r="Z26" s="355"/>
      <c r="AA26" s="355"/>
      <c r="AB26" s="355"/>
      <c r="AC26" s="355"/>
      <c r="AD26" s="355"/>
      <c r="AE26" s="355"/>
      <c r="AF26" s="355"/>
      <c r="AG26" s="355"/>
      <c r="AH26" s="355"/>
      <c r="AI26" s="356"/>
      <c r="AM26" s="2"/>
    </row>
    <row r="27" spans="2:39" ht="22.05" customHeight="1">
      <c r="B27" s="3"/>
      <c r="C27" s="5"/>
      <c r="D27" s="4" t="s">
        <v>392</v>
      </c>
      <c r="E27" s="5"/>
      <c r="F27" s="5"/>
      <c r="G27" s="5"/>
      <c r="H27" s="5"/>
      <c r="I27" s="5"/>
      <c r="J27" s="5"/>
      <c r="K27" s="5"/>
      <c r="L27" s="5"/>
      <c r="M27" s="5"/>
      <c r="N27" s="5"/>
      <c r="O27" s="5"/>
      <c r="P27" s="5"/>
      <c r="Q27" s="5"/>
      <c r="R27" s="5"/>
      <c r="S27" s="5"/>
      <c r="T27" s="353" t="s">
        <v>271</v>
      </c>
      <c r="U27" s="353"/>
      <c r="V27" s="353"/>
      <c r="W27" s="353"/>
      <c r="X27" s="353"/>
      <c r="Y27" s="353"/>
      <c r="Z27" s="353"/>
      <c r="AA27" s="353"/>
      <c r="AB27" s="353"/>
      <c r="AC27" s="353"/>
      <c r="AD27" s="353"/>
      <c r="AE27" s="353"/>
      <c r="AF27" s="353"/>
      <c r="AG27" s="353"/>
      <c r="AH27" s="353"/>
      <c r="AI27" s="354"/>
      <c r="AL27" s="46"/>
      <c r="AM27" s="2"/>
    </row>
    <row r="28" spans="2:39" ht="31.95" customHeight="1" thickBot="1">
      <c r="B28" s="7"/>
      <c r="C28" s="8"/>
      <c r="D28" s="8"/>
      <c r="E28" s="9"/>
      <c r="F28" s="10" t="s">
        <v>22</v>
      </c>
      <c r="G28" s="9"/>
      <c r="H28" s="385">
        <v>7</v>
      </c>
      <c r="I28" s="385"/>
      <c r="J28" s="11" t="s">
        <v>6</v>
      </c>
      <c r="K28" s="385">
        <v>7</v>
      </c>
      <c r="L28" s="385"/>
      <c r="M28" s="11" t="s">
        <v>7</v>
      </c>
      <c r="N28" s="385">
        <v>25</v>
      </c>
      <c r="O28" s="385"/>
      <c r="P28" s="11" t="s">
        <v>8</v>
      </c>
      <c r="Q28" s="8"/>
      <c r="R28" s="8"/>
      <c r="S28" s="8"/>
      <c r="T28" s="341" t="s">
        <v>391</v>
      </c>
      <c r="U28" s="341"/>
      <c r="V28" s="341"/>
      <c r="W28" s="386" t="s">
        <v>265</v>
      </c>
      <c r="X28" s="386"/>
      <c r="Y28" s="386"/>
      <c r="Z28" s="386"/>
      <c r="AA28" s="386"/>
      <c r="AB28" s="386"/>
      <c r="AC28" s="386"/>
      <c r="AD28" s="386"/>
      <c r="AE28" s="386"/>
      <c r="AF28" s="386"/>
      <c r="AG28" s="386"/>
      <c r="AH28" s="386"/>
      <c r="AI28" s="387"/>
      <c r="AK28" s="2"/>
      <c r="AL28" s="2"/>
    </row>
    <row r="29" spans="2:39" ht="19.95" customHeight="1">
      <c r="B29" s="339" t="s">
        <v>11</v>
      </c>
      <c r="C29" s="340"/>
      <c r="D29" s="340"/>
      <c r="E29" s="340"/>
      <c r="F29" s="340"/>
      <c r="G29" s="340"/>
      <c r="H29" s="340"/>
      <c r="I29" s="340"/>
      <c r="J29" s="340"/>
      <c r="K29" s="340"/>
      <c r="L29" s="340"/>
      <c r="M29" s="340"/>
      <c r="N29" s="340"/>
      <c r="O29" s="340"/>
      <c r="P29" s="340"/>
      <c r="Q29" s="340"/>
      <c r="R29" s="340"/>
      <c r="S29" s="340"/>
      <c r="T29" s="349" t="s">
        <v>97</v>
      </c>
      <c r="U29" s="349"/>
      <c r="V29" s="349"/>
      <c r="W29" s="349"/>
      <c r="X29" s="349"/>
      <c r="Y29" s="349"/>
      <c r="Z29" s="349"/>
      <c r="AA29" s="349"/>
      <c r="AB29" s="343"/>
      <c r="AC29" s="343"/>
      <c r="AD29" s="343"/>
      <c r="AE29" s="343"/>
      <c r="AF29" s="343"/>
      <c r="AG29" s="343"/>
      <c r="AH29" s="343"/>
      <c r="AI29" s="343"/>
      <c r="AK29" s="2"/>
      <c r="AL29" s="2"/>
    </row>
    <row r="30" spans="2:39" ht="18.75" customHeight="1" thickBot="1">
      <c r="B30" s="12" t="s">
        <v>228</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2:39" ht="25.95" customHeight="1">
      <c r="B31" s="346" t="s">
        <v>14</v>
      </c>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8"/>
    </row>
    <row r="32" spans="2:39" ht="18.75" customHeight="1">
      <c r="B32" s="13" t="s">
        <v>23</v>
      </c>
      <c r="C32" s="12"/>
      <c r="D32" s="12"/>
      <c r="E32" s="12"/>
      <c r="F32" s="12"/>
      <c r="G32" s="12"/>
      <c r="H32" s="12"/>
      <c r="I32" s="12"/>
      <c r="J32" s="12"/>
      <c r="K32" s="12"/>
      <c r="L32" s="12"/>
      <c r="M32" s="12"/>
      <c r="N32" s="12"/>
      <c r="O32" s="12"/>
      <c r="P32" s="12"/>
      <c r="Q32" s="12"/>
      <c r="R32" s="12"/>
      <c r="S32" s="12"/>
      <c r="T32" s="12"/>
      <c r="U32" s="12"/>
      <c r="V32" s="12"/>
      <c r="W32" s="12"/>
      <c r="X32" s="12"/>
      <c r="Y32" s="12"/>
      <c r="Z32" s="12"/>
      <c r="AA32" s="62"/>
      <c r="AB32" s="62"/>
      <c r="AC32" s="62"/>
      <c r="AD32" s="345" t="s">
        <v>165</v>
      </c>
      <c r="AE32" s="345"/>
      <c r="AF32" s="345"/>
      <c r="AG32" s="345"/>
      <c r="AH32" s="345"/>
      <c r="AI32" s="14"/>
    </row>
    <row r="33" spans="2:38" ht="18.75" customHeight="1">
      <c r="B33" s="16"/>
      <c r="C33" s="328">
        <v>45835</v>
      </c>
      <c r="D33" s="328"/>
      <c r="E33" s="328"/>
      <c r="F33" s="328"/>
      <c r="G33" s="328"/>
      <c r="H33" s="328"/>
      <c r="I33" s="328"/>
      <c r="J33" s="328"/>
      <c r="K33" s="328"/>
      <c r="L33" s="328"/>
      <c r="M33" s="329" t="s">
        <v>9</v>
      </c>
      <c r="N33" s="329"/>
      <c r="O33" s="329"/>
      <c r="P33" s="328">
        <v>45935</v>
      </c>
      <c r="Q33" s="328"/>
      <c r="R33" s="328"/>
      <c r="S33" s="328"/>
      <c r="T33" s="328"/>
      <c r="U33" s="328"/>
      <c r="V33" s="328"/>
      <c r="W33" s="328"/>
      <c r="X33" s="328"/>
      <c r="Y33" s="328"/>
      <c r="Z33" s="12" t="s">
        <v>10</v>
      </c>
      <c r="AA33" s="61"/>
      <c r="AB33" s="61"/>
      <c r="AC33" s="61"/>
      <c r="AD33" s="38"/>
      <c r="AE33" s="326">
        <v>56</v>
      </c>
      <c r="AF33" s="326"/>
      <c r="AG33" s="326"/>
      <c r="AH33" s="326"/>
      <c r="AI33" s="14"/>
      <c r="AK33" s="2"/>
      <c r="AL33" s="2"/>
    </row>
    <row r="34" spans="2:38" ht="10.050000000000001" customHeight="1">
      <c r="B34" s="13"/>
      <c r="C34" s="222"/>
      <c r="D34" s="222"/>
      <c r="E34" s="222"/>
      <c r="F34" s="15"/>
      <c r="G34" s="222"/>
      <c r="H34" s="222"/>
      <c r="I34" s="15"/>
      <c r="J34" s="222"/>
      <c r="K34" s="222"/>
      <c r="L34" s="222"/>
      <c r="M34" s="327"/>
      <c r="N34" s="327"/>
      <c r="O34" s="327"/>
      <c r="P34" s="327"/>
      <c r="Q34" s="327"/>
      <c r="R34" s="327"/>
      <c r="S34" s="327"/>
      <c r="T34" s="327"/>
      <c r="U34" s="222"/>
      <c r="V34" s="15"/>
      <c r="W34" s="222"/>
      <c r="X34" s="222"/>
      <c r="Y34" s="15"/>
      <c r="Z34" s="12"/>
      <c r="AA34" s="12"/>
      <c r="AB34" s="12"/>
      <c r="AC34" s="12"/>
      <c r="AD34" s="15"/>
      <c r="AE34" s="15"/>
      <c r="AF34" s="15"/>
      <c r="AG34" s="15"/>
      <c r="AH34" s="15"/>
      <c r="AI34" s="14"/>
    </row>
    <row r="35" spans="2:38" ht="18.75" customHeight="1">
      <c r="B35" s="13" t="s">
        <v>27</v>
      </c>
      <c r="C35" s="30"/>
      <c r="D35" s="30"/>
      <c r="E35" s="30"/>
      <c r="F35" s="12"/>
      <c r="G35" s="30"/>
      <c r="H35" s="30"/>
      <c r="I35" s="12"/>
      <c r="J35" s="30"/>
      <c r="K35" s="141"/>
      <c r="L35" s="12"/>
      <c r="M35" s="30"/>
      <c r="N35" s="30"/>
      <c r="O35" s="30"/>
      <c r="P35" s="141"/>
      <c r="Q35" s="12"/>
      <c r="R35" s="30"/>
      <c r="S35" s="30"/>
      <c r="T35" s="30"/>
      <c r="U35" s="12"/>
      <c r="V35" s="12"/>
      <c r="W35" s="30"/>
      <c r="X35" s="30"/>
      <c r="Y35" s="12"/>
      <c r="Z35" s="12"/>
      <c r="AA35" s="12"/>
      <c r="AB35" s="12"/>
      <c r="AC35" s="12"/>
      <c r="AD35" s="12"/>
      <c r="AE35" s="12"/>
      <c r="AF35" s="12"/>
      <c r="AG35" s="12"/>
      <c r="AH35" s="12"/>
      <c r="AI35" s="14"/>
    </row>
    <row r="36" spans="2:38" ht="10.050000000000001" customHeight="1">
      <c r="B36" s="13"/>
      <c r="C36" s="12"/>
      <c r="D36" s="30"/>
      <c r="E36" s="30"/>
      <c r="F36" s="12"/>
      <c r="G36" s="30"/>
      <c r="H36" s="30"/>
      <c r="I36" s="12"/>
      <c r="J36" s="30"/>
      <c r="K36" s="30"/>
      <c r="L36" s="30"/>
      <c r="M36" s="30"/>
      <c r="N36" s="30"/>
      <c r="O36" s="30"/>
      <c r="P36" s="30"/>
      <c r="Q36" s="30"/>
      <c r="R36" s="30"/>
      <c r="S36" s="30"/>
      <c r="T36" s="30"/>
      <c r="U36" s="30"/>
      <c r="V36" s="12"/>
      <c r="W36" s="30"/>
      <c r="X36" s="30"/>
      <c r="Y36" s="12"/>
      <c r="Z36" s="12"/>
      <c r="AA36" s="12"/>
      <c r="AB36" s="12"/>
      <c r="AC36" s="12"/>
      <c r="AD36" s="12"/>
      <c r="AE36" s="12"/>
      <c r="AF36" s="12"/>
      <c r="AG36" s="12"/>
      <c r="AH36" s="12"/>
      <c r="AI36" s="14"/>
    </row>
    <row r="37" spans="2:38" ht="16.5" customHeight="1">
      <c r="B37" s="330" t="s">
        <v>95</v>
      </c>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2"/>
    </row>
    <row r="38" spans="2:38" ht="10.050000000000001" customHeight="1">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8"/>
    </row>
    <row r="39" spans="2:38" ht="25.05" customHeight="1">
      <c r="B39" s="16"/>
      <c r="C39" s="17" t="s">
        <v>22</v>
      </c>
      <c r="D39" s="17"/>
      <c r="E39" s="389">
        <v>7</v>
      </c>
      <c r="F39" s="389"/>
      <c r="G39" s="17" t="s">
        <v>6</v>
      </c>
      <c r="H39" s="389">
        <v>7</v>
      </c>
      <c r="I39" s="389"/>
      <c r="J39" s="17" t="s">
        <v>7</v>
      </c>
      <c r="K39" s="389">
        <v>26</v>
      </c>
      <c r="L39" s="389"/>
      <c r="M39" s="17" t="s">
        <v>8</v>
      </c>
      <c r="N39" s="17"/>
      <c r="O39" s="17"/>
      <c r="P39" s="17"/>
      <c r="Q39" s="17"/>
      <c r="R39" s="17"/>
      <c r="S39" s="17"/>
      <c r="T39" s="17"/>
      <c r="U39" s="17"/>
      <c r="V39" s="17"/>
      <c r="W39" s="334" t="s">
        <v>271</v>
      </c>
      <c r="X39" s="334"/>
      <c r="Y39" s="334"/>
      <c r="Z39" s="334"/>
      <c r="AA39" s="334"/>
      <c r="AB39" s="334"/>
      <c r="AC39" s="334"/>
      <c r="AD39" s="334"/>
      <c r="AE39" s="334"/>
      <c r="AF39" s="334"/>
      <c r="AG39" s="334"/>
      <c r="AH39" s="334"/>
      <c r="AI39" s="335"/>
    </row>
    <row r="40" spans="2:38" ht="19.95" customHeight="1">
      <c r="B40" s="19"/>
      <c r="C40" s="338" t="s">
        <v>271</v>
      </c>
      <c r="D40" s="338"/>
      <c r="E40" s="338"/>
      <c r="F40" s="338"/>
      <c r="G40" s="338"/>
      <c r="H40" s="338"/>
      <c r="I40" s="338"/>
      <c r="J40" s="338"/>
      <c r="K40" s="338"/>
      <c r="L40" s="338"/>
      <c r="M40" s="338"/>
      <c r="N40" s="52"/>
      <c r="O40" s="20"/>
      <c r="P40" s="20" t="s">
        <v>19</v>
      </c>
      <c r="Q40" s="20"/>
      <c r="R40" s="20"/>
      <c r="S40" s="20"/>
      <c r="T40" s="20"/>
      <c r="U40" s="20" t="s">
        <v>20</v>
      </c>
      <c r="V40" s="20"/>
      <c r="W40" s="388" t="s">
        <v>510</v>
      </c>
      <c r="X40" s="388"/>
      <c r="Y40" s="388"/>
      <c r="Z40" s="388"/>
      <c r="AA40" s="388"/>
      <c r="AB40" s="388"/>
      <c r="AC40" s="388"/>
      <c r="AD40" s="388"/>
      <c r="AE40" s="388"/>
      <c r="AF40" s="388"/>
      <c r="AG40" s="20"/>
      <c r="AH40" s="20"/>
      <c r="AI40" s="21"/>
    </row>
    <row r="41" spans="2:38" ht="19.95" customHeight="1">
      <c r="B41" s="19"/>
      <c r="C41" s="338"/>
      <c r="D41" s="338"/>
      <c r="E41" s="338"/>
      <c r="F41" s="338"/>
      <c r="G41" s="338"/>
      <c r="H41" s="338"/>
      <c r="I41" s="338"/>
      <c r="J41" s="338"/>
      <c r="K41" s="338"/>
      <c r="L41" s="338"/>
      <c r="M41" s="338"/>
      <c r="N41" s="20"/>
      <c r="O41" s="20"/>
      <c r="P41" s="20"/>
      <c r="Q41" s="20"/>
      <c r="R41" s="20"/>
      <c r="S41" s="20"/>
      <c r="T41" s="20"/>
      <c r="U41" s="20" t="s">
        <v>21</v>
      </c>
      <c r="V41" s="20"/>
      <c r="W41" s="388" t="s">
        <v>512</v>
      </c>
      <c r="X41" s="388"/>
      <c r="Y41" s="388"/>
      <c r="Z41" s="388"/>
      <c r="AA41" s="388"/>
      <c r="AB41" s="388"/>
      <c r="AC41" s="388"/>
      <c r="AD41" s="388"/>
      <c r="AE41" s="388"/>
      <c r="AF41" s="388"/>
      <c r="AG41" s="20"/>
      <c r="AH41" s="20"/>
      <c r="AI41" s="21"/>
    </row>
    <row r="42" spans="2:38" ht="10.050000000000001" customHeight="1" thickBo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4"/>
    </row>
    <row r="43" spans="2:38" s="2" customFormat="1" ht="18" customHeight="1">
      <c r="B43" s="2" t="s">
        <v>15</v>
      </c>
    </row>
    <row r="44" spans="2:38" s="2" customFormat="1" ht="18" customHeight="1">
      <c r="B44" s="2" t="s">
        <v>251</v>
      </c>
      <c r="W44" s="41"/>
      <c r="X44" s="32"/>
      <c r="Y44" s="32"/>
      <c r="Z44" s="41"/>
      <c r="AA44" s="32"/>
      <c r="AB44" s="32"/>
      <c r="AC44" s="41"/>
      <c r="AD44" s="41"/>
      <c r="AE44" s="32"/>
      <c r="AF44" s="41"/>
      <c r="AG44" s="41"/>
      <c r="AH44" s="41"/>
      <c r="AI44" s="41"/>
    </row>
    <row r="45" spans="2:38" s="2" customFormat="1" ht="18" customHeight="1">
      <c r="B45" s="2" t="s">
        <v>390</v>
      </c>
      <c r="W45" s="41"/>
      <c r="X45" s="32"/>
      <c r="Y45" s="32"/>
      <c r="Z45" s="41"/>
      <c r="AA45" s="134"/>
      <c r="AB45" s="134"/>
      <c r="AC45" s="134"/>
      <c r="AD45" s="134"/>
      <c r="AE45" s="134"/>
      <c r="AF45" s="134"/>
      <c r="AG45" s="134"/>
      <c r="AH45" s="134"/>
      <c r="AI45" s="134"/>
    </row>
    <row r="46" spans="2:38" s="2" customFormat="1" ht="18" customHeight="1">
      <c r="C46" s="2" t="s">
        <v>133</v>
      </c>
      <c r="W46" s="41"/>
      <c r="X46" s="32"/>
      <c r="Y46" s="32"/>
      <c r="Z46" s="32"/>
      <c r="AA46" s="41"/>
      <c r="AB46" s="32"/>
      <c r="AC46" s="32"/>
      <c r="AD46" s="32"/>
      <c r="AE46" s="32"/>
      <c r="AF46" s="41"/>
      <c r="AG46" s="41"/>
      <c r="AH46" s="41"/>
      <c r="AI46" s="41"/>
    </row>
    <row r="47" spans="2:38" s="2" customFormat="1" ht="18" customHeight="1">
      <c r="D47" s="2" t="s">
        <v>385</v>
      </c>
      <c r="W47" s="48"/>
      <c r="X47" s="219"/>
      <c r="Y47" s="219"/>
      <c r="Z47" s="219"/>
      <c r="AA47" s="219"/>
      <c r="AB47" s="219"/>
      <c r="AC47" s="219"/>
      <c r="AD47" s="219"/>
      <c r="AE47" s="219"/>
      <c r="AF47" s="41"/>
      <c r="AG47" s="41"/>
      <c r="AH47" s="41"/>
      <c r="AI47" s="41"/>
    </row>
    <row r="48" spans="2:38" s="2" customFormat="1" ht="18" customHeight="1">
      <c r="D48" s="2" t="s">
        <v>378</v>
      </c>
      <c r="W48" s="41"/>
      <c r="X48" s="41"/>
      <c r="Y48" s="41"/>
      <c r="Z48" s="41"/>
      <c r="AA48" s="41"/>
      <c r="AB48" s="41"/>
      <c r="AC48" s="41"/>
      <c r="AD48" s="41"/>
      <c r="AE48" s="41"/>
      <c r="AF48" s="41"/>
      <c r="AG48" s="41"/>
      <c r="AH48" s="41"/>
      <c r="AI48" s="41"/>
    </row>
    <row r="49" spans="2:35" s="2" customFormat="1" ht="18" customHeight="1">
      <c r="D49" s="2" t="s">
        <v>135</v>
      </c>
      <c r="W49" s="41"/>
      <c r="X49" s="41"/>
      <c r="Y49" s="41"/>
      <c r="Z49" s="41"/>
      <c r="AA49" s="41"/>
      <c r="AB49" s="41"/>
      <c r="AC49" s="41"/>
      <c r="AD49" s="41"/>
      <c r="AE49" s="41"/>
      <c r="AF49" s="41"/>
      <c r="AG49" s="41"/>
      <c r="AH49" s="41"/>
      <c r="AI49" s="41"/>
    </row>
    <row r="50" spans="2:35" ht="26.25" customHeight="1">
      <c r="B50" s="141"/>
      <c r="C50" s="4" t="s">
        <v>74</v>
      </c>
    </row>
    <row r="51" spans="2:35" ht="15" customHeight="1">
      <c r="C51" s="2"/>
    </row>
    <row r="52" spans="2:35" ht="15" customHeight="1">
      <c r="C52" s="2"/>
    </row>
    <row r="53" spans="2:35" ht="15" customHeight="1">
      <c r="C53" s="2"/>
    </row>
    <row r="54" spans="2:35" ht="15" customHeight="1">
      <c r="C54" s="2"/>
    </row>
  </sheetData>
  <sheetProtection algorithmName="SHA-512" hashValue="S9Xvrs5Aan2pqzH2pWeJqs9mC8KFDnCCrbaiqUEbV3w+2d/cAkyNoVZhTwRZkJ7DJmUN2YY0vzEY/hvjY4F6Tw==" saltValue="WtlsEg33Rn6yLblc+XipmQ==" spinCount="100000" sheet="1" objects="1" scenarios="1" selectLockedCells="1"/>
  <mergeCells count="94">
    <mergeCell ref="C40:M41"/>
    <mergeCell ref="W40:AF40"/>
    <mergeCell ref="W41:AF41"/>
    <mergeCell ref="M34:O34"/>
    <mergeCell ref="P34:Q34"/>
    <mergeCell ref="R34:T34"/>
    <mergeCell ref="B37:AI37"/>
    <mergeCell ref="E39:F39"/>
    <mergeCell ref="H39:I39"/>
    <mergeCell ref="K39:L39"/>
    <mergeCell ref="W39:AI39"/>
    <mergeCell ref="B31:AI31"/>
    <mergeCell ref="AD32:AH32"/>
    <mergeCell ref="C33:L33"/>
    <mergeCell ref="M33:O33"/>
    <mergeCell ref="P33:Y33"/>
    <mergeCell ref="AE33:AH33"/>
    <mergeCell ref="B29:I29"/>
    <mergeCell ref="J29:S29"/>
    <mergeCell ref="T29:AA29"/>
    <mergeCell ref="AB29:AI29"/>
    <mergeCell ref="B25:I25"/>
    <mergeCell ref="J25:S25"/>
    <mergeCell ref="T25:AA25"/>
    <mergeCell ref="AB25:AI25"/>
    <mergeCell ref="T26:AI26"/>
    <mergeCell ref="T27:AI27"/>
    <mergeCell ref="H28:I28"/>
    <mergeCell ref="K28:L28"/>
    <mergeCell ref="N28:O28"/>
    <mergeCell ref="T28:V28"/>
    <mergeCell ref="W28:AI28"/>
    <mergeCell ref="AF23:AI23"/>
    <mergeCell ref="B24:I24"/>
    <mergeCell ref="J24:Q24"/>
    <mergeCell ref="R24:S24"/>
    <mergeCell ref="T24:Y24"/>
    <mergeCell ref="Z24:AA24"/>
    <mergeCell ref="AB24:AI24"/>
    <mergeCell ref="B23:I23"/>
    <mergeCell ref="J23:Q23"/>
    <mergeCell ref="R23:S23"/>
    <mergeCell ref="T23:Y23"/>
    <mergeCell ref="Z23:AA23"/>
    <mergeCell ref="AB23:AE23"/>
    <mergeCell ref="AB21:AE21"/>
    <mergeCell ref="AF21:AI21"/>
    <mergeCell ref="B22:I22"/>
    <mergeCell ref="J22:Q22"/>
    <mergeCell ref="R22:S22"/>
    <mergeCell ref="T22:Y22"/>
    <mergeCell ref="AB22:AI22"/>
    <mergeCell ref="B21:I21"/>
    <mergeCell ref="J21:Q21"/>
    <mergeCell ref="R21:S21"/>
    <mergeCell ref="T21:Y21"/>
    <mergeCell ref="Z21:AA21"/>
    <mergeCell ref="B20:I20"/>
    <mergeCell ref="J20:Q20"/>
    <mergeCell ref="R20:S20"/>
    <mergeCell ref="T20:Y20"/>
    <mergeCell ref="AB20:AI20"/>
    <mergeCell ref="B18:I18"/>
    <mergeCell ref="K18:N18"/>
    <mergeCell ref="P18:S18"/>
    <mergeCell ref="U18:AI18"/>
    <mergeCell ref="B19:I19"/>
    <mergeCell ref="J19:Q19"/>
    <mergeCell ref="J17:AI17"/>
    <mergeCell ref="B11:I11"/>
    <mergeCell ref="J11:S11"/>
    <mergeCell ref="T11:Y11"/>
    <mergeCell ref="Z11:AI11"/>
    <mergeCell ref="B12:I12"/>
    <mergeCell ref="K12:N12"/>
    <mergeCell ref="P12:S12"/>
    <mergeCell ref="T12:Y12"/>
    <mergeCell ref="B13:I16"/>
    <mergeCell ref="J13:AI13"/>
    <mergeCell ref="J14:AI14"/>
    <mergeCell ref="J15:AI15"/>
    <mergeCell ref="J16:AI16"/>
    <mergeCell ref="B9:I9"/>
    <mergeCell ref="J9:S9"/>
    <mergeCell ref="T9:Y10"/>
    <mergeCell ref="Z9:AI10"/>
    <mergeCell ref="B10:I10"/>
    <mergeCell ref="J10:S10"/>
    <mergeCell ref="B2:AI2"/>
    <mergeCell ref="B7:I7"/>
    <mergeCell ref="T7:Y8"/>
    <mergeCell ref="Z7:AI8"/>
    <mergeCell ref="B8:I8"/>
    <mergeCell ref="J8:S8"/>
  </mergeCells>
  <phoneticPr fontId="3"/>
  <conditionalFormatting sqref="U18:AI18">
    <cfRule type="expression" dxfId="38" priority="11">
      <formula>$U$18&lt;&gt;""</formula>
    </cfRule>
  </conditionalFormatting>
  <conditionalFormatting sqref="T27:AI27">
    <cfRule type="expression" dxfId="37" priority="10">
      <formula>$T$27&lt;&gt;""</formula>
    </cfRule>
  </conditionalFormatting>
  <conditionalFormatting sqref="C40:M41">
    <cfRule type="expression" dxfId="36" priority="9">
      <formula>$C$40&lt;&gt;""</formula>
    </cfRule>
  </conditionalFormatting>
  <conditionalFormatting sqref="AB24:AI24">
    <cfRule type="expression" dxfId="35" priority="8">
      <formula>$AB$24&lt;&gt;""</formula>
    </cfRule>
  </conditionalFormatting>
  <conditionalFormatting sqref="AB20:AI20">
    <cfRule type="expression" dxfId="34" priority="7">
      <formula>$AB$20&lt;&gt;""</formula>
    </cfRule>
  </conditionalFormatting>
  <conditionalFormatting sqref="AF21">
    <cfRule type="expression" dxfId="33" priority="6">
      <formula>$AF$21&lt;14</formula>
    </cfRule>
  </conditionalFormatting>
  <conditionalFormatting sqref="AF23:AI23">
    <cfRule type="expression" dxfId="32" priority="5">
      <formula>$AF$23&lt;14</formula>
    </cfRule>
  </conditionalFormatting>
  <conditionalFormatting sqref="J25:S25">
    <cfRule type="expression" dxfId="31" priority="4">
      <formula>_xlfn.DAYS(T24,J24-1)&gt;28</formula>
    </cfRule>
  </conditionalFormatting>
  <conditionalFormatting sqref="W39:AI39">
    <cfRule type="expression" dxfId="30" priority="3">
      <formula>$W$39&lt;&gt;""</formula>
    </cfRule>
  </conditionalFormatting>
  <conditionalFormatting sqref="AB22:AI22">
    <cfRule type="expression" dxfId="29" priority="2">
      <formula>$AB$22&lt;&gt;""</formula>
    </cfRule>
  </conditionalFormatting>
  <dataValidations count="7">
    <dataValidation type="whole" allowBlank="1" showInputMessage="1" showErrorMessage="1" errorTitle="入力エラー" error="2~99の値を入力してください。" sqref="H28:I28">
      <formula1>2</formula1>
      <formula2>99</formula2>
    </dataValidation>
    <dataValidation type="whole" allowBlank="1" showInputMessage="1" showErrorMessage="1" errorTitle="入力エラー" error="1～12の値を入力してください。" sqref="K28:L28 H39:I39">
      <formula1>1</formula1>
      <formula2>12</formula2>
    </dataValidation>
    <dataValidation type="whole" allowBlank="1" showInputMessage="1" showErrorMessage="1" errorTitle="入力エラー" error="1～31の値を入力してください。" sqref="N28:O28 K39:L39">
      <formula1>1</formula1>
      <formula2>31</formula2>
    </dataValidation>
    <dataValidation type="whole" allowBlank="1" showInputMessage="1" showErrorMessage="1" errorTitle="入力エラー" error="2～99の値を入力してください。" sqref="E39:F39">
      <formula1>2</formula1>
      <formula2>99</formula2>
    </dataValidation>
    <dataValidation type="textLength" allowBlank="1" showInputMessage="1" showErrorMessage="1" errorTitle="無効な入力" error="組合員番号は６桁（アルファベットを含む）の番号です。" sqref="J8:S8">
      <formula1>6</formula1>
      <formula2>6</formula2>
    </dataValidation>
    <dataValidation type="date" allowBlank="1" showInputMessage="1" showErrorMessage="1" errorTitle="無効な入力" error="日付を西暦形式(YYYY/MM/DD)で入力してください。" sqref="Z11:AI11 J19:Q19 J23:Q24 J21:Q21 T21:Y21 T23:Y24">
      <formula1>1</formula1>
      <formula2>73415</formula2>
    </dataValidation>
    <dataValidation allowBlank="1" showInputMessage="1" showErrorMessage="1" errorTitle="無効な入力" error="日付を西暦形式(YYYY/MM/DD)で入力してください。" sqref="J22:Q22 T22:Y22"/>
  </dataValidations>
  <printOptions horizontalCentered="1"/>
  <pageMargins left="0.39370078740157483" right="0.39370078740157483" top="0.39370078740157483" bottom="7.874015748031496E-2" header="0.19685039370078741" footer="0.15748031496062992"/>
  <pageSetup paperSize="9" scale="8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xdr:col>
                    <xdr:colOff>190500</xdr:colOff>
                    <xdr:row>49</xdr:row>
                    <xdr:rowOff>0</xdr:rowOff>
                  </from>
                  <to>
                    <xdr:col>1</xdr:col>
                    <xdr:colOff>190500</xdr:colOff>
                    <xdr:row>49</xdr:row>
                    <xdr:rowOff>236220</xdr:rowOff>
                  </to>
                </anchor>
              </controlPr>
            </control>
          </mc:Choice>
        </mc:AlternateContent>
        <mc:AlternateContent xmlns:mc="http://schemas.openxmlformats.org/markup-compatibility/2006">
          <mc:Choice Requires="x14">
            <control shapeId="64514" r:id="rId5" name="Option Button 2">
              <controlPr defaultSize="0" autoFill="0" autoLine="0" autoPict="0">
                <anchor moveWithCells="1">
                  <from>
                    <xdr:col>9</xdr:col>
                    <xdr:colOff>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64515" r:id="rId6" name="Option Button 3">
              <controlPr defaultSize="0" autoFill="0" autoLine="0" autoPict="0">
                <anchor moveWithCells="1">
                  <from>
                    <xdr:col>14</xdr:col>
                    <xdr:colOff>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64516" r:id="rId7" name="Option Button 4">
              <controlPr defaultSize="0" autoFill="0" autoLine="0" autoPict="0">
                <anchor moveWithCells="1">
                  <from>
                    <xdr:col>25</xdr:col>
                    <xdr:colOff>0</xdr:colOff>
                    <xdr:row>11</xdr:row>
                    <xdr:rowOff>0</xdr:rowOff>
                  </from>
                  <to>
                    <xdr:col>29</xdr:col>
                    <xdr:colOff>0</xdr:colOff>
                    <xdr:row>12</xdr:row>
                    <xdr:rowOff>0</xdr:rowOff>
                  </to>
                </anchor>
              </controlPr>
            </control>
          </mc:Choice>
        </mc:AlternateContent>
        <mc:AlternateContent xmlns:mc="http://schemas.openxmlformats.org/markup-compatibility/2006">
          <mc:Choice Requires="x14">
            <control shapeId="64517" r:id="rId8" name="Option Button 5">
              <controlPr defaultSize="0" autoFill="0" autoLine="0" autoPict="0">
                <anchor moveWithCells="1">
                  <from>
                    <xdr:col>29</xdr:col>
                    <xdr:colOff>0</xdr:colOff>
                    <xdr:row>11</xdr:row>
                    <xdr:rowOff>0</xdr:rowOff>
                  </from>
                  <to>
                    <xdr:col>32</xdr:col>
                    <xdr:colOff>0</xdr:colOff>
                    <xdr:row>12</xdr:row>
                    <xdr:rowOff>0</xdr:rowOff>
                  </to>
                </anchor>
              </controlPr>
            </control>
          </mc:Choice>
        </mc:AlternateContent>
        <mc:AlternateContent xmlns:mc="http://schemas.openxmlformats.org/markup-compatibility/2006">
          <mc:Choice Requires="x14">
            <control shapeId="64518" r:id="rId9" name="Option Button 6">
              <controlPr defaultSize="0" autoFill="0" autoLine="0" autoPict="0">
                <anchor moveWithCells="1">
                  <from>
                    <xdr:col>9</xdr:col>
                    <xdr:colOff>0</xdr:colOff>
                    <xdr:row>12</xdr:row>
                    <xdr:rowOff>0</xdr:rowOff>
                  </from>
                  <to>
                    <xdr:col>29</xdr:col>
                    <xdr:colOff>0</xdr:colOff>
                    <xdr:row>13</xdr:row>
                    <xdr:rowOff>0</xdr:rowOff>
                  </to>
                </anchor>
              </controlPr>
            </control>
          </mc:Choice>
        </mc:AlternateContent>
        <mc:AlternateContent xmlns:mc="http://schemas.openxmlformats.org/markup-compatibility/2006">
          <mc:Choice Requires="x14">
            <control shapeId="64519" r:id="rId10" name="Option Button 7">
              <controlPr defaultSize="0" autoFill="0" autoLine="0" autoPict="0">
                <anchor moveWithCells="1">
                  <from>
                    <xdr:col>9</xdr:col>
                    <xdr:colOff>0</xdr:colOff>
                    <xdr:row>13</xdr:row>
                    <xdr:rowOff>0</xdr:rowOff>
                  </from>
                  <to>
                    <xdr:col>22</xdr:col>
                    <xdr:colOff>0</xdr:colOff>
                    <xdr:row>14</xdr:row>
                    <xdr:rowOff>0</xdr:rowOff>
                  </to>
                </anchor>
              </controlPr>
            </control>
          </mc:Choice>
        </mc:AlternateContent>
        <mc:AlternateContent xmlns:mc="http://schemas.openxmlformats.org/markup-compatibility/2006">
          <mc:Choice Requires="x14">
            <control shapeId="64520" r:id="rId11" name="Option Button 8">
              <controlPr defaultSize="0" autoFill="0" autoLine="0" autoPict="0">
                <anchor moveWithCells="1">
                  <from>
                    <xdr:col>9</xdr:col>
                    <xdr:colOff>0</xdr:colOff>
                    <xdr:row>14</xdr:row>
                    <xdr:rowOff>0</xdr:rowOff>
                  </from>
                  <to>
                    <xdr:col>29</xdr:col>
                    <xdr:colOff>0</xdr:colOff>
                    <xdr:row>15</xdr:row>
                    <xdr:rowOff>0</xdr:rowOff>
                  </to>
                </anchor>
              </controlPr>
            </control>
          </mc:Choice>
        </mc:AlternateContent>
        <mc:AlternateContent xmlns:mc="http://schemas.openxmlformats.org/markup-compatibility/2006">
          <mc:Choice Requires="x14">
            <control shapeId="64521" r:id="rId12" name="Option Button 9">
              <controlPr defaultSize="0" autoFill="0" autoLine="0" autoPict="0">
                <anchor moveWithCells="1">
                  <from>
                    <xdr:col>9</xdr:col>
                    <xdr:colOff>0</xdr:colOff>
                    <xdr:row>15</xdr:row>
                    <xdr:rowOff>0</xdr:rowOff>
                  </from>
                  <to>
                    <xdr:col>28</xdr:col>
                    <xdr:colOff>0</xdr:colOff>
                    <xdr:row>16</xdr:row>
                    <xdr:rowOff>0</xdr:rowOff>
                  </to>
                </anchor>
              </controlPr>
            </control>
          </mc:Choice>
        </mc:AlternateContent>
        <mc:AlternateContent xmlns:mc="http://schemas.openxmlformats.org/markup-compatibility/2006">
          <mc:Choice Requires="x14">
            <control shapeId="64522" r:id="rId13" name="Option Button 10">
              <controlPr defaultSize="0" autoFill="0" autoLine="0" autoPict="0">
                <anchor moveWithCells="1">
                  <from>
                    <xdr:col>9</xdr:col>
                    <xdr:colOff>0</xdr:colOff>
                    <xdr:row>16</xdr:row>
                    <xdr:rowOff>0</xdr:rowOff>
                  </from>
                  <to>
                    <xdr:col>26</xdr:col>
                    <xdr:colOff>0</xdr:colOff>
                    <xdr:row>17</xdr:row>
                    <xdr:rowOff>0</xdr:rowOff>
                  </to>
                </anchor>
              </controlPr>
            </control>
          </mc:Choice>
        </mc:AlternateContent>
        <mc:AlternateContent xmlns:mc="http://schemas.openxmlformats.org/markup-compatibility/2006">
          <mc:Choice Requires="x14">
            <control shapeId="64523" r:id="rId14" name="Option Button 11">
              <controlPr defaultSize="0" autoFill="0" autoLine="0" autoPict="0">
                <anchor moveWithCells="1">
                  <from>
                    <xdr:col>9</xdr:col>
                    <xdr:colOff>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64524" r:id="rId15" name="Option Button 12">
              <controlPr defaultSize="0" autoFill="0" autoLine="0" autoPict="0">
                <anchor moveWithCells="1">
                  <from>
                    <xdr:col>14</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64525" r:id="rId16" name="Option Button 13">
              <controlPr defaultSize="0" autoFill="0" autoLine="0" autoPict="0">
                <anchor moveWithCells="1">
                  <from>
                    <xdr:col>10</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64526" r:id="rId17" name="Option Button 14">
              <controlPr defaultSize="0" autoFill="0" autoLine="0" autoPict="0">
                <anchor moveWithCells="1">
                  <from>
                    <xdr:col>15</xdr:col>
                    <xdr:colOff>0</xdr:colOff>
                    <xdr:row>34</xdr:row>
                    <xdr:rowOff>0</xdr:rowOff>
                  </from>
                  <to>
                    <xdr:col>18</xdr:col>
                    <xdr:colOff>0</xdr:colOff>
                    <xdr:row>35</xdr:row>
                    <xdr:rowOff>7620</xdr:rowOff>
                  </to>
                </anchor>
              </controlPr>
            </control>
          </mc:Choice>
        </mc:AlternateContent>
        <mc:AlternateContent xmlns:mc="http://schemas.openxmlformats.org/markup-compatibility/2006">
          <mc:Choice Requires="x14">
            <control shapeId="64527" r:id="rId18" name="Group Box 15">
              <controlPr defaultSize="0" autoFill="0" autoPict="0">
                <anchor moveWithCells="1">
                  <from>
                    <xdr:col>9</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64528" r:id="rId19" name="Group Box 16">
              <controlPr defaultSize="0" autoFill="0" autoPict="0">
                <anchor moveWithCells="1">
                  <from>
                    <xdr:col>25</xdr:col>
                    <xdr:colOff>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64529" r:id="rId20" name="Group Box 17">
              <controlPr defaultSize="0" autoFill="0" autoPict="0">
                <anchor moveWithCells="1">
                  <from>
                    <xdr:col>9</xdr:col>
                    <xdr:colOff>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64530" r:id="rId21" name="Option Button 18">
              <controlPr defaultSize="0" autoFill="0" autoLine="0" autoPict="0">
                <anchor moveWithCells="1">
                  <from>
                    <xdr:col>2</xdr:col>
                    <xdr:colOff>45720</xdr:colOff>
                    <xdr:row>15</xdr:row>
                    <xdr:rowOff>38100</xdr:rowOff>
                  </from>
                  <to>
                    <xdr:col>7</xdr:col>
                    <xdr:colOff>182880</xdr:colOff>
                    <xdr:row>15</xdr:row>
                    <xdr:rowOff>175260</xdr:rowOff>
                  </to>
                </anchor>
              </controlPr>
            </control>
          </mc:Choice>
        </mc:AlternateContent>
        <mc:AlternateContent xmlns:mc="http://schemas.openxmlformats.org/markup-compatibility/2006">
          <mc:Choice Requires="x14">
            <control shapeId="64531" r:id="rId22" name="Group Box 19">
              <controlPr defaultSize="0" autoFill="0" autoPict="0">
                <anchor moveWithCells="1">
                  <from>
                    <xdr:col>1</xdr:col>
                    <xdr:colOff>0</xdr:colOff>
                    <xdr:row>12</xdr:row>
                    <xdr:rowOff>0</xdr:rowOff>
                  </from>
                  <to>
                    <xdr:col>35</xdr:col>
                    <xdr:colOff>0</xdr:colOff>
                    <xdr:row>17</xdr:row>
                    <xdr:rowOff>0</xdr:rowOff>
                  </to>
                </anchor>
              </controlPr>
            </control>
          </mc:Choice>
        </mc:AlternateContent>
        <mc:AlternateContent xmlns:mc="http://schemas.openxmlformats.org/markup-compatibility/2006">
          <mc:Choice Requires="x14">
            <control shapeId="64532" r:id="rId23" name="Group Box 20">
              <controlPr defaultSize="0" autoFill="0" autoPict="0">
                <anchor moveWithCells="1">
                  <from>
                    <xdr:col>9</xdr:col>
                    <xdr:colOff>0</xdr:colOff>
                    <xdr:row>33</xdr:row>
                    <xdr:rowOff>0</xdr:rowOff>
                  </from>
                  <to>
                    <xdr:col>20</xdr:col>
                    <xdr:colOff>0</xdr:colOff>
                    <xdr:row>36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C18BC0C4-A617-4847-A6F0-0E9154D8093F}">
            <xm:f>AND($Z$7&lt;&gt;"",'C:\Users\41881971\Desktop\[【改定中・例作成用】10-11-1_sienteatekin_seikyusyo - コピー.xlsx]チェックボックスのステータス'!#REF!=1)</xm:f>
            <x14:dxf>
              <fill>
                <patternFill>
                  <bgColor theme="0" tint="-0.34998626667073579"/>
                </patternFill>
              </fill>
            </x14:dxf>
          </x14:cfRule>
          <xm:sqref>J13:AI13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53"/>
  <sheetViews>
    <sheetView showGridLines="0" view="pageBreakPreview" zoomScale="114" zoomScaleNormal="100" zoomScaleSheetLayoutView="100" workbookViewId="0"/>
  </sheetViews>
  <sheetFormatPr defaultColWidth="2.5" defaultRowHeight="15" customHeight="1"/>
  <cols>
    <col min="1" max="1" width="2.5" style="1"/>
    <col min="2" max="23" width="2.59765625" style="1" customWidth="1"/>
    <col min="24" max="25" width="3.59765625" style="1" customWidth="1"/>
    <col min="26" max="35" width="2.59765625" style="1" customWidth="1"/>
    <col min="36" max="36" width="2.5" style="1" customWidth="1"/>
    <col min="37" max="37" width="35.5" style="1" bestFit="1" customWidth="1"/>
    <col min="38" max="38" width="67.19921875" style="1" customWidth="1"/>
    <col min="39" max="39" width="6.3984375" style="1" customWidth="1"/>
    <col min="40" max="41" width="2.5" style="1"/>
    <col min="42" max="43" width="7.19921875" style="1" bestFit="1" customWidth="1"/>
    <col min="44" max="16384" width="2.5" style="1"/>
  </cols>
  <sheetData>
    <row r="1" spans="2:43" ht="25.95" customHeight="1">
      <c r="B1" s="2" t="s">
        <v>260</v>
      </c>
      <c r="M1" s="4"/>
      <c r="N1" s="5"/>
      <c r="O1" s="230" t="s">
        <v>505</v>
      </c>
      <c r="Z1" s="5"/>
    </row>
    <row r="2" spans="2:43" ht="27.75" customHeight="1">
      <c r="B2" s="290" t="s">
        <v>229</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row>
    <row r="3" spans="2:43" s="29" customFormat="1" ht="18" customHeight="1">
      <c r="B3" s="48" t="s">
        <v>467</v>
      </c>
      <c r="C3" s="219"/>
      <c r="D3" s="219"/>
      <c r="E3" s="219"/>
      <c r="F3" s="219"/>
      <c r="G3" s="219"/>
      <c r="H3" s="219"/>
      <c r="I3" s="219"/>
      <c r="J3" s="219"/>
      <c r="K3" s="219"/>
      <c r="L3" s="219"/>
      <c r="M3" s="219"/>
      <c r="N3" s="219"/>
      <c r="O3" s="219"/>
      <c r="P3" s="219"/>
      <c r="Q3" s="219"/>
      <c r="R3" s="219"/>
      <c r="S3" s="219"/>
      <c r="T3" s="219"/>
      <c r="U3" s="219"/>
      <c r="V3" s="219"/>
      <c r="W3" s="219"/>
      <c r="X3" s="219"/>
      <c r="AH3" s="219"/>
      <c r="AI3" s="219"/>
    </row>
    <row r="4" spans="2:43" s="29" customFormat="1" ht="18" customHeight="1">
      <c r="B4" s="48" t="s">
        <v>94</v>
      </c>
      <c r="C4" s="219"/>
      <c r="D4" s="219"/>
      <c r="E4" s="219"/>
      <c r="F4" s="219"/>
      <c r="G4" s="219"/>
      <c r="H4" s="219"/>
      <c r="I4" s="219"/>
      <c r="J4" s="219"/>
      <c r="K4" s="219"/>
      <c r="L4" s="219"/>
      <c r="M4" s="219"/>
      <c r="N4" s="219"/>
      <c r="O4" s="219"/>
      <c r="P4" s="219"/>
      <c r="Q4" s="219"/>
      <c r="R4" s="219"/>
      <c r="S4" s="219"/>
      <c r="T4" s="219"/>
      <c r="U4" s="219"/>
      <c r="V4" s="219"/>
      <c r="W4" s="219"/>
      <c r="X4" s="219"/>
      <c r="AH4" s="219"/>
      <c r="AI4" s="219"/>
    </row>
    <row r="5" spans="2:43" s="29" customFormat="1" ht="18.45" customHeight="1">
      <c r="B5" s="42" t="s">
        <v>25</v>
      </c>
      <c r="C5" s="43"/>
      <c r="D5" s="43"/>
      <c r="E5" s="43"/>
      <c r="F5" s="43"/>
      <c r="G5" s="43"/>
      <c r="H5" s="43"/>
      <c r="I5" s="43"/>
      <c r="J5" s="43"/>
      <c r="K5" s="43"/>
      <c r="L5" s="43"/>
      <c r="M5" s="43"/>
      <c r="N5" s="219"/>
      <c r="O5" s="219"/>
      <c r="P5" s="219"/>
      <c r="Q5" s="219"/>
      <c r="R5" s="219"/>
      <c r="S5" s="219"/>
      <c r="T5" s="219"/>
      <c r="U5" s="219"/>
      <c r="V5" s="219"/>
      <c r="W5" s="219"/>
      <c r="X5" s="219"/>
      <c r="Z5" s="184"/>
      <c r="AA5" s="184"/>
      <c r="AB5" s="184"/>
      <c r="AC5" s="184"/>
      <c r="AD5" s="184"/>
      <c r="AE5" s="184"/>
      <c r="AF5" s="184"/>
      <c r="AG5" s="184"/>
      <c r="AH5" s="184"/>
      <c r="AI5" s="184"/>
      <c r="AL5" s="45"/>
    </row>
    <row r="6" spans="2:43" s="32" customFormat="1" ht="14.55" customHeight="1" thickBot="1">
      <c r="B6" s="55" t="s">
        <v>137</v>
      </c>
      <c r="C6" s="55"/>
      <c r="D6" s="55"/>
      <c r="E6" s="54"/>
      <c r="F6" s="54"/>
      <c r="G6" s="54"/>
      <c r="H6" s="54"/>
      <c r="I6" s="54"/>
      <c r="J6" s="54"/>
      <c r="K6" s="54"/>
      <c r="L6" s="54"/>
      <c r="M6" s="54"/>
      <c r="N6" s="54"/>
      <c r="O6" s="54"/>
      <c r="P6" s="54"/>
      <c r="Q6" s="54"/>
      <c r="R6" s="54"/>
      <c r="S6" s="54"/>
      <c r="T6" s="54"/>
      <c r="U6" s="54"/>
      <c r="V6" s="54"/>
      <c r="W6" s="54"/>
      <c r="X6" s="54"/>
      <c r="Y6" s="54"/>
      <c r="Z6" s="185"/>
      <c r="AA6" s="185"/>
      <c r="AB6" s="185"/>
      <c r="AC6" s="185"/>
      <c r="AD6" s="185"/>
      <c r="AE6" s="185"/>
      <c r="AF6" s="185"/>
      <c r="AG6" s="185"/>
      <c r="AH6" s="185"/>
      <c r="AI6" s="185"/>
    </row>
    <row r="7" spans="2:43" ht="18" customHeight="1">
      <c r="B7" s="314" t="s">
        <v>253</v>
      </c>
      <c r="C7" s="315"/>
      <c r="D7" s="315"/>
      <c r="E7" s="315"/>
      <c r="F7" s="315"/>
      <c r="G7" s="315"/>
      <c r="H7" s="315"/>
      <c r="I7" s="315"/>
      <c r="J7" s="186" t="s">
        <v>13</v>
      </c>
      <c r="K7" s="187"/>
      <c r="L7" s="187"/>
      <c r="M7" s="187"/>
      <c r="N7" s="187"/>
      <c r="O7" s="187"/>
      <c r="P7" s="187"/>
      <c r="Q7" s="187"/>
      <c r="R7" s="187"/>
      <c r="S7" s="188"/>
      <c r="T7" s="291" t="s">
        <v>24</v>
      </c>
      <c r="U7" s="292"/>
      <c r="V7" s="292"/>
      <c r="W7" s="292"/>
      <c r="X7" s="292"/>
      <c r="Y7" s="293"/>
      <c r="Z7" s="357" t="s">
        <v>506</v>
      </c>
      <c r="AA7" s="357"/>
      <c r="AB7" s="357"/>
      <c r="AC7" s="357"/>
      <c r="AD7" s="357"/>
      <c r="AE7" s="357"/>
      <c r="AF7" s="357"/>
      <c r="AG7" s="357"/>
      <c r="AH7" s="357"/>
      <c r="AI7" s="358"/>
    </row>
    <row r="8" spans="2:43" ht="18" customHeight="1">
      <c r="B8" s="312" t="s">
        <v>254</v>
      </c>
      <c r="C8" s="313"/>
      <c r="D8" s="313"/>
      <c r="E8" s="313"/>
      <c r="F8" s="313"/>
      <c r="G8" s="313"/>
      <c r="H8" s="313"/>
      <c r="I8" s="313"/>
      <c r="J8" s="361" t="s">
        <v>507</v>
      </c>
      <c r="K8" s="362"/>
      <c r="L8" s="362"/>
      <c r="M8" s="362"/>
      <c r="N8" s="362"/>
      <c r="O8" s="362"/>
      <c r="P8" s="362"/>
      <c r="Q8" s="362"/>
      <c r="R8" s="362"/>
      <c r="S8" s="363"/>
      <c r="T8" s="255"/>
      <c r="U8" s="256"/>
      <c r="V8" s="256"/>
      <c r="W8" s="256"/>
      <c r="X8" s="256"/>
      <c r="Y8" s="257"/>
      <c r="Z8" s="359"/>
      <c r="AA8" s="359"/>
      <c r="AB8" s="359"/>
      <c r="AC8" s="359"/>
      <c r="AD8" s="359"/>
      <c r="AE8" s="359"/>
      <c r="AF8" s="359"/>
      <c r="AG8" s="359"/>
      <c r="AH8" s="359"/>
      <c r="AI8" s="360"/>
    </row>
    <row r="9" spans="2:43" ht="18" customHeight="1">
      <c r="B9" s="231" t="s">
        <v>0</v>
      </c>
      <c r="C9" s="232"/>
      <c r="D9" s="232"/>
      <c r="E9" s="232"/>
      <c r="F9" s="232"/>
      <c r="G9" s="232"/>
      <c r="H9" s="232"/>
      <c r="I9" s="232"/>
      <c r="J9" s="364" t="s">
        <v>508</v>
      </c>
      <c r="K9" s="365"/>
      <c r="L9" s="365"/>
      <c r="M9" s="365"/>
      <c r="N9" s="365"/>
      <c r="O9" s="365"/>
      <c r="P9" s="365"/>
      <c r="Q9" s="365"/>
      <c r="R9" s="365"/>
      <c r="S9" s="366"/>
      <c r="T9" s="252" t="s">
        <v>489</v>
      </c>
      <c r="U9" s="253"/>
      <c r="V9" s="253"/>
      <c r="W9" s="253"/>
      <c r="X9" s="253"/>
      <c r="Y9" s="254"/>
      <c r="Z9" s="367" t="s">
        <v>509</v>
      </c>
      <c r="AA9" s="368"/>
      <c r="AB9" s="368"/>
      <c r="AC9" s="368"/>
      <c r="AD9" s="368"/>
      <c r="AE9" s="368"/>
      <c r="AF9" s="368"/>
      <c r="AG9" s="368"/>
      <c r="AH9" s="368"/>
      <c r="AI9" s="369"/>
    </row>
    <row r="10" spans="2:43" ht="18" customHeight="1">
      <c r="B10" s="231" t="s">
        <v>1</v>
      </c>
      <c r="C10" s="232"/>
      <c r="D10" s="232"/>
      <c r="E10" s="232"/>
      <c r="F10" s="232"/>
      <c r="G10" s="232"/>
      <c r="H10" s="232"/>
      <c r="I10" s="232"/>
      <c r="J10" s="373" t="s">
        <v>510</v>
      </c>
      <c r="K10" s="374"/>
      <c r="L10" s="374"/>
      <c r="M10" s="374"/>
      <c r="N10" s="374"/>
      <c r="O10" s="374"/>
      <c r="P10" s="374"/>
      <c r="Q10" s="374"/>
      <c r="R10" s="374"/>
      <c r="S10" s="375"/>
      <c r="T10" s="255"/>
      <c r="U10" s="256"/>
      <c r="V10" s="256"/>
      <c r="W10" s="256"/>
      <c r="X10" s="256"/>
      <c r="Y10" s="257"/>
      <c r="Z10" s="370"/>
      <c r="AA10" s="371"/>
      <c r="AB10" s="371"/>
      <c r="AC10" s="371"/>
      <c r="AD10" s="371"/>
      <c r="AE10" s="371"/>
      <c r="AF10" s="371"/>
      <c r="AG10" s="371"/>
      <c r="AH10" s="371"/>
      <c r="AI10" s="372"/>
      <c r="AQ10" s="35"/>
    </row>
    <row r="11" spans="2:43" ht="36" customHeight="1">
      <c r="B11" s="231" t="s">
        <v>3</v>
      </c>
      <c r="C11" s="232"/>
      <c r="D11" s="232"/>
      <c r="E11" s="232"/>
      <c r="F11" s="232"/>
      <c r="G11" s="232"/>
      <c r="H11" s="232"/>
      <c r="I11" s="232"/>
      <c r="J11" s="376" t="s">
        <v>511</v>
      </c>
      <c r="K11" s="377"/>
      <c r="L11" s="377"/>
      <c r="M11" s="377"/>
      <c r="N11" s="377"/>
      <c r="O11" s="377"/>
      <c r="P11" s="377"/>
      <c r="Q11" s="377"/>
      <c r="R11" s="377"/>
      <c r="S11" s="378"/>
      <c r="T11" s="255" t="s">
        <v>2</v>
      </c>
      <c r="U11" s="256"/>
      <c r="V11" s="256"/>
      <c r="W11" s="256"/>
      <c r="X11" s="256"/>
      <c r="Y11" s="257"/>
      <c r="Z11" s="379">
        <v>45778</v>
      </c>
      <c r="AA11" s="380"/>
      <c r="AB11" s="380"/>
      <c r="AC11" s="380"/>
      <c r="AD11" s="380"/>
      <c r="AE11" s="380"/>
      <c r="AF11" s="380"/>
      <c r="AG11" s="380"/>
      <c r="AH11" s="380"/>
      <c r="AI11" s="381"/>
      <c r="AP11" s="34"/>
      <c r="AQ11" s="34"/>
    </row>
    <row r="12" spans="2:43" ht="36" customHeight="1">
      <c r="B12" s="319" t="s">
        <v>490</v>
      </c>
      <c r="C12" s="320"/>
      <c r="D12" s="320"/>
      <c r="E12" s="320"/>
      <c r="F12" s="320"/>
      <c r="G12" s="320"/>
      <c r="H12" s="320"/>
      <c r="I12" s="321"/>
      <c r="J12" s="138"/>
      <c r="K12" s="309"/>
      <c r="L12" s="309"/>
      <c r="M12" s="309"/>
      <c r="N12" s="309"/>
      <c r="O12" s="139"/>
      <c r="P12" s="309"/>
      <c r="Q12" s="309"/>
      <c r="R12" s="309"/>
      <c r="S12" s="309"/>
      <c r="T12" s="294" t="s">
        <v>468</v>
      </c>
      <c r="U12" s="295"/>
      <c r="V12" s="295"/>
      <c r="W12" s="295"/>
      <c r="X12" s="295"/>
      <c r="Y12" s="296"/>
      <c r="Z12" s="63"/>
      <c r="AA12" s="64"/>
      <c r="AB12" s="63"/>
      <c r="AC12" s="63"/>
      <c r="AD12" s="63"/>
      <c r="AE12" s="64"/>
      <c r="AF12" s="63"/>
      <c r="AG12" s="63"/>
      <c r="AH12" s="63"/>
      <c r="AI12" s="65"/>
      <c r="AK12" s="2"/>
      <c r="AL12" s="2"/>
    </row>
    <row r="13" spans="2:43" ht="16.05" customHeight="1">
      <c r="B13" s="297" t="s">
        <v>466</v>
      </c>
      <c r="C13" s="298"/>
      <c r="D13" s="298"/>
      <c r="E13" s="298"/>
      <c r="F13" s="298"/>
      <c r="G13" s="298"/>
      <c r="H13" s="298"/>
      <c r="I13" s="299"/>
      <c r="J13" s="267"/>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9"/>
      <c r="AK13" s="2"/>
      <c r="AL13" s="2"/>
    </row>
    <row r="14" spans="2:43" ht="16.05" customHeight="1">
      <c r="B14" s="300"/>
      <c r="C14" s="301"/>
      <c r="D14" s="301"/>
      <c r="E14" s="301"/>
      <c r="F14" s="301"/>
      <c r="G14" s="301"/>
      <c r="H14" s="301"/>
      <c r="I14" s="302"/>
      <c r="J14" s="270"/>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2"/>
      <c r="AK14" s="2"/>
      <c r="AL14" s="2"/>
    </row>
    <row r="15" spans="2:43" ht="16.05" customHeight="1">
      <c r="B15" s="300"/>
      <c r="C15" s="301"/>
      <c r="D15" s="301"/>
      <c r="E15" s="301"/>
      <c r="F15" s="301"/>
      <c r="G15" s="301"/>
      <c r="H15" s="301"/>
      <c r="I15" s="302"/>
      <c r="J15" s="270"/>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2"/>
      <c r="AK15" s="2"/>
      <c r="AL15" s="2"/>
    </row>
    <row r="16" spans="2:43" ht="16.05" customHeight="1">
      <c r="B16" s="300"/>
      <c r="C16" s="301"/>
      <c r="D16" s="301"/>
      <c r="E16" s="301"/>
      <c r="F16" s="301"/>
      <c r="G16" s="301"/>
      <c r="H16" s="301"/>
      <c r="I16" s="302"/>
      <c r="J16" s="270"/>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c r="AK16" s="2"/>
      <c r="AL16" s="2"/>
    </row>
    <row r="17" spans="2:39" ht="16.05" customHeight="1">
      <c r="B17" s="173"/>
      <c r="C17" s="174"/>
      <c r="D17" s="174"/>
      <c r="E17" s="174"/>
      <c r="F17" s="174"/>
      <c r="G17" s="174"/>
      <c r="H17" s="174"/>
      <c r="I17" s="175"/>
      <c r="J17" s="350" t="s">
        <v>74</v>
      </c>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2"/>
      <c r="AK17" s="2"/>
      <c r="AL17" s="2"/>
    </row>
    <row r="18" spans="2:39" ht="36" customHeight="1">
      <c r="B18" s="322" t="s">
        <v>34</v>
      </c>
      <c r="C18" s="323"/>
      <c r="D18" s="323"/>
      <c r="E18" s="323"/>
      <c r="F18" s="323"/>
      <c r="G18" s="323"/>
      <c r="H18" s="323"/>
      <c r="I18" s="324"/>
      <c r="J18" s="140"/>
      <c r="K18" s="307"/>
      <c r="L18" s="307"/>
      <c r="M18" s="307"/>
      <c r="N18" s="307"/>
      <c r="O18" s="66"/>
      <c r="P18" s="308"/>
      <c r="Q18" s="308"/>
      <c r="R18" s="308"/>
      <c r="S18" s="308"/>
      <c r="T18" s="103"/>
      <c r="U18" s="310" t="s">
        <v>271</v>
      </c>
      <c r="V18" s="310"/>
      <c r="W18" s="310"/>
      <c r="X18" s="310"/>
      <c r="Y18" s="310"/>
      <c r="Z18" s="310"/>
      <c r="AA18" s="310"/>
      <c r="AB18" s="310"/>
      <c r="AC18" s="310"/>
      <c r="AD18" s="310"/>
      <c r="AE18" s="310"/>
      <c r="AF18" s="310"/>
      <c r="AG18" s="310"/>
      <c r="AH18" s="310"/>
      <c r="AI18" s="311"/>
      <c r="AK18" s="2"/>
    </row>
    <row r="19" spans="2:39" ht="36" customHeight="1">
      <c r="B19" s="231" t="s">
        <v>469</v>
      </c>
      <c r="C19" s="232"/>
      <c r="D19" s="232"/>
      <c r="E19" s="232"/>
      <c r="F19" s="232"/>
      <c r="G19" s="232"/>
      <c r="H19" s="232"/>
      <c r="I19" s="233"/>
      <c r="J19" s="390"/>
      <c r="K19" s="391"/>
      <c r="L19" s="391"/>
      <c r="M19" s="391"/>
      <c r="N19" s="391"/>
      <c r="O19" s="391"/>
      <c r="P19" s="391"/>
      <c r="Q19" s="391"/>
      <c r="R19" s="36"/>
      <c r="S19" s="36"/>
      <c r="T19" s="136"/>
      <c r="U19" s="136"/>
      <c r="V19" s="136"/>
      <c r="W19" s="136"/>
      <c r="X19" s="136"/>
      <c r="Y19" s="136"/>
      <c r="Z19" s="136"/>
      <c r="AA19" s="136"/>
      <c r="AB19" s="195"/>
      <c r="AC19" s="195"/>
      <c r="AD19" s="195"/>
      <c r="AE19" s="195"/>
      <c r="AF19" s="195"/>
      <c r="AG19" s="195"/>
      <c r="AH19" s="195"/>
      <c r="AI19" s="196"/>
      <c r="AK19" s="59"/>
      <c r="AL19" s="152"/>
    </row>
    <row r="20" spans="2:39" ht="36" customHeight="1">
      <c r="B20" s="231" t="s">
        <v>470</v>
      </c>
      <c r="C20" s="232"/>
      <c r="D20" s="232"/>
      <c r="E20" s="232"/>
      <c r="F20" s="232"/>
      <c r="G20" s="232"/>
      <c r="H20" s="232"/>
      <c r="I20" s="233"/>
      <c r="J20" s="234">
        <v>45778</v>
      </c>
      <c r="K20" s="235"/>
      <c r="L20" s="235"/>
      <c r="M20" s="235"/>
      <c r="N20" s="235"/>
      <c r="O20" s="235"/>
      <c r="P20" s="235"/>
      <c r="Q20" s="235"/>
      <c r="R20" s="243" t="s">
        <v>9</v>
      </c>
      <c r="S20" s="243"/>
      <c r="T20" s="236">
        <v>45834</v>
      </c>
      <c r="U20" s="236"/>
      <c r="V20" s="236"/>
      <c r="W20" s="236"/>
      <c r="X20" s="236"/>
      <c r="Y20" s="236"/>
      <c r="Z20" s="136"/>
      <c r="AA20" s="136"/>
      <c r="AB20" s="244" t="s">
        <v>271</v>
      </c>
      <c r="AC20" s="244"/>
      <c r="AD20" s="244"/>
      <c r="AE20" s="244"/>
      <c r="AF20" s="244"/>
      <c r="AG20" s="244"/>
      <c r="AH20" s="244"/>
      <c r="AI20" s="245"/>
      <c r="AK20" s="59"/>
      <c r="AL20" s="152"/>
    </row>
    <row r="21" spans="2:39" ht="36" customHeight="1">
      <c r="B21" s="231" t="s">
        <v>471</v>
      </c>
      <c r="C21" s="232"/>
      <c r="D21" s="232"/>
      <c r="E21" s="232"/>
      <c r="F21" s="232"/>
      <c r="G21" s="232"/>
      <c r="H21" s="232"/>
      <c r="I21" s="233"/>
      <c r="J21" s="382">
        <v>45778</v>
      </c>
      <c r="K21" s="383"/>
      <c r="L21" s="383"/>
      <c r="M21" s="383"/>
      <c r="N21" s="383"/>
      <c r="O21" s="383"/>
      <c r="P21" s="383"/>
      <c r="Q21" s="383"/>
      <c r="R21" s="243" t="s">
        <v>9</v>
      </c>
      <c r="S21" s="243"/>
      <c r="T21" s="384">
        <v>45793</v>
      </c>
      <c r="U21" s="384"/>
      <c r="V21" s="384"/>
      <c r="W21" s="384"/>
      <c r="X21" s="384"/>
      <c r="Y21" s="384"/>
      <c r="Z21" s="289" t="s">
        <v>10</v>
      </c>
      <c r="AA21" s="289"/>
      <c r="AB21" s="274" t="s">
        <v>165</v>
      </c>
      <c r="AC21" s="274"/>
      <c r="AD21" s="274"/>
      <c r="AE21" s="274"/>
      <c r="AF21" s="276">
        <v>16</v>
      </c>
      <c r="AG21" s="276"/>
      <c r="AH21" s="276"/>
      <c r="AI21" s="276"/>
      <c r="AJ21" s="3"/>
      <c r="AK21" s="2"/>
      <c r="AL21" s="150"/>
    </row>
    <row r="22" spans="2:39" ht="36" customHeight="1">
      <c r="B22" s="231" t="s">
        <v>472</v>
      </c>
      <c r="C22" s="232"/>
      <c r="D22" s="232"/>
      <c r="E22" s="232"/>
      <c r="F22" s="232"/>
      <c r="G22" s="232"/>
      <c r="H22" s="232"/>
      <c r="I22" s="233"/>
      <c r="J22" s="234">
        <v>45778</v>
      </c>
      <c r="K22" s="235"/>
      <c r="L22" s="235"/>
      <c r="M22" s="235"/>
      <c r="N22" s="235"/>
      <c r="O22" s="235"/>
      <c r="P22" s="235"/>
      <c r="Q22" s="235"/>
      <c r="R22" s="243" t="s">
        <v>9</v>
      </c>
      <c r="S22" s="243"/>
      <c r="T22" s="236">
        <v>45834</v>
      </c>
      <c r="U22" s="236"/>
      <c r="V22" s="236"/>
      <c r="W22" s="236"/>
      <c r="X22" s="236"/>
      <c r="Y22" s="236"/>
      <c r="Z22" s="220"/>
      <c r="AA22" s="221"/>
      <c r="AB22" s="273" t="s">
        <v>271</v>
      </c>
      <c r="AC22" s="273"/>
      <c r="AD22" s="273"/>
      <c r="AE22" s="273"/>
      <c r="AF22" s="273"/>
      <c r="AG22" s="273"/>
      <c r="AH22" s="273"/>
      <c r="AI22" s="273"/>
      <c r="AJ22" s="3"/>
      <c r="AK22" s="2"/>
      <c r="AL22" s="150"/>
    </row>
    <row r="23" spans="2:39" ht="36" customHeight="1">
      <c r="B23" s="231" t="s">
        <v>259</v>
      </c>
      <c r="C23" s="232"/>
      <c r="D23" s="232"/>
      <c r="E23" s="232"/>
      <c r="F23" s="232"/>
      <c r="G23" s="232"/>
      <c r="H23" s="232"/>
      <c r="I23" s="233"/>
      <c r="J23" s="390"/>
      <c r="K23" s="391"/>
      <c r="L23" s="391"/>
      <c r="M23" s="391"/>
      <c r="N23" s="391"/>
      <c r="O23" s="391"/>
      <c r="P23" s="391"/>
      <c r="Q23" s="391"/>
      <c r="R23" s="243" t="s">
        <v>9</v>
      </c>
      <c r="S23" s="243"/>
      <c r="T23" s="392"/>
      <c r="U23" s="392"/>
      <c r="V23" s="392"/>
      <c r="W23" s="392"/>
      <c r="X23" s="392"/>
      <c r="Y23" s="392"/>
      <c r="Z23" s="289" t="s">
        <v>10</v>
      </c>
      <c r="AA23" s="289"/>
      <c r="AB23" s="274" t="s">
        <v>240</v>
      </c>
      <c r="AC23" s="275"/>
      <c r="AD23" s="275"/>
      <c r="AE23" s="275"/>
      <c r="AF23" s="276" t="s">
        <v>273</v>
      </c>
      <c r="AG23" s="276"/>
      <c r="AH23" s="276"/>
      <c r="AI23" s="276"/>
      <c r="AJ23" s="3"/>
      <c r="AK23" s="2"/>
      <c r="AL23" s="76"/>
    </row>
    <row r="24" spans="2:39" ht="36" customHeight="1">
      <c r="B24" s="231" t="s">
        <v>407</v>
      </c>
      <c r="C24" s="232"/>
      <c r="D24" s="232"/>
      <c r="E24" s="232"/>
      <c r="F24" s="232"/>
      <c r="G24" s="232"/>
      <c r="H24" s="232"/>
      <c r="I24" s="233"/>
      <c r="J24" s="382">
        <v>45778</v>
      </c>
      <c r="K24" s="383"/>
      <c r="L24" s="383"/>
      <c r="M24" s="383"/>
      <c r="N24" s="383"/>
      <c r="O24" s="383"/>
      <c r="P24" s="383"/>
      <c r="Q24" s="383"/>
      <c r="R24" s="243" t="s">
        <v>9</v>
      </c>
      <c r="S24" s="243"/>
      <c r="T24" s="384">
        <v>45793</v>
      </c>
      <c r="U24" s="384"/>
      <c r="V24" s="384"/>
      <c r="W24" s="384"/>
      <c r="X24" s="384"/>
      <c r="Y24" s="384"/>
      <c r="Z24" s="289" t="s">
        <v>10</v>
      </c>
      <c r="AA24" s="289"/>
      <c r="AB24" s="286" t="s">
        <v>271</v>
      </c>
      <c r="AC24" s="286"/>
      <c r="AD24" s="286"/>
      <c r="AE24" s="286"/>
      <c r="AF24" s="286"/>
      <c r="AG24" s="286"/>
      <c r="AH24" s="286"/>
      <c r="AI24" s="287"/>
      <c r="AK24" s="2"/>
      <c r="AL24" s="2"/>
    </row>
    <row r="25" spans="2:39" ht="49.8" customHeight="1">
      <c r="B25" s="282" t="s">
        <v>461</v>
      </c>
      <c r="C25" s="283"/>
      <c r="D25" s="283"/>
      <c r="E25" s="283"/>
      <c r="F25" s="283"/>
      <c r="G25" s="283"/>
      <c r="H25" s="283"/>
      <c r="I25" s="284"/>
      <c r="J25" s="285">
        <v>16</v>
      </c>
      <c r="K25" s="285"/>
      <c r="L25" s="285"/>
      <c r="M25" s="285"/>
      <c r="N25" s="285"/>
      <c r="O25" s="285"/>
      <c r="P25" s="285"/>
      <c r="Q25" s="285"/>
      <c r="R25" s="285"/>
      <c r="S25" s="285"/>
      <c r="T25" s="279" t="s">
        <v>462</v>
      </c>
      <c r="U25" s="280"/>
      <c r="V25" s="280"/>
      <c r="W25" s="280"/>
      <c r="X25" s="280"/>
      <c r="Y25" s="280"/>
      <c r="Z25" s="280"/>
      <c r="AA25" s="281"/>
      <c r="AB25" s="277">
        <v>12</v>
      </c>
      <c r="AC25" s="277"/>
      <c r="AD25" s="277"/>
      <c r="AE25" s="277"/>
      <c r="AF25" s="277"/>
      <c r="AG25" s="277"/>
      <c r="AH25" s="277"/>
      <c r="AI25" s="278"/>
      <c r="AK25" s="2"/>
      <c r="AL25" s="2"/>
    </row>
    <row r="26" spans="2:39" ht="22.05" customHeight="1">
      <c r="B26" s="3"/>
      <c r="C26" s="4" t="s">
        <v>26</v>
      </c>
      <c r="D26" s="5"/>
      <c r="E26" s="5"/>
      <c r="F26" s="5"/>
      <c r="G26" s="5"/>
      <c r="H26" s="5"/>
      <c r="I26" s="5"/>
      <c r="J26" s="5"/>
      <c r="K26" s="5"/>
      <c r="L26" s="5"/>
      <c r="M26" s="5"/>
      <c r="N26" s="5"/>
      <c r="O26" s="5"/>
      <c r="P26" s="6"/>
      <c r="Q26" s="6"/>
      <c r="R26" s="6"/>
      <c r="S26" s="6"/>
      <c r="T26" s="355"/>
      <c r="U26" s="355"/>
      <c r="V26" s="355"/>
      <c r="W26" s="355"/>
      <c r="X26" s="355"/>
      <c r="Y26" s="355"/>
      <c r="Z26" s="355"/>
      <c r="AA26" s="355"/>
      <c r="AB26" s="355"/>
      <c r="AC26" s="355"/>
      <c r="AD26" s="355"/>
      <c r="AE26" s="355"/>
      <c r="AF26" s="355"/>
      <c r="AG26" s="355"/>
      <c r="AH26" s="355"/>
      <c r="AI26" s="356"/>
      <c r="AM26" s="2"/>
    </row>
    <row r="27" spans="2:39" ht="22.05" customHeight="1">
      <c r="B27" s="3"/>
      <c r="C27" s="5"/>
      <c r="D27" s="4" t="s">
        <v>392</v>
      </c>
      <c r="E27" s="5"/>
      <c r="F27" s="5"/>
      <c r="G27" s="5"/>
      <c r="H27" s="5"/>
      <c r="I27" s="5"/>
      <c r="J27" s="5"/>
      <c r="K27" s="5"/>
      <c r="L27" s="5"/>
      <c r="M27" s="5"/>
      <c r="N27" s="5"/>
      <c r="O27" s="5"/>
      <c r="P27" s="5"/>
      <c r="Q27" s="5"/>
      <c r="R27" s="5"/>
      <c r="S27" s="5"/>
      <c r="T27" s="353" t="s">
        <v>271</v>
      </c>
      <c r="U27" s="353"/>
      <c r="V27" s="353"/>
      <c r="W27" s="353"/>
      <c r="X27" s="353"/>
      <c r="Y27" s="353"/>
      <c r="Z27" s="353"/>
      <c r="AA27" s="353"/>
      <c r="AB27" s="353"/>
      <c r="AC27" s="353"/>
      <c r="AD27" s="353"/>
      <c r="AE27" s="353"/>
      <c r="AF27" s="353"/>
      <c r="AG27" s="353"/>
      <c r="AH27" s="353"/>
      <c r="AI27" s="354"/>
      <c r="AL27" s="46"/>
      <c r="AM27" s="2"/>
    </row>
    <row r="28" spans="2:39" ht="31.95" customHeight="1" thickBot="1">
      <c r="B28" s="7"/>
      <c r="C28" s="8"/>
      <c r="D28" s="8"/>
      <c r="E28" s="9"/>
      <c r="F28" s="10" t="s">
        <v>22</v>
      </c>
      <c r="G28" s="9"/>
      <c r="H28" s="385">
        <v>7</v>
      </c>
      <c r="I28" s="385"/>
      <c r="J28" s="11" t="s">
        <v>6</v>
      </c>
      <c r="K28" s="385">
        <v>5</v>
      </c>
      <c r="L28" s="385"/>
      <c r="M28" s="11" t="s">
        <v>7</v>
      </c>
      <c r="N28" s="385">
        <v>16</v>
      </c>
      <c r="O28" s="385"/>
      <c r="P28" s="11" t="s">
        <v>8</v>
      </c>
      <c r="Q28" s="8"/>
      <c r="R28" s="8"/>
      <c r="S28" s="8"/>
      <c r="T28" s="341" t="s">
        <v>391</v>
      </c>
      <c r="U28" s="341"/>
      <c r="V28" s="341"/>
      <c r="W28" s="393" t="s">
        <v>265</v>
      </c>
      <c r="X28" s="393"/>
      <c r="Y28" s="393"/>
      <c r="Z28" s="393"/>
      <c r="AA28" s="393"/>
      <c r="AB28" s="393"/>
      <c r="AC28" s="393"/>
      <c r="AD28" s="393"/>
      <c r="AE28" s="393"/>
      <c r="AF28" s="393"/>
      <c r="AG28" s="393"/>
      <c r="AH28" s="393"/>
      <c r="AI28" s="394"/>
      <c r="AK28" s="2"/>
      <c r="AL28" s="2"/>
    </row>
    <row r="29" spans="2:39" ht="19.95" customHeight="1">
      <c r="B29" s="339" t="s">
        <v>11</v>
      </c>
      <c r="C29" s="340"/>
      <c r="D29" s="340"/>
      <c r="E29" s="340"/>
      <c r="F29" s="340"/>
      <c r="G29" s="340"/>
      <c r="H29" s="340"/>
      <c r="I29" s="340"/>
      <c r="J29" s="340"/>
      <c r="K29" s="340"/>
      <c r="L29" s="340"/>
      <c r="M29" s="340"/>
      <c r="N29" s="340"/>
      <c r="O29" s="340"/>
      <c r="P29" s="340"/>
      <c r="Q29" s="340"/>
      <c r="R29" s="340"/>
      <c r="S29" s="340"/>
      <c r="T29" s="349" t="s">
        <v>97</v>
      </c>
      <c r="U29" s="349"/>
      <c r="V29" s="349"/>
      <c r="W29" s="349"/>
      <c r="X29" s="349"/>
      <c r="Y29" s="349"/>
      <c r="Z29" s="349"/>
      <c r="AA29" s="349"/>
      <c r="AB29" s="343"/>
      <c r="AC29" s="343"/>
      <c r="AD29" s="343"/>
      <c r="AE29" s="343"/>
      <c r="AF29" s="343"/>
      <c r="AG29" s="343"/>
      <c r="AH29" s="343"/>
      <c r="AI29" s="343"/>
      <c r="AK29" s="2"/>
      <c r="AL29" s="2"/>
    </row>
    <row r="30" spans="2:39" ht="18.75" customHeight="1" thickBot="1">
      <c r="B30" s="12" t="s">
        <v>228</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2:39" ht="25.95" customHeight="1">
      <c r="B31" s="346" t="s">
        <v>14</v>
      </c>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8"/>
    </row>
    <row r="32" spans="2:39" ht="18.75" customHeight="1">
      <c r="B32" s="13" t="s">
        <v>23</v>
      </c>
      <c r="C32" s="12"/>
      <c r="D32" s="12"/>
      <c r="E32" s="12"/>
      <c r="F32" s="12"/>
      <c r="G32" s="12"/>
      <c r="H32" s="12"/>
      <c r="I32" s="12"/>
      <c r="J32" s="12"/>
      <c r="K32" s="12"/>
      <c r="L32" s="12"/>
      <c r="M32" s="12"/>
      <c r="N32" s="12"/>
      <c r="O32" s="12"/>
      <c r="P32" s="12"/>
      <c r="Q32" s="12"/>
      <c r="R32" s="12"/>
      <c r="S32" s="12"/>
      <c r="T32" s="12"/>
      <c r="U32" s="12"/>
      <c r="V32" s="12"/>
      <c r="W32" s="12"/>
      <c r="X32" s="12"/>
      <c r="Y32" s="12"/>
      <c r="Z32" s="12"/>
      <c r="AA32" s="62"/>
      <c r="AB32" s="62"/>
      <c r="AC32" s="62"/>
      <c r="AD32" s="345" t="s">
        <v>165</v>
      </c>
      <c r="AE32" s="345"/>
      <c r="AF32" s="345"/>
      <c r="AG32" s="345"/>
      <c r="AH32" s="345"/>
      <c r="AI32" s="14"/>
    </row>
    <row r="33" spans="2:38" ht="18.75" customHeight="1">
      <c r="B33" s="16"/>
      <c r="C33" s="328">
        <v>45778</v>
      </c>
      <c r="D33" s="328"/>
      <c r="E33" s="328"/>
      <c r="F33" s="328"/>
      <c r="G33" s="328"/>
      <c r="H33" s="328"/>
      <c r="I33" s="328"/>
      <c r="J33" s="328"/>
      <c r="K33" s="328"/>
      <c r="L33" s="328"/>
      <c r="M33" s="329" t="s">
        <v>9</v>
      </c>
      <c r="N33" s="329"/>
      <c r="O33" s="329"/>
      <c r="P33" s="328">
        <v>45793</v>
      </c>
      <c r="Q33" s="328"/>
      <c r="R33" s="328"/>
      <c r="S33" s="328"/>
      <c r="T33" s="328"/>
      <c r="U33" s="328"/>
      <c r="V33" s="328"/>
      <c r="W33" s="328"/>
      <c r="X33" s="328"/>
      <c r="Y33" s="328"/>
      <c r="Z33" s="12" t="s">
        <v>10</v>
      </c>
      <c r="AA33" s="61"/>
      <c r="AB33" s="61"/>
      <c r="AC33" s="61"/>
      <c r="AD33" s="38"/>
      <c r="AE33" s="326">
        <v>16</v>
      </c>
      <c r="AF33" s="326"/>
      <c r="AG33" s="326"/>
      <c r="AH33" s="326"/>
      <c r="AI33" s="14"/>
      <c r="AK33" s="2"/>
      <c r="AL33" s="2"/>
    </row>
    <row r="34" spans="2:38" ht="10.050000000000001" customHeight="1">
      <c r="B34" s="13"/>
      <c r="C34" s="222"/>
      <c r="D34" s="222"/>
      <c r="E34" s="222"/>
      <c r="F34" s="15"/>
      <c r="G34" s="222"/>
      <c r="H34" s="222"/>
      <c r="I34" s="15"/>
      <c r="J34" s="222"/>
      <c r="K34" s="222"/>
      <c r="L34" s="222"/>
      <c r="M34" s="327"/>
      <c r="N34" s="327"/>
      <c r="O34" s="327"/>
      <c r="P34" s="327"/>
      <c r="Q34" s="327"/>
      <c r="R34" s="327"/>
      <c r="S34" s="327"/>
      <c r="T34" s="327"/>
      <c r="U34" s="222"/>
      <c r="V34" s="15"/>
      <c r="W34" s="222"/>
      <c r="X34" s="222"/>
      <c r="Y34" s="15"/>
      <c r="Z34" s="12"/>
      <c r="AA34" s="12"/>
      <c r="AB34" s="12"/>
      <c r="AC34" s="12"/>
      <c r="AD34" s="15"/>
      <c r="AE34" s="15"/>
      <c r="AF34" s="15"/>
      <c r="AG34" s="15"/>
      <c r="AH34" s="15"/>
      <c r="AI34" s="14"/>
    </row>
    <row r="35" spans="2:38" ht="18.75" customHeight="1">
      <c r="B35" s="13" t="s">
        <v>27</v>
      </c>
      <c r="C35" s="30"/>
      <c r="D35" s="30"/>
      <c r="E35" s="30"/>
      <c r="F35" s="12"/>
      <c r="G35" s="30"/>
      <c r="H35" s="30"/>
      <c r="I35" s="12"/>
      <c r="J35" s="30"/>
      <c r="K35" s="141"/>
      <c r="L35" s="12"/>
      <c r="M35" s="30"/>
      <c r="N35" s="30"/>
      <c r="O35" s="30"/>
      <c r="P35" s="141"/>
      <c r="Q35" s="12"/>
      <c r="R35" s="30"/>
      <c r="S35" s="30"/>
      <c r="T35" s="30"/>
      <c r="U35" s="12"/>
      <c r="V35" s="12"/>
      <c r="W35" s="30"/>
      <c r="X35" s="30"/>
      <c r="Y35" s="12"/>
      <c r="Z35" s="12"/>
      <c r="AA35" s="12"/>
      <c r="AB35" s="12"/>
      <c r="AC35" s="12"/>
      <c r="AD35" s="12"/>
      <c r="AE35" s="12"/>
      <c r="AF35" s="12"/>
      <c r="AG35" s="12"/>
      <c r="AH35" s="12"/>
      <c r="AI35" s="14"/>
    </row>
    <row r="36" spans="2:38" ht="10.050000000000001" customHeight="1">
      <c r="B36" s="13"/>
      <c r="C36" s="12"/>
      <c r="D36" s="30"/>
      <c r="E36" s="30"/>
      <c r="F36" s="12"/>
      <c r="G36" s="30"/>
      <c r="H36" s="30"/>
      <c r="I36" s="12"/>
      <c r="J36" s="30"/>
      <c r="K36" s="30"/>
      <c r="L36" s="30"/>
      <c r="M36" s="30"/>
      <c r="N36" s="30"/>
      <c r="O36" s="30"/>
      <c r="P36" s="30"/>
      <c r="Q36" s="30"/>
      <c r="R36" s="30"/>
      <c r="S36" s="30"/>
      <c r="T36" s="30"/>
      <c r="U36" s="30"/>
      <c r="V36" s="12"/>
      <c r="W36" s="30"/>
      <c r="X36" s="30"/>
      <c r="Y36" s="12"/>
      <c r="Z36" s="12"/>
      <c r="AA36" s="12"/>
      <c r="AB36" s="12"/>
      <c r="AC36" s="12"/>
      <c r="AD36" s="12"/>
      <c r="AE36" s="12"/>
      <c r="AF36" s="12"/>
      <c r="AG36" s="12"/>
      <c r="AH36" s="12"/>
      <c r="AI36" s="14"/>
    </row>
    <row r="37" spans="2:38" ht="16.5" customHeight="1">
      <c r="B37" s="330" t="s">
        <v>95</v>
      </c>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2"/>
    </row>
    <row r="38" spans="2:38" ht="10.050000000000001" customHeight="1">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8"/>
    </row>
    <row r="39" spans="2:38" ht="25.05" customHeight="1">
      <c r="B39" s="16"/>
      <c r="C39" s="17" t="s">
        <v>22</v>
      </c>
      <c r="D39" s="17"/>
      <c r="E39" s="389">
        <v>7</v>
      </c>
      <c r="F39" s="389"/>
      <c r="G39" s="17" t="s">
        <v>6</v>
      </c>
      <c r="H39" s="389">
        <v>5</v>
      </c>
      <c r="I39" s="389"/>
      <c r="J39" s="17" t="s">
        <v>7</v>
      </c>
      <c r="K39" s="389">
        <v>17</v>
      </c>
      <c r="L39" s="389"/>
      <c r="M39" s="17" t="s">
        <v>8</v>
      </c>
      <c r="N39" s="17"/>
      <c r="O39" s="17"/>
      <c r="P39" s="17"/>
      <c r="Q39" s="17"/>
      <c r="R39" s="17"/>
      <c r="S39" s="17"/>
      <c r="T39" s="17"/>
      <c r="U39" s="17"/>
      <c r="V39" s="17"/>
      <c r="W39" s="334" t="s">
        <v>271</v>
      </c>
      <c r="X39" s="334"/>
      <c r="Y39" s="334"/>
      <c r="Z39" s="334"/>
      <c r="AA39" s="334"/>
      <c r="AB39" s="334"/>
      <c r="AC39" s="334"/>
      <c r="AD39" s="334"/>
      <c r="AE39" s="334"/>
      <c r="AF39" s="334"/>
      <c r="AG39" s="334"/>
      <c r="AH39" s="334"/>
      <c r="AI39" s="335"/>
    </row>
    <row r="40" spans="2:38" ht="19.95" customHeight="1">
      <c r="B40" s="19"/>
      <c r="C40" s="338" t="s">
        <v>271</v>
      </c>
      <c r="D40" s="338"/>
      <c r="E40" s="338"/>
      <c r="F40" s="338"/>
      <c r="G40" s="338"/>
      <c r="H40" s="338"/>
      <c r="I40" s="338"/>
      <c r="J40" s="338"/>
      <c r="K40" s="338"/>
      <c r="L40" s="338"/>
      <c r="M40" s="338"/>
      <c r="N40" s="52"/>
      <c r="O40" s="20"/>
      <c r="P40" s="20" t="s">
        <v>19</v>
      </c>
      <c r="Q40" s="20"/>
      <c r="R40" s="20"/>
      <c r="S40" s="20"/>
      <c r="T40" s="20"/>
      <c r="U40" s="20" t="s">
        <v>20</v>
      </c>
      <c r="V40" s="20"/>
      <c r="W40" s="388" t="s">
        <v>510</v>
      </c>
      <c r="X40" s="388"/>
      <c r="Y40" s="388"/>
      <c r="Z40" s="388"/>
      <c r="AA40" s="388"/>
      <c r="AB40" s="388"/>
      <c r="AC40" s="388"/>
      <c r="AD40" s="388"/>
      <c r="AE40" s="388"/>
      <c r="AF40" s="388"/>
      <c r="AG40" s="20"/>
      <c r="AH40" s="20"/>
      <c r="AI40" s="21"/>
    </row>
    <row r="41" spans="2:38" ht="19.95" customHeight="1">
      <c r="B41" s="19"/>
      <c r="C41" s="338"/>
      <c r="D41" s="338"/>
      <c r="E41" s="338"/>
      <c r="F41" s="338"/>
      <c r="G41" s="338"/>
      <c r="H41" s="338"/>
      <c r="I41" s="338"/>
      <c r="J41" s="338"/>
      <c r="K41" s="338"/>
      <c r="L41" s="338"/>
      <c r="M41" s="338"/>
      <c r="N41" s="20"/>
      <c r="O41" s="20"/>
      <c r="P41" s="20"/>
      <c r="Q41" s="20"/>
      <c r="R41" s="20"/>
      <c r="S41" s="20"/>
      <c r="T41" s="20"/>
      <c r="U41" s="20" t="s">
        <v>21</v>
      </c>
      <c r="V41" s="20"/>
      <c r="W41" s="388" t="s">
        <v>512</v>
      </c>
      <c r="X41" s="388"/>
      <c r="Y41" s="388"/>
      <c r="Z41" s="388"/>
      <c r="AA41" s="388"/>
      <c r="AB41" s="388"/>
      <c r="AC41" s="388"/>
      <c r="AD41" s="388"/>
      <c r="AE41" s="388"/>
      <c r="AF41" s="388"/>
      <c r="AG41" s="20"/>
      <c r="AH41" s="20"/>
      <c r="AI41" s="21"/>
    </row>
    <row r="42" spans="2:38" ht="10.050000000000001" customHeight="1" thickBo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4"/>
    </row>
    <row r="43" spans="2:38" s="2" customFormat="1" ht="18" customHeight="1">
      <c r="B43" s="2" t="s">
        <v>15</v>
      </c>
    </row>
    <row r="44" spans="2:38" s="2" customFormat="1" ht="18" customHeight="1">
      <c r="B44" s="2" t="s">
        <v>251</v>
      </c>
      <c r="W44" s="41"/>
      <c r="X44" s="32"/>
      <c r="Y44" s="32"/>
      <c r="Z44" s="41"/>
      <c r="AA44" s="32"/>
      <c r="AB44" s="32"/>
      <c r="AC44" s="41"/>
      <c r="AD44" s="41"/>
      <c r="AE44" s="32"/>
      <c r="AF44" s="41"/>
      <c r="AG44" s="41"/>
      <c r="AH44" s="41"/>
      <c r="AI44" s="41"/>
    </row>
    <row r="45" spans="2:38" s="2" customFormat="1" ht="18" customHeight="1">
      <c r="B45" s="2" t="s">
        <v>390</v>
      </c>
      <c r="W45" s="41"/>
      <c r="X45" s="32"/>
      <c r="Y45" s="32"/>
      <c r="Z45" s="41"/>
      <c r="AA45" s="134"/>
      <c r="AB45" s="134"/>
      <c r="AC45" s="134"/>
      <c r="AD45" s="134"/>
      <c r="AE45" s="134"/>
      <c r="AF45" s="134"/>
      <c r="AG45" s="134"/>
      <c r="AH45" s="134"/>
      <c r="AI45" s="134"/>
    </row>
    <row r="46" spans="2:38" s="2" customFormat="1" ht="18" customHeight="1">
      <c r="C46" s="2" t="s">
        <v>133</v>
      </c>
      <c r="W46" s="41"/>
      <c r="X46" s="32"/>
      <c r="Y46" s="32"/>
      <c r="Z46" s="32"/>
      <c r="AA46" s="41"/>
      <c r="AB46" s="32"/>
      <c r="AC46" s="32"/>
      <c r="AD46" s="32"/>
      <c r="AE46" s="32"/>
      <c r="AF46" s="41"/>
      <c r="AG46" s="41"/>
      <c r="AH46" s="41"/>
      <c r="AI46" s="41"/>
    </row>
    <row r="47" spans="2:38" s="2" customFormat="1" ht="18" customHeight="1">
      <c r="D47" s="2" t="s">
        <v>385</v>
      </c>
      <c r="W47" s="48"/>
      <c r="X47" s="219"/>
      <c r="Y47" s="219"/>
      <c r="Z47" s="219"/>
      <c r="AA47" s="219"/>
      <c r="AB47" s="219"/>
      <c r="AC47" s="219"/>
      <c r="AD47" s="219"/>
      <c r="AE47" s="219"/>
      <c r="AF47" s="41"/>
      <c r="AG47" s="41"/>
      <c r="AH47" s="41"/>
      <c r="AI47" s="41"/>
    </row>
    <row r="48" spans="2:38" s="2" customFormat="1" ht="18" customHeight="1">
      <c r="D48" s="2" t="s">
        <v>378</v>
      </c>
      <c r="W48" s="41"/>
      <c r="X48" s="41"/>
      <c r="Y48" s="41"/>
      <c r="Z48" s="41"/>
      <c r="AA48" s="41"/>
      <c r="AB48" s="41"/>
      <c r="AC48" s="41"/>
      <c r="AD48" s="41"/>
      <c r="AE48" s="41"/>
      <c r="AF48" s="41"/>
      <c r="AG48" s="41"/>
      <c r="AH48" s="41"/>
      <c r="AI48" s="41"/>
    </row>
    <row r="49" spans="3:35" s="2" customFormat="1" ht="18" customHeight="1">
      <c r="D49" s="2" t="s">
        <v>135</v>
      </c>
      <c r="W49" s="41"/>
      <c r="X49" s="41"/>
      <c r="Y49" s="41"/>
      <c r="Z49" s="41"/>
      <c r="AA49" s="41"/>
      <c r="AB49" s="41"/>
      <c r="AC49" s="41"/>
      <c r="AD49" s="41"/>
      <c r="AE49" s="41"/>
      <c r="AF49" s="41"/>
      <c r="AG49" s="41"/>
      <c r="AH49" s="41"/>
      <c r="AI49" s="41"/>
    </row>
    <row r="50" spans="3:35" ht="15" customHeight="1">
      <c r="C50" s="2"/>
    </row>
    <row r="51" spans="3:35" ht="15" customHeight="1">
      <c r="C51" s="2"/>
    </row>
    <row r="52" spans="3:35" ht="15" customHeight="1">
      <c r="C52" s="2"/>
    </row>
    <row r="53" spans="3:35" ht="15" customHeight="1">
      <c r="C53" s="2"/>
    </row>
  </sheetData>
  <sheetProtection algorithmName="SHA-512" hashValue="ziGr1/SJTkA1mMHAUhm781oLyZpxtELFjDxf4wTsNNhowoKbFyWKQlFr5vdGbONGu/UZpW7ygm4GMYj/pfvZpg==" saltValue="2CVHxTTjnyUgsFVlq9nfrQ==" spinCount="100000" sheet="1" objects="1" scenarios="1" selectLockedCells="1"/>
  <mergeCells count="94">
    <mergeCell ref="C40:M41"/>
    <mergeCell ref="W40:AF40"/>
    <mergeCell ref="W41:AF41"/>
    <mergeCell ref="M34:O34"/>
    <mergeCell ref="P34:Q34"/>
    <mergeCell ref="R34:T34"/>
    <mergeCell ref="B37:AI37"/>
    <mergeCell ref="E39:F39"/>
    <mergeCell ref="H39:I39"/>
    <mergeCell ref="K39:L39"/>
    <mergeCell ref="W39:AI39"/>
    <mergeCell ref="B31:AI31"/>
    <mergeCell ref="AD32:AH32"/>
    <mergeCell ref="C33:L33"/>
    <mergeCell ref="M33:O33"/>
    <mergeCell ref="P33:Y33"/>
    <mergeCell ref="AE33:AH33"/>
    <mergeCell ref="B29:I29"/>
    <mergeCell ref="J29:S29"/>
    <mergeCell ref="T29:AA29"/>
    <mergeCell ref="AB29:AI29"/>
    <mergeCell ref="B25:I25"/>
    <mergeCell ref="J25:S25"/>
    <mergeCell ref="T25:AA25"/>
    <mergeCell ref="AB25:AI25"/>
    <mergeCell ref="T26:AI26"/>
    <mergeCell ref="T27:AI27"/>
    <mergeCell ref="H28:I28"/>
    <mergeCell ref="K28:L28"/>
    <mergeCell ref="N28:O28"/>
    <mergeCell ref="T28:V28"/>
    <mergeCell ref="W28:AI28"/>
    <mergeCell ref="AF23:AI23"/>
    <mergeCell ref="B24:I24"/>
    <mergeCell ref="J24:Q24"/>
    <mergeCell ref="R24:S24"/>
    <mergeCell ref="T24:Y24"/>
    <mergeCell ref="Z24:AA24"/>
    <mergeCell ref="AB24:AI24"/>
    <mergeCell ref="B23:I23"/>
    <mergeCell ref="J23:Q23"/>
    <mergeCell ref="R23:S23"/>
    <mergeCell ref="T23:Y23"/>
    <mergeCell ref="Z23:AA23"/>
    <mergeCell ref="AB23:AE23"/>
    <mergeCell ref="AB21:AE21"/>
    <mergeCell ref="AF21:AI21"/>
    <mergeCell ref="B22:I22"/>
    <mergeCell ref="J22:Q22"/>
    <mergeCell ref="R22:S22"/>
    <mergeCell ref="T22:Y22"/>
    <mergeCell ref="AB22:AI22"/>
    <mergeCell ref="B21:I21"/>
    <mergeCell ref="J21:Q21"/>
    <mergeCell ref="R21:S21"/>
    <mergeCell ref="T21:Y21"/>
    <mergeCell ref="Z21:AA21"/>
    <mergeCell ref="B20:I20"/>
    <mergeCell ref="J20:Q20"/>
    <mergeCell ref="R20:S20"/>
    <mergeCell ref="T20:Y20"/>
    <mergeCell ref="AB20:AI20"/>
    <mergeCell ref="B18:I18"/>
    <mergeCell ref="K18:N18"/>
    <mergeCell ref="P18:S18"/>
    <mergeCell ref="U18:AI18"/>
    <mergeCell ref="B19:I19"/>
    <mergeCell ref="J19:Q19"/>
    <mergeCell ref="J17:AI17"/>
    <mergeCell ref="B11:I11"/>
    <mergeCell ref="J11:S11"/>
    <mergeCell ref="T11:Y11"/>
    <mergeCell ref="Z11:AI11"/>
    <mergeCell ref="B12:I12"/>
    <mergeCell ref="K12:N12"/>
    <mergeCell ref="P12:S12"/>
    <mergeCell ref="T12:Y12"/>
    <mergeCell ref="B13:I16"/>
    <mergeCell ref="J13:AI13"/>
    <mergeCell ref="J14:AI14"/>
    <mergeCell ref="J15:AI15"/>
    <mergeCell ref="J16:AI16"/>
    <mergeCell ref="B9:I9"/>
    <mergeCell ref="J9:S9"/>
    <mergeCell ref="T9:Y10"/>
    <mergeCell ref="Z9:AI10"/>
    <mergeCell ref="B10:I10"/>
    <mergeCell ref="J10:S10"/>
    <mergeCell ref="B2:AI2"/>
    <mergeCell ref="B7:I7"/>
    <mergeCell ref="T7:Y8"/>
    <mergeCell ref="Z7:AI8"/>
    <mergeCell ref="B8:I8"/>
    <mergeCell ref="J8:S8"/>
  </mergeCells>
  <phoneticPr fontId="3"/>
  <conditionalFormatting sqref="U18:AI18">
    <cfRule type="expression" dxfId="27" priority="12">
      <formula>$U$18&lt;&gt;""</formula>
    </cfRule>
  </conditionalFormatting>
  <conditionalFormatting sqref="T27:AI27">
    <cfRule type="expression" dxfId="26" priority="11">
      <formula>$T$27&lt;&gt;""</formula>
    </cfRule>
  </conditionalFormatting>
  <conditionalFormatting sqref="C40:M41">
    <cfRule type="expression" dxfId="25" priority="10">
      <formula>$C$40&lt;&gt;""</formula>
    </cfRule>
  </conditionalFormatting>
  <conditionalFormatting sqref="AB24:AI24">
    <cfRule type="expression" dxfId="24" priority="9">
      <formula>$AB$24&lt;&gt;""</formula>
    </cfRule>
  </conditionalFormatting>
  <conditionalFormatting sqref="AB20:AI20">
    <cfRule type="expression" dxfId="23" priority="7">
      <formula>$AB$20&lt;&gt;""</formula>
    </cfRule>
  </conditionalFormatting>
  <conditionalFormatting sqref="AF21">
    <cfRule type="expression" dxfId="22" priority="6">
      <formula>$AF$21&lt;14</formula>
    </cfRule>
  </conditionalFormatting>
  <conditionalFormatting sqref="AF23:AI23">
    <cfRule type="expression" dxfId="21" priority="5">
      <formula>$AF$23&lt;14</formula>
    </cfRule>
  </conditionalFormatting>
  <conditionalFormatting sqref="J25:S25">
    <cfRule type="expression" dxfId="20" priority="4">
      <formula>_xlfn.DAYS(T24,J24-1)&gt;28</formula>
    </cfRule>
  </conditionalFormatting>
  <conditionalFormatting sqref="W39:AI39">
    <cfRule type="expression" dxfId="19" priority="3">
      <formula>$W$39&lt;&gt;""</formula>
    </cfRule>
  </conditionalFormatting>
  <conditionalFormatting sqref="AB22:AI22">
    <cfRule type="expression" dxfId="18" priority="2">
      <formula>$AB$22&lt;&gt;""</formula>
    </cfRule>
  </conditionalFormatting>
  <dataValidations count="7">
    <dataValidation type="whole" allowBlank="1" showInputMessage="1" showErrorMessage="1" errorTitle="入力エラー" error="2~99の値を入力してください。" sqref="H28:I28">
      <formula1>2</formula1>
      <formula2>99</formula2>
    </dataValidation>
    <dataValidation type="whole" allowBlank="1" showInputMessage="1" showErrorMessage="1" errorTitle="入力エラー" error="1～12の値を入力してください。" sqref="K28:L28 H39:I39">
      <formula1>1</formula1>
      <formula2>12</formula2>
    </dataValidation>
    <dataValidation type="whole" allowBlank="1" showInputMessage="1" showErrorMessage="1" errorTitle="入力エラー" error="1～31の値を入力してください。" sqref="N28:O28 K39:L39">
      <formula1>1</formula1>
      <formula2>31</formula2>
    </dataValidation>
    <dataValidation type="whole" allowBlank="1" showInputMessage="1" showErrorMessage="1" errorTitle="入力エラー" error="2～99の値を入力してください。" sqref="E39:F39">
      <formula1>2</formula1>
      <formula2>99</formula2>
    </dataValidation>
    <dataValidation type="textLength" allowBlank="1" showInputMessage="1" showErrorMessage="1" errorTitle="無効な入力" error="組合員番号は６桁（アルファベットを含む）の番号です。" sqref="J8:S8">
      <formula1>6</formula1>
      <formula2>6</formula2>
    </dataValidation>
    <dataValidation type="date" allowBlank="1" showInputMessage="1" showErrorMessage="1" errorTitle="無効な入力" error="日付を西暦形式(YYYY/MM/DD)で入力してください。" sqref="Z11:AI11 J19:Q19 J23:Q24 J21:Q21 T21:Y21 T23:Y24">
      <formula1>1</formula1>
      <formula2>73415</formula2>
    </dataValidation>
    <dataValidation allowBlank="1" showInputMessage="1" showErrorMessage="1" errorTitle="無効な入力" error="日付を西暦形式(YYYY/MM/DD)で入力してください。" sqref="J22:Q22 T22:Y22"/>
  </dataValidations>
  <printOptions horizontalCentered="1"/>
  <pageMargins left="0.39370078740157483" right="0.39370078740157483" top="0.39370078740157483" bottom="7.874015748031496E-2" header="0.19685039370078741" footer="0.15748031496062992"/>
  <pageSetup paperSize="9" scale="8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190500</xdr:colOff>
                    <xdr:row>49</xdr:row>
                    <xdr:rowOff>0</xdr:rowOff>
                  </from>
                  <to>
                    <xdr:col>1</xdr:col>
                    <xdr:colOff>190500</xdr:colOff>
                    <xdr:row>50</xdr:row>
                    <xdr:rowOff>45720</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9</xdr:col>
                    <xdr:colOff>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14</xdr:col>
                    <xdr:colOff>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63492" r:id="rId7" name="Option Button 4">
              <controlPr defaultSize="0" autoFill="0" autoLine="0" autoPict="0">
                <anchor moveWithCells="1">
                  <from>
                    <xdr:col>25</xdr:col>
                    <xdr:colOff>0</xdr:colOff>
                    <xdr:row>11</xdr:row>
                    <xdr:rowOff>0</xdr:rowOff>
                  </from>
                  <to>
                    <xdr:col>29</xdr:col>
                    <xdr:colOff>0</xdr:colOff>
                    <xdr:row>12</xdr:row>
                    <xdr:rowOff>0</xdr:rowOff>
                  </to>
                </anchor>
              </controlPr>
            </control>
          </mc:Choice>
        </mc:AlternateContent>
        <mc:AlternateContent xmlns:mc="http://schemas.openxmlformats.org/markup-compatibility/2006">
          <mc:Choice Requires="x14">
            <control shapeId="63493" r:id="rId8" name="Option Button 5">
              <controlPr defaultSize="0" autoFill="0" autoLine="0" autoPict="0">
                <anchor moveWithCells="1">
                  <from>
                    <xdr:col>29</xdr:col>
                    <xdr:colOff>0</xdr:colOff>
                    <xdr:row>11</xdr:row>
                    <xdr:rowOff>0</xdr:rowOff>
                  </from>
                  <to>
                    <xdr:col>32</xdr:col>
                    <xdr:colOff>0</xdr:colOff>
                    <xdr:row>12</xdr:row>
                    <xdr:rowOff>0</xdr:rowOff>
                  </to>
                </anchor>
              </controlPr>
            </control>
          </mc:Choice>
        </mc:AlternateContent>
        <mc:AlternateContent xmlns:mc="http://schemas.openxmlformats.org/markup-compatibility/2006">
          <mc:Choice Requires="x14">
            <control shapeId="63494" r:id="rId9" name="Option Button 6">
              <controlPr defaultSize="0" autoFill="0" autoLine="0" autoPict="0">
                <anchor moveWithCells="1">
                  <from>
                    <xdr:col>9</xdr:col>
                    <xdr:colOff>0</xdr:colOff>
                    <xdr:row>12</xdr:row>
                    <xdr:rowOff>0</xdr:rowOff>
                  </from>
                  <to>
                    <xdr:col>29</xdr:col>
                    <xdr:colOff>0</xdr:colOff>
                    <xdr:row>13</xdr:row>
                    <xdr:rowOff>0</xdr:rowOff>
                  </to>
                </anchor>
              </controlPr>
            </control>
          </mc:Choice>
        </mc:AlternateContent>
        <mc:AlternateContent xmlns:mc="http://schemas.openxmlformats.org/markup-compatibility/2006">
          <mc:Choice Requires="x14">
            <control shapeId="63495" r:id="rId10" name="Option Button 7">
              <controlPr defaultSize="0" autoFill="0" autoLine="0" autoPict="0">
                <anchor moveWithCells="1">
                  <from>
                    <xdr:col>9</xdr:col>
                    <xdr:colOff>0</xdr:colOff>
                    <xdr:row>13</xdr:row>
                    <xdr:rowOff>0</xdr:rowOff>
                  </from>
                  <to>
                    <xdr:col>22</xdr:col>
                    <xdr:colOff>0</xdr:colOff>
                    <xdr:row>14</xdr:row>
                    <xdr:rowOff>0</xdr:rowOff>
                  </to>
                </anchor>
              </controlPr>
            </control>
          </mc:Choice>
        </mc:AlternateContent>
        <mc:AlternateContent xmlns:mc="http://schemas.openxmlformats.org/markup-compatibility/2006">
          <mc:Choice Requires="x14">
            <control shapeId="63496" r:id="rId11" name="Option Button 8">
              <controlPr defaultSize="0" autoFill="0" autoLine="0" autoPict="0">
                <anchor moveWithCells="1">
                  <from>
                    <xdr:col>9</xdr:col>
                    <xdr:colOff>0</xdr:colOff>
                    <xdr:row>14</xdr:row>
                    <xdr:rowOff>0</xdr:rowOff>
                  </from>
                  <to>
                    <xdr:col>29</xdr:col>
                    <xdr:colOff>0</xdr:colOff>
                    <xdr:row>15</xdr:row>
                    <xdr:rowOff>0</xdr:rowOff>
                  </to>
                </anchor>
              </controlPr>
            </control>
          </mc:Choice>
        </mc:AlternateContent>
        <mc:AlternateContent xmlns:mc="http://schemas.openxmlformats.org/markup-compatibility/2006">
          <mc:Choice Requires="x14">
            <control shapeId="63497" r:id="rId12" name="Option Button 9">
              <controlPr defaultSize="0" autoFill="0" autoLine="0" autoPict="0">
                <anchor moveWithCells="1">
                  <from>
                    <xdr:col>9</xdr:col>
                    <xdr:colOff>0</xdr:colOff>
                    <xdr:row>15</xdr:row>
                    <xdr:rowOff>0</xdr:rowOff>
                  </from>
                  <to>
                    <xdr:col>28</xdr:col>
                    <xdr:colOff>0</xdr:colOff>
                    <xdr:row>16</xdr:row>
                    <xdr:rowOff>0</xdr:rowOff>
                  </to>
                </anchor>
              </controlPr>
            </control>
          </mc:Choice>
        </mc:AlternateContent>
        <mc:AlternateContent xmlns:mc="http://schemas.openxmlformats.org/markup-compatibility/2006">
          <mc:Choice Requires="x14">
            <control shapeId="63498" r:id="rId13" name="Option Button 10">
              <controlPr defaultSize="0" autoFill="0" autoLine="0" autoPict="0">
                <anchor moveWithCells="1">
                  <from>
                    <xdr:col>9</xdr:col>
                    <xdr:colOff>0</xdr:colOff>
                    <xdr:row>16</xdr:row>
                    <xdr:rowOff>0</xdr:rowOff>
                  </from>
                  <to>
                    <xdr:col>26</xdr:col>
                    <xdr:colOff>0</xdr:colOff>
                    <xdr:row>17</xdr:row>
                    <xdr:rowOff>0</xdr:rowOff>
                  </to>
                </anchor>
              </controlPr>
            </control>
          </mc:Choice>
        </mc:AlternateContent>
        <mc:AlternateContent xmlns:mc="http://schemas.openxmlformats.org/markup-compatibility/2006">
          <mc:Choice Requires="x14">
            <control shapeId="63499" r:id="rId14" name="Option Button 11">
              <controlPr defaultSize="0" autoFill="0" autoLine="0" autoPict="0">
                <anchor moveWithCells="1">
                  <from>
                    <xdr:col>9</xdr:col>
                    <xdr:colOff>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63500" r:id="rId15" name="Option Button 12">
              <controlPr defaultSize="0" autoFill="0" autoLine="0" autoPict="0">
                <anchor moveWithCells="1">
                  <from>
                    <xdr:col>14</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63501" r:id="rId16" name="Option Button 13">
              <controlPr defaultSize="0" autoFill="0" autoLine="0" autoPict="0">
                <anchor moveWithCells="1">
                  <from>
                    <xdr:col>10</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63502" r:id="rId17" name="Option Button 14">
              <controlPr defaultSize="0" autoFill="0" autoLine="0" autoPict="0">
                <anchor moveWithCells="1">
                  <from>
                    <xdr:col>15</xdr:col>
                    <xdr:colOff>0</xdr:colOff>
                    <xdr:row>34</xdr:row>
                    <xdr:rowOff>0</xdr:rowOff>
                  </from>
                  <to>
                    <xdr:col>18</xdr:col>
                    <xdr:colOff>0</xdr:colOff>
                    <xdr:row>35</xdr:row>
                    <xdr:rowOff>7620</xdr:rowOff>
                  </to>
                </anchor>
              </controlPr>
            </control>
          </mc:Choice>
        </mc:AlternateContent>
        <mc:AlternateContent xmlns:mc="http://schemas.openxmlformats.org/markup-compatibility/2006">
          <mc:Choice Requires="x14">
            <control shapeId="63503" r:id="rId18" name="Group Box 15">
              <controlPr defaultSize="0" autoFill="0" autoPict="0">
                <anchor moveWithCells="1">
                  <from>
                    <xdr:col>9</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63504" r:id="rId19" name="Group Box 16">
              <controlPr defaultSize="0" autoFill="0" autoPict="0">
                <anchor moveWithCells="1">
                  <from>
                    <xdr:col>25</xdr:col>
                    <xdr:colOff>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63505" r:id="rId20" name="Group Box 17">
              <controlPr defaultSize="0" autoFill="0" autoPict="0">
                <anchor moveWithCells="1">
                  <from>
                    <xdr:col>9</xdr:col>
                    <xdr:colOff>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63506" r:id="rId21" name="Option Button 18">
              <controlPr defaultSize="0" autoFill="0" autoLine="0" autoPict="0">
                <anchor moveWithCells="1">
                  <from>
                    <xdr:col>2</xdr:col>
                    <xdr:colOff>45720</xdr:colOff>
                    <xdr:row>15</xdr:row>
                    <xdr:rowOff>38100</xdr:rowOff>
                  </from>
                  <to>
                    <xdr:col>7</xdr:col>
                    <xdr:colOff>182880</xdr:colOff>
                    <xdr:row>15</xdr:row>
                    <xdr:rowOff>175260</xdr:rowOff>
                  </to>
                </anchor>
              </controlPr>
            </control>
          </mc:Choice>
        </mc:AlternateContent>
        <mc:AlternateContent xmlns:mc="http://schemas.openxmlformats.org/markup-compatibility/2006">
          <mc:Choice Requires="x14">
            <control shapeId="63507" r:id="rId22" name="Group Box 19">
              <controlPr defaultSize="0" autoFill="0" autoPict="0">
                <anchor moveWithCells="1">
                  <from>
                    <xdr:col>1</xdr:col>
                    <xdr:colOff>0</xdr:colOff>
                    <xdr:row>12</xdr:row>
                    <xdr:rowOff>0</xdr:rowOff>
                  </from>
                  <to>
                    <xdr:col>35</xdr:col>
                    <xdr:colOff>0</xdr:colOff>
                    <xdr:row>17</xdr:row>
                    <xdr:rowOff>0</xdr:rowOff>
                  </to>
                </anchor>
              </controlPr>
            </control>
          </mc:Choice>
        </mc:AlternateContent>
        <mc:AlternateContent xmlns:mc="http://schemas.openxmlformats.org/markup-compatibility/2006">
          <mc:Choice Requires="x14">
            <control shapeId="63508" r:id="rId23" name="Group Box 20">
              <controlPr defaultSize="0" autoFill="0" autoPict="0">
                <anchor moveWithCells="1">
                  <from>
                    <xdr:col>9</xdr:col>
                    <xdr:colOff>0</xdr:colOff>
                    <xdr:row>33</xdr:row>
                    <xdr:rowOff>0</xdr:rowOff>
                  </from>
                  <to>
                    <xdr:col>20</xdr:col>
                    <xdr:colOff>0</xdr:colOff>
                    <xdr:row>36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C3050DCC-3B6C-4A6A-A840-460E355910FF}">
            <xm:f>'C:\Users\41881971\Desktop\[【改定中・例作成用】10-11-1_sienteatekin_seikyusyo - コピー.xlsx]チェックボックスのステータス'!#REF!&lt;&gt;6</xm:f>
            <x14:dxf>
              <fill>
                <patternFill>
                  <bgColor theme="0" tint="-0.34998626667073579"/>
                </patternFill>
              </fill>
            </x14:dxf>
          </x14:cfRule>
          <xm:sqref>J23:Q23</xm:sqref>
        </x14:conditionalFormatting>
        <x14:conditionalFormatting xmlns:xm="http://schemas.microsoft.com/office/excel/2006/main">
          <x14:cfRule type="expression" priority="13" id="{D7893B6F-DA86-45C0-8117-5B6921D72861}">
            <xm:f>'C:\Users\41881971\Desktop\[【改定中・例作成用】10-11-1_sienteatekin_seikyusyo - コピー.xlsx]チェックボックスのステータス'!#REF!&lt;&gt;6</xm:f>
            <x14:dxf>
              <fill>
                <patternFill>
                  <bgColor theme="0" tint="-0.34998626667073579"/>
                </patternFill>
              </fill>
            </x14:dxf>
          </x14:cfRule>
          <xm:sqref>T23:Y23</xm:sqref>
        </x14:conditionalFormatting>
        <x14:conditionalFormatting xmlns:xm="http://schemas.microsoft.com/office/excel/2006/main">
          <x14:cfRule type="expression" priority="8" id="{24BF9E2A-84D0-42C5-9A3D-9BAFCF2D65E6}">
            <xm:f>'C:\Users\41881971\Desktop\[【改定中・例作成用】10-11-1_sienteatekin_seikyusyo - コピー.xlsx]チェックボックスのステータス'!#REF!=2</xm:f>
            <x14:dxf>
              <fill>
                <patternFill>
                  <bgColor theme="0" tint="-0.34998626667073579"/>
                </patternFill>
              </fill>
            </x14:dxf>
          </x14:cfRule>
          <xm:sqref>J19</xm:sqref>
        </x14:conditionalFormatting>
        <x14:conditionalFormatting xmlns:xm="http://schemas.microsoft.com/office/excel/2006/main">
          <x14:cfRule type="expression" priority="1" id="{28529408-D76C-4C6F-A9AD-3CED943AF464}">
            <xm:f>AND($Z$7&lt;&gt;"",'C:\Users\41881971\Desktop\[【改定中・例作成用】10-11-1_sienteatekin_seikyusyo - コピー.xlsx]チェックボックスのステータス'!#REF!=1)</xm:f>
            <x14:dxf>
              <fill>
                <patternFill>
                  <bgColor theme="0" tint="-0.34998626667073579"/>
                </patternFill>
              </fill>
            </x14:dxf>
          </x14:cfRule>
          <xm:sqref>J13:AI13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55"/>
  <sheetViews>
    <sheetView showGridLines="0" view="pageBreakPreview" zoomScale="126" zoomScaleNormal="100" zoomScaleSheetLayoutView="100" workbookViewId="0"/>
  </sheetViews>
  <sheetFormatPr defaultColWidth="2.5" defaultRowHeight="15" customHeight="1"/>
  <cols>
    <col min="1" max="1" width="2.5" style="1"/>
    <col min="2" max="23" width="2.59765625" style="1" customWidth="1"/>
    <col min="24" max="25" width="3.59765625" style="1" customWidth="1"/>
    <col min="26" max="35" width="2.59765625" style="1" customWidth="1"/>
    <col min="36" max="36" width="2.5" style="1" customWidth="1"/>
    <col min="37" max="37" width="35.5" style="1" bestFit="1" customWidth="1"/>
    <col min="38" max="38" width="67.19921875" style="1" customWidth="1"/>
    <col min="39" max="39" width="6.3984375" style="1" customWidth="1"/>
    <col min="40" max="41" width="2.5" style="1"/>
    <col min="42" max="43" width="7.19921875" style="1" bestFit="1" customWidth="1"/>
    <col min="44" max="16384" width="2.5" style="1"/>
  </cols>
  <sheetData>
    <row r="1" spans="2:43" ht="25.95" customHeight="1">
      <c r="B1" s="2" t="s">
        <v>260</v>
      </c>
      <c r="M1" s="4"/>
      <c r="N1" s="5"/>
      <c r="O1" s="202" t="s">
        <v>481</v>
      </c>
      <c r="P1" s="5"/>
      <c r="Z1" s="5"/>
    </row>
    <row r="2" spans="2:43" ht="27.75" customHeight="1">
      <c r="B2" s="290" t="s">
        <v>229</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row>
    <row r="3" spans="2:43" s="29" customFormat="1" ht="18" customHeight="1">
      <c r="B3" s="48" t="s">
        <v>467</v>
      </c>
      <c r="C3" s="219"/>
      <c r="D3" s="219"/>
      <c r="E3" s="219"/>
      <c r="F3" s="219"/>
      <c r="G3" s="219"/>
      <c r="H3" s="219"/>
      <c r="I3" s="219"/>
      <c r="J3" s="219"/>
      <c r="K3" s="219"/>
      <c r="L3" s="219"/>
      <c r="M3" s="219"/>
      <c r="N3" s="219"/>
      <c r="O3" s="219"/>
      <c r="P3" s="219"/>
      <c r="Q3" s="219"/>
      <c r="R3" s="219"/>
      <c r="S3" s="219"/>
      <c r="T3" s="219"/>
      <c r="U3" s="219"/>
      <c r="V3" s="219"/>
      <c r="W3" s="219"/>
      <c r="X3" s="219"/>
      <c r="AH3" s="219"/>
      <c r="AI3" s="219"/>
    </row>
    <row r="4" spans="2:43" s="29" customFormat="1" ht="18" customHeight="1">
      <c r="B4" s="48" t="s">
        <v>94</v>
      </c>
      <c r="C4" s="219"/>
      <c r="D4" s="219"/>
      <c r="E4" s="219"/>
      <c r="F4" s="219"/>
      <c r="G4" s="219"/>
      <c r="H4" s="219"/>
      <c r="I4" s="219"/>
      <c r="J4" s="219"/>
      <c r="K4" s="219"/>
      <c r="L4" s="219"/>
      <c r="M4" s="219"/>
      <c r="N4" s="219"/>
      <c r="O4" s="219"/>
      <c r="P4" s="219"/>
      <c r="Q4" s="219"/>
      <c r="R4" s="219"/>
      <c r="S4" s="219"/>
      <c r="T4" s="219"/>
      <c r="U4" s="219"/>
      <c r="V4" s="219"/>
      <c r="W4" s="219"/>
      <c r="X4" s="219"/>
      <c r="AH4" s="219"/>
      <c r="AI4" s="219"/>
    </row>
    <row r="5" spans="2:43" s="29" customFormat="1" ht="18.45" customHeight="1">
      <c r="B5" s="42" t="s">
        <v>25</v>
      </c>
      <c r="C5" s="43"/>
      <c r="D5" s="43"/>
      <c r="E5" s="43"/>
      <c r="F5" s="43"/>
      <c r="G5" s="43"/>
      <c r="H5" s="43"/>
      <c r="I5" s="43"/>
      <c r="J5" s="43"/>
      <c r="K5" s="43"/>
      <c r="L5" s="43"/>
      <c r="M5" s="43"/>
      <c r="N5" s="219"/>
      <c r="O5" s="219"/>
      <c r="P5" s="219"/>
      <c r="Q5" s="219"/>
      <c r="R5" s="219"/>
      <c r="S5" s="219"/>
      <c r="T5" s="219"/>
      <c r="U5" s="219"/>
      <c r="V5" s="219"/>
      <c r="W5" s="219"/>
      <c r="X5" s="219"/>
      <c r="Z5" s="184"/>
      <c r="AA5" s="184"/>
      <c r="AB5" s="184"/>
      <c r="AC5" s="184"/>
      <c r="AD5" s="184"/>
      <c r="AE5" s="184"/>
      <c r="AF5" s="184"/>
      <c r="AG5" s="184"/>
      <c r="AH5" s="184"/>
      <c r="AI5" s="184"/>
      <c r="AL5" s="45"/>
    </row>
    <row r="6" spans="2:43" s="32" customFormat="1" ht="14.55" customHeight="1" thickBot="1">
      <c r="B6" s="55" t="s">
        <v>137</v>
      </c>
      <c r="C6" s="55"/>
      <c r="D6" s="55"/>
      <c r="E6" s="54"/>
      <c r="F6" s="54"/>
      <c r="G6" s="54"/>
      <c r="H6" s="54"/>
      <c r="I6" s="54"/>
      <c r="J6" s="54"/>
      <c r="K6" s="54"/>
      <c r="L6" s="54"/>
      <c r="M6" s="54"/>
      <c r="N6" s="54"/>
      <c r="O6" s="54"/>
      <c r="P6" s="54"/>
      <c r="Q6" s="54"/>
      <c r="R6" s="54"/>
      <c r="S6" s="54"/>
      <c r="T6" s="54"/>
      <c r="U6" s="54"/>
      <c r="V6" s="54"/>
      <c r="W6" s="54"/>
      <c r="X6" s="54"/>
      <c r="Y6" s="54"/>
      <c r="Z6" s="185"/>
      <c r="AA6" s="185"/>
      <c r="AB6" s="185"/>
      <c r="AC6" s="185"/>
      <c r="AD6" s="185"/>
      <c r="AE6" s="185"/>
      <c r="AF6" s="185"/>
      <c r="AG6" s="185"/>
      <c r="AH6" s="185"/>
      <c r="AI6" s="185"/>
    </row>
    <row r="7" spans="2:43" ht="18" customHeight="1">
      <c r="B7" s="314" t="s">
        <v>253</v>
      </c>
      <c r="C7" s="315"/>
      <c r="D7" s="315"/>
      <c r="E7" s="315"/>
      <c r="F7" s="315"/>
      <c r="G7" s="315"/>
      <c r="H7" s="315"/>
      <c r="I7" s="315"/>
      <c r="J7" s="186" t="s">
        <v>13</v>
      </c>
      <c r="K7" s="187"/>
      <c r="L7" s="187"/>
      <c r="M7" s="187"/>
      <c r="N7" s="187"/>
      <c r="O7" s="187"/>
      <c r="P7" s="187"/>
      <c r="Q7" s="187"/>
      <c r="R7" s="187"/>
      <c r="S7" s="188"/>
      <c r="T7" s="395" t="s">
        <v>24</v>
      </c>
      <c r="U7" s="396"/>
      <c r="V7" s="396"/>
      <c r="W7" s="396"/>
      <c r="X7" s="396"/>
      <c r="Y7" s="397"/>
      <c r="Z7" s="357" t="s">
        <v>265</v>
      </c>
      <c r="AA7" s="357"/>
      <c r="AB7" s="357"/>
      <c r="AC7" s="357"/>
      <c r="AD7" s="357"/>
      <c r="AE7" s="357"/>
      <c r="AF7" s="357"/>
      <c r="AG7" s="357"/>
      <c r="AH7" s="357"/>
      <c r="AI7" s="358"/>
    </row>
    <row r="8" spans="2:43" ht="18" customHeight="1">
      <c r="B8" s="312" t="s">
        <v>254</v>
      </c>
      <c r="C8" s="313"/>
      <c r="D8" s="313"/>
      <c r="E8" s="313"/>
      <c r="F8" s="313"/>
      <c r="G8" s="313"/>
      <c r="H8" s="313"/>
      <c r="I8" s="313"/>
      <c r="J8" s="361" t="s">
        <v>266</v>
      </c>
      <c r="K8" s="362"/>
      <c r="L8" s="362"/>
      <c r="M8" s="362"/>
      <c r="N8" s="362"/>
      <c r="O8" s="362"/>
      <c r="P8" s="362"/>
      <c r="Q8" s="362"/>
      <c r="R8" s="362"/>
      <c r="S8" s="363"/>
      <c r="T8" s="398"/>
      <c r="U8" s="399"/>
      <c r="V8" s="399"/>
      <c r="W8" s="399"/>
      <c r="X8" s="399"/>
      <c r="Y8" s="400"/>
      <c r="Z8" s="359"/>
      <c r="AA8" s="359"/>
      <c r="AB8" s="359"/>
      <c r="AC8" s="359"/>
      <c r="AD8" s="359"/>
      <c r="AE8" s="359"/>
      <c r="AF8" s="359"/>
      <c r="AG8" s="359"/>
      <c r="AH8" s="359"/>
      <c r="AI8" s="360"/>
    </row>
    <row r="9" spans="2:43" ht="18" customHeight="1">
      <c r="B9" s="231" t="s">
        <v>0</v>
      </c>
      <c r="C9" s="232"/>
      <c r="D9" s="232"/>
      <c r="E9" s="232"/>
      <c r="F9" s="232"/>
      <c r="G9" s="232"/>
      <c r="H9" s="232"/>
      <c r="I9" s="232"/>
      <c r="J9" s="364" t="s">
        <v>267</v>
      </c>
      <c r="K9" s="365"/>
      <c r="L9" s="365"/>
      <c r="M9" s="365"/>
      <c r="N9" s="365"/>
      <c r="O9" s="365"/>
      <c r="P9" s="365"/>
      <c r="Q9" s="365"/>
      <c r="R9" s="365"/>
      <c r="S9" s="366"/>
      <c r="T9" s="401" t="s">
        <v>12</v>
      </c>
      <c r="U9" s="402"/>
      <c r="V9" s="402"/>
      <c r="W9" s="402"/>
      <c r="X9" s="402"/>
      <c r="Y9" s="403"/>
      <c r="Z9" s="367" t="s">
        <v>268</v>
      </c>
      <c r="AA9" s="368"/>
      <c r="AB9" s="368"/>
      <c r="AC9" s="368"/>
      <c r="AD9" s="368"/>
      <c r="AE9" s="368"/>
      <c r="AF9" s="368"/>
      <c r="AG9" s="368"/>
      <c r="AH9" s="368"/>
      <c r="AI9" s="369"/>
    </row>
    <row r="10" spans="2:43" ht="18" customHeight="1">
      <c r="B10" s="231" t="s">
        <v>1</v>
      </c>
      <c r="C10" s="232"/>
      <c r="D10" s="232"/>
      <c r="E10" s="232"/>
      <c r="F10" s="232"/>
      <c r="G10" s="232"/>
      <c r="H10" s="232"/>
      <c r="I10" s="232"/>
      <c r="J10" s="373" t="s">
        <v>269</v>
      </c>
      <c r="K10" s="374"/>
      <c r="L10" s="374"/>
      <c r="M10" s="374"/>
      <c r="N10" s="374"/>
      <c r="O10" s="374"/>
      <c r="P10" s="374"/>
      <c r="Q10" s="374"/>
      <c r="R10" s="374"/>
      <c r="S10" s="375"/>
      <c r="T10" s="398" t="s">
        <v>4</v>
      </c>
      <c r="U10" s="399"/>
      <c r="V10" s="399"/>
      <c r="W10" s="399"/>
      <c r="X10" s="399"/>
      <c r="Y10" s="400"/>
      <c r="Z10" s="370"/>
      <c r="AA10" s="371"/>
      <c r="AB10" s="371"/>
      <c r="AC10" s="371"/>
      <c r="AD10" s="371"/>
      <c r="AE10" s="371"/>
      <c r="AF10" s="371"/>
      <c r="AG10" s="371"/>
      <c r="AH10" s="371"/>
      <c r="AI10" s="372"/>
      <c r="AQ10" s="35"/>
    </row>
    <row r="11" spans="2:43" ht="36" customHeight="1">
      <c r="B11" s="231" t="s">
        <v>3</v>
      </c>
      <c r="C11" s="232"/>
      <c r="D11" s="232"/>
      <c r="E11" s="232"/>
      <c r="F11" s="232"/>
      <c r="G11" s="232"/>
      <c r="H11" s="232"/>
      <c r="I11" s="232"/>
      <c r="J11" s="376" t="s">
        <v>270</v>
      </c>
      <c r="K11" s="377"/>
      <c r="L11" s="377"/>
      <c r="M11" s="377"/>
      <c r="N11" s="377"/>
      <c r="O11" s="377"/>
      <c r="P11" s="377"/>
      <c r="Q11" s="377"/>
      <c r="R11" s="377"/>
      <c r="S11" s="378"/>
      <c r="T11" s="398" t="s">
        <v>2</v>
      </c>
      <c r="U11" s="399"/>
      <c r="V11" s="399"/>
      <c r="W11" s="399"/>
      <c r="X11" s="399"/>
      <c r="Y11" s="400"/>
      <c r="Z11" s="379">
        <v>45778</v>
      </c>
      <c r="AA11" s="380"/>
      <c r="AB11" s="380"/>
      <c r="AC11" s="380"/>
      <c r="AD11" s="380"/>
      <c r="AE11" s="380"/>
      <c r="AF11" s="380"/>
      <c r="AG11" s="380"/>
      <c r="AH11" s="380"/>
      <c r="AI11" s="381"/>
      <c r="AP11" s="34"/>
      <c r="AQ11" s="34"/>
    </row>
    <row r="12" spans="2:43" ht="36" customHeight="1">
      <c r="B12" s="319" t="s">
        <v>490</v>
      </c>
      <c r="C12" s="320"/>
      <c r="D12" s="320"/>
      <c r="E12" s="320"/>
      <c r="F12" s="320"/>
      <c r="G12" s="320"/>
      <c r="H12" s="320"/>
      <c r="I12" s="321"/>
      <c r="J12" s="138"/>
      <c r="K12" s="309"/>
      <c r="L12" s="309"/>
      <c r="M12" s="309"/>
      <c r="N12" s="309"/>
      <c r="O12" s="139"/>
      <c r="P12" s="309"/>
      <c r="Q12" s="309"/>
      <c r="R12" s="309"/>
      <c r="S12" s="309"/>
      <c r="T12" s="294" t="s">
        <v>468</v>
      </c>
      <c r="U12" s="295"/>
      <c r="V12" s="295"/>
      <c r="W12" s="295"/>
      <c r="X12" s="295"/>
      <c r="Y12" s="296"/>
      <c r="Z12" s="63"/>
      <c r="AA12" s="64"/>
      <c r="AB12" s="63"/>
      <c r="AC12" s="63"/>
      <c r="AD12" s="63"/>
      <c r="AE12" s="64"/>
      <c r="AF12" s="63"/>
      <c r="AG12" s="63"/>
      <c r="AH12" s="63"/>
      <c r="AI12" s="65"/>
      <c r="AK12" s="2"/>
      <c r="AL12" s="2"/>
    </row>
    <row r="13" spans="2:43" ht="16.05" customHeight="1">
      <c r="B13" s="297" t="s">
        <v>466</v>
      </c>
      <c r="C13" s="298"/>
      <c r="D13" s="298"/>
      <c r="E13" s="298"/>
      <c r="F13" s="298"/>
      <c r="G13" s="298"/>
      <c r="H13" s="298"/>
      <c r="I13" s="299"/>
      <c r="J13" s="267"/>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9"/>
      <c r="AK13" s="2"/>
      <c r="AL13" s="2"/>
    </row>
    <row r="14" spans="2:43" ht="16.05" customHeight="1">
      <c r="B14" s="300"/>
      <c r="C14" s="301"/>
      <c r="D14" s="301"/>
      <c r="E14" s="301"/>
      <c r="F14" s="301"/>
      <c r="G14" s="301"/>
      <c r="H14" s="301"/>
      <c r="I14" s="302"/>
      <c r="J14" s="270"/>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2"/>
      <c r="AK14" s="2"/>
      <c r="AL14" s="2"/>
    </row>
    <row r="15" spans="2:43" ht="16.05" customHeight="1">
      <c r="B15" s="300"/>
      <c r="C15" s="301"/>
      <c r="D15" s="301"/>
      <c r="E15" s="301"/>
      <c r="F15" s="301"/>
      <c r="G15" s="301"/>
      <c r="H15" s="301"/>
      <c r="I15" s="302"/>
      <c r="J15" s="270"/>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2"/>
      <c r="AK15" s="2"/>
      <c r="AL15" s="2"/>
    </row>
    <row r="16" spans="2:43" ht="16.05" customHeight="1">
      <c r="B16" s="300"/>
      <c r="C16" s="301"/>
      <c r="D16" s="301"/>
      <c r="E16" s="301"/>
      <c r="F16" s="301"/>
      <c r="G16" s="301"/>
      <c r="H16" s="301"/>
      <c r="I16" s="302"/>
      <c r="J16" s="270"/>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c r="AK16" s="2"/>
      <c r="AL16" s="2"/>
    </row>
    <row r="17" spans="2:39" ht="16.05" customHeight="1">
      <c r="B17" s="173"/>
      <c r="C17" s="174"/>
      <c r="D17" s="174"/>
      <c r="E17" s="174"/>
      <c r="F17" s="174"/>
      <c r="G17" s="174"/>
      <c r="H17" s="174"/>
      <c r="I17" s="175"/>
      <c r="J17" s="350" t="s">
        <v>74</v>
      </c>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2"/>
      <c r="AK17" s="2"/>
      <c r="AL17" s="2"/>
    </row>
    <row r="18" spans="2:39" ht="36" customHeight="1">
      <c r="B18" s="322" t="s">
        <v>34</v>
      </c>
      <c r="C18" s="323"/>
      <c r="D18" s="323"/>
      <c r="E18" s="323"/>
      <c r="F18" s="323"/>
      <c r="G18" s="323"/>
      <c r="H18" s="323"/>
      <c r="I18" s="324"/>
      <c r="J18" s="140"/>
      <c r="K18" s="307"/>
      <c r="L18" s="307"/>
      <c r="M18" s="307"/>
      <c r="N18" s="307"/>
      <c r="O18" s="66"/>
      <c r="P18" s="308"/>
      <c r="Q18" s="308"/>
      <c r="R18" s="308"/>
      <c r="S18" s="308"/>
      <c r="T18" s="103"/>
      <c r="U18" s="310" t="s">
        <v>482</v>
      </c>
      <c r="V18" s="310"/>
      <c r="W18" s="310"/>
      <c r="X18" s="310"/>
      <c r="Y18" s="310"/>
      <c r="Z18" s="310"/>
      <c r="AA18" s="310"/>
      <c r="AB18" s="310"/>
      <c r="AC18" s="310"/>
      <c r="AD18" s="310"/>
      <c r="AE18" s="310"/>
      <c r="AF18" s="310"/>
      <c r="AG18" s="310"/>
      <c r="AH18" s="310"/>
      <c r="AI18" s="311"/>
      <c r="AK18" s="2"/>
    </row>
    <row r="19" spans="2:39" ht="36" customHeight="1">
      <c r="B19" s="231" t="s">
        <v>469</v>
      </c>
      <c r="C19" s="232"/>
      <c r="D19" s="232"/>
      <c r="E19" s="232"/>
      <c r="F19" s="232"/>
      <c r="G19" s="232"/>
      <c r="H19" s="232"/>
      <c r="I19" s="233"/>
      <c r="J19" s="390"/>
      <c r="K19" s="391"/>
      <c r="L19" s="391"/>
      <c r="M19" s="391"/>
      <c r="N19" s="391"/>
      <c r="O19" s="391"/>
      <c r="P19" s="391"/>
      <c r="Q19" s="391"/>
      <c r="R19" s="36"/>
      <c r="S19" s="36"/>
      <c r="T19" s="136"/>
      <c r="U19" s="136"/>
      <c r="V19" s="136"/>
      <c r="W19" s="136"/>
      <c r="X19" s="136"/>
      <c r="Y19" s="136"/>
      <c r="Z19" s="136"/>
      <c r="AA19" s="136"/>
      <c r="AB19" s="195"/>
      <c r="AC19" s="195"/>
      <c r="AD19" s="195"/>
      <c r="AE19" s="195"/>
      <c r="AF19" s="195"/>
      <c r="AG19" s="195"/>
      <c r="AH19" s="195"/>
      <c r="AI19" s="196"/>
      <c r="AK19" s="59"/>
      <c r="AL19" s="152"/>
    </row>
    <row r="20" spans="2:39" ht="36" customHeight="1">
      <c r="B20" s="231" t="s">
        <v>470</v>
      </c>
      <c r="C20" s="232"/>
      <c r="D20" s="232"/>
      <c r="E20" s="232"/>
      <c r="F20" s="232"/>
      <c r="G20" s="232"/>
      <c r="H20" s="232"/>
      <c r="I20" s="233"/>
      <c r="J20" s="234">
        <v>45778</v>
      </c>
      <c r="K20" s="235"/>
      <c r="L20" s="235"/>
      <c r="M20" s="235"/>
      <c r="N20" s="235"/>
      <c r="O20" s="235"/>
      <c r="P20" s="235"/>
      <c r="Q20" s="235"/>
      <c r="R20" s="243" t="s">
        <v>9</v>
      </c>
      <c r="S20" s="243"/>
      <c r="T20" s="236">
        <v>45834</v>
      </c>
      <c r="U20" s="236"/>
      <c r="V20" s="236"/>
      <c r="W20" s="236"/>
      <c r="X20" s="236"/>
      <c r="Y20" s="236"/>
      <c r="Z20" s="136"/>
      <c r="AA20" s="136"/>
      <c r="AB20" s="244" t="s">
        <v>274</v>
      </c>
      <c r="AC20" s="244"/>
      <c r="AD20" s="244"/>
      <c r="AE20" s="244"/>
      <c r="AF20" s="244"/>
      <c r="AG20" s="244"/>
      <c r="AH20" s="244"/>
      <c r="AI20" s="245"/>
      <c r="AK20" s="59"/>
      <c r="AL20" s="152"/>
    </row>
    <row r="21" spans="2:39" ht="36" customHeight="1">
      <c r="B21" s="231" t="s">
        <v>471</v>
      </c>
      <c r="C21" s="232"/>
      <c r="D21" s="232"/>
      <c r="E21" s="232"/>
      <c r="F21" s="232"/>
      <c r="G21" s="232"/>
      <c r="H21" s="232"/>
      <c r="I21" s="233"/>
      <c r="J21" s="382">
        <v>45767</v>
      </c>
      <c r="K21" s="383"/>
      <c r="L21" s="383"/>
      <c r="M21" s="383"/>
      <c r="N21" s="383"/>
      <c r="O21" s="383"/>
      <c r="P21" s="383"/>
      <c r="Q21" s="383"/>
      <c r="R21" s="243" t="s">
        <v>9</v>
      </c>
      <c r="S21" s="243"/>
      <c r="T21" s="384">
        <v>45779</v>
      </c>
      <c r="U21" s="384"/>
      <c r="V21" s="384"/>
      <c r="W21" s="384"/>
      <c r="X21" s="384"/>
      <c r="Y21" s="384"/>
      <c r="Z21" s="289" t="s">
        <v>10</v>
      </c>
      <c r="AA21" s="289"/>
      <c r="AB21" s="274" t="s">
        <v>165</v>
      </c>
      <c r="AC21" s="274"/>
      <c r="AD21" s="274"/>
      <c r="AE21" s="274"/>
      <c r="AF21" s="276">
        <v>2</v>
      </c>
      <c r="AG21" s="276"/>
      <c r="AH21" s="276"/>
      <c r="AI21" s="276"/>
      <c r="AJ21" s="3"/>
      <c r="AK21" s="2"/>
      <c r="AL21" s="150"/>
    </row>
    <row r="22" spans="2:39" ht="36" customHeight="1">
      <c r="B22" s="231" t="s">
        <v>472</v>
      </c>
      <c r="C22" s="232"/>
      <c r="D22" s="232"/>
      <c r="E22" s="232"/>
      <c r="F22" s="232"/>
      <c r="G22" s="232"/>
      <c r="H22" s="232"/>
      <c r="I22" s="233"/>
      <c r="J22" s="234">
        <v>45778</v>
      </c>
      <c r="K22" s="235"/>
      <c r="L22" s="235"/>
      <c r="M22" s="235"/>
      <c r="N22" s="235"/>
      <c r="O22" s="235"/>
      <c r="P22" s="235"/>
      <c r="Q22" s="235"/>
      <c r="R22" s="243" t="s">
        <v>9</v>
      </c>
      <c r="S22" s="243"/>
      <c r="T22" s="236">
        <v>45834</v>
      </c>
      <c r="U22" s="236"/>
      <c r="V22" s="236"/>
      <c r="W22" s="236"/>
      <c r="X22" s="236"/>
      <c r="Y22" s="236"/>
      <c r="Z22" s="220"/>
      <c r="AA22" s="221"/>
      <c r="AB22" s="273" t="s">
        <v>274</v>
      </c>
      <c r="AC22" s="273"/>
      <c r="AD22" s="273"/>
      <c r="AE22" s="273"/>
      <c r="AF22" s="273"/>
      <c r="AG22" s="273"/>
      <c r="AH22" s="273"/>
      <c r="AI22" s="273"/>
      <c r="AJ22" s="3"/>
      <c r="AK22" s="2"/>
      <c r="AL22" s="150"/>
    </row>
    <row r="23" spans="2:39" ht="36" customHeight="1">
      <c r="B23" s="231" t="s">
        <v>259</v>
      </c>
      <c r="C23" s="232"/>
      <c r="D23" s="232"/>
      <c r="E23" s="232"/>
      <c r="F23" s="232"/>
      <c r="G23" s="232"/>
      <c r="H23" s="232"/>
      <c r="I23" s="233"/>
      <c r="J23" s="390"/>
      <c r="K23" s="391"/>
      <c r="L23" s="391"/>
      <c r="M23" s="391"/>
      <c r="N23" s="391"/>
      <c r="O23" s="391"/>
      <c r="P23" s="391"/>
      <c r="Q23" s="391"/>
      <c r="R23" s="243" t="s">
        <v>9</v>
      </c>
      <c r="S23" s="243"/>
      <c r="T23" s="392"/>
      <c r="U23" s="392"/>
      <c r="V23" s="392"/>
      <c r="W23" s="392"/>
      <c r="X23" s="392"/>
      <c r="Y23" s="392"/>
      <c r="Z23" s="289" t="s">
        <v>10</v>
      </c>
      <c r="AA23" s="289"/>
      <c r="AB23" s="274" t="s">
        <v>240</v>
      </c>
      <c r="AC23" s="275"/>
      <c r="AD23" s="275"/>
      <c r="AE23" s="275"/>
      <c r="AF23" s="276">
        <v>0</v>
      </c>
      <c r="AG23" s="276"/>
      <c r="AH23" s="276"/>
      <c r="AI23" s="276"/>
      <c r="AJ23" s="3"/>
      <c r="AK23" s="2"/>
      <c r="AL23" s="76"/>
    </row>
    <row r="24" spans="2:39" ht="36" customHeight="1">
      <c r="B24" s="231" t="s">
        <v>407</v>
      </c>
      <c r="C24" s="232"/>
      <c r="D24" s="232"/>
      <c r="E24" s="232"/>
      <c r="F24" s="232"/>
      <c r="G24" s="232"/>
      <c r="H24" s="232"/>
      <c r="I24" s="233"/>
      <c r="J24" s="382">
        <v>45835</v>
      </c>
      <c r="K24" s="383"/>
      <c r="L24" s="383"/>
      <c r="M24" s="383"/>
      <c r="N24" s="383"/>
      <c r="O24" s="383"/>
      <c r="P24" s="383"/>
      <c r="Q24" s="383"/>
      <c r="R24" s="243" t="s">
        <v>9</v>
      </c>
      <c r="S24" s="243"/>
      <c r="T24" s="384">
        <v>45863</v>
      </c>
      <c r="U24" s="384"/>
      <c r="V24" s="384"/>
      <c r="W24" s="384"/>
      <c r="X24" s="384"/>
      <c r="Y24" s="384"/>
      <c r="Z24" s="289" t="s">
        <v>10</v>
      </c>
      <c r="AA24" s="289"/>
      <c r="AB24" s="286" t="s">
        <v>483</v>
      </c>
      <c r="AC24" s="286"/>
      <c r="AD24" s="286"/>
      <c r="AE24" s="286"/>
      <c r="AF24" s="286"/>
      <c r="AG24" s="286"/>
      <c r="AH24" s="286"/>
      <c r="AI24" s="287"/>
      <c r="AK24" s="2"/>
      <c r="AL24" s="2"/>
    </row>
    <row r="25" spans="2:39" ht="49.8" customHeight="1">
      <c r="B25" s="282" t="s">
        <v>461</v>
      </c>
      <c r="C25" s="283"/>
      <c r="D25" s="283"/>
      <c r="E25" s="283"/>
      <c r="F25" s="283"/>
      <c r="G25" s="283"/>
      <c r="H25" s="283"/>
      <c r="I25" s="284"/>
      <c r="J25" s="285" t="s">
        <v>484</v>
      </c>
      <c r="K25" s="285"/>
      <c r="L25" s="285"/>
      <c r="M25" s="285"/>
      <c r="N25" s="285"/>
      <c r="O25" s="285"/>
      <c r="P25" s="285"/>
      <c r="Q25" s="285"/>
      <c r="R25" s="285"/>
      <c r="S25" s="285"/>
      <c r="T25" s="279" t="s">
        <v>462</v>
      </c>
      <c r="U25" s="280"/>
      <c r="V25" s="280"/>
      <c r="W25" s="280"/>
      <c r="X25" s="280"/>
      <c r="Y25" s="280"/>
      <c r="Z25" s="280"/>
      <c r="AA25" s="281"/>
      <c r="AB25" s="277">
        <v>21</v>
      </c>
      <c r="AC25" s="277"/>
      <c r="AD25" s="277"/>
      <c r="AE25" s="277"/>
      <c r="AF25" s="277"/>
      <c r="AG25" s="277"/>
      <c r="AH25" s="277"/>
      <c r="AI25" s="278"/>
      <c r="AK25" s="2"/>
      <c r="AL25" s="2"/>
    </row>
    <row r="26" spans="2:39" ht="22.05" customHeight="1">
      <c r="B26" s="3"/>
      <c r="C26" s="4" t="s">
        <v>26</v>
      </c>
      <c r="D26" s="5"/>
      <c r="E26" s="5"/>
      <c r="F26" s="5"/>
      <c r="G26" s="5"/>
      <c r="H26" s="5"/>
      <c r="I26" s="5"/>
      <c r="J26" s="5"/>
      <c r="K26" s="5"/>
      <c r="L26" s="5"/>
      <c r="M26" s="5"/>
      <c r="N26" s="5"/>
      <c r="O26" s="5"/>
      <c r="P26" s="6"/>
      <c r="Q26" s="6"/>
      <c r="R26" s="6"/>
      <c r="S26" s="6"/>
      <c r="T26" s="355"/>
      <c r="U26" s="355"/>
      <c r="V26" s="355"/>
      <c r="W26" s="355"/>
      <c r="X26" s="355"/>
      <c r="Y26" s="355"/>
      <c r="Z26" s="355"/>
      <c r="AA26" s="355"/>
      <c r="AB26" s="355"/>
      <c r="AC26" s="355"/>
      <c r="AD26" s="355"/>
      <c r="AE26" s="355"/>
      <c r="AF26" s="355"/>
      <c r="AG26" s="355"/>
      <c r="AH26" s="355"/>
      <c r="AI26" s="356"/>
      <c r="AM26" s="2"/>
    </row>
    <row r="27" spans="2:39" ht="22.05" customHeight="1">
      <c r="B27" s="3"/>
      <c r="C27" s="5"/>
      <c r="D27" s="4" t="s">
        <v>392</v>
      </c>
      <c r="E27" s="5"/>
      <c r="F27" s="5"/>
      <c r="G27" s="5"/>
      <c r="H27" s="5"/>
      <c r="I27" s="5"/>
      <c r="J27" s="5"/>
      <c r="K27" s="5"/>
      <c r="L27" s="5"/>
      <c r="M27" s="5"/>
      <c r="N27" s="5"/>
      <c r="O27" s="5"/>
      <c r="P27" s="5"/>
      <c r="Q27" s="5"/>
      <c r="R27" s="5"/>
      <c r="S27" s="5"/>
      <c r="T27" s="353" t="s">
        <v>275</v>
      </c>
      <c r="U27" s="353"/>
      <c r="V27" s="353"/>
      <c r="W27" s="353"/>
      <c r="X27" s="353"/>
      <c r="Y27" s="353"/>
      <c r="Z27" s="353"/>
      <c r="AA27" s="353"/>
      <c r="AB27" s="353"/>
      <c r="AC27" s="353"/>
      <c r="AD27" s="353"/>
      <c r="AE27" s="353"/>
      <c r="AF27" s="353"/>
      <c r="AG27" s="353"/>
      <c r="AH27" s="353"/>
      <c r="AI27" s="354"/>
      <c r="AL27" s="46"/>
      <c r="AM27" s="2"/>
    </row>
    <row r="28" spans="2:39" ht="31.95" customHeight="1" thickBot="1">
      <c r="B28" s="7"/>
      <c r="C28" s="8"/>
      <c r="D28" s="8"/>
      <c r="E28" s="9"/>
      <c r="F28" s="10" t="s">
        <v>22</v>
      </c>
      <c r="G28" s="9"/>
      <c r="H28" s="385">
        <v>7</v>
      </c>
      <c r="I28" s="385"/>
      <c r="J28" s="11" t="s">
        <v>6</v>
      </c>
      <c r="K28" s="385">
        <v>7</v>
      </c>
      <c r="L28" s="385"/>
      <c r="M28" s="11" t="s">
        <v>7</v>
      </c>
      <c r="N28" s="385">
        <v>24</v>
      </c>
      <c r="O28" s="385"/>
      <c r="P28" s="11" t="s">
        <v>8</v>
      </c>
      <c r="Q28" s="8"/>
      <c r="R28" s="8"/>
      <c r="S28" s="8"/>
      <c r="T28" s="341" t="s">
        <v>485</v>
      </c>
      <c r="U28" s="341"/>
      <c r="V28" s="341"/>
      <c r="W28" s="336" t="s">
        <v>486</v>
      </c>
      <c r="X28" s="336"/>
      <c r="Y28" s="336"/>
      <c r="Z28" s="336"/>
      <c r="AA28" s="336"/>
      <c r="AB28" s="336"/>
      <c r="AC28" s="336"/>
      <c r="AD28" s="336"/>
      <c r="AE28" s="336"/>
      <c r="AF28" s="336"/>
      <c r="AG28" s="336"/>
      <c r="AH28" s="336"/>
      <c r="AI28" s="337"/>
      <c r="AK28" s="2"/>
      <c r="AL28" s="2"/>
    </row>
    <row r="29" spans="2:39" ht="19.95" customHeight="1">
      <c r="B29" s="339" t="s">
        <v>11</v>
      </c>
      <c r="C29" s="340"/>
      <c r="D29" s="340"/>
      <c r="E29" s="340"/>
      <c r="F29" s="340"/>
      <c r="G29" s="340"/>
      <c r="H29" s="340"/>
      <c r="I29" s="340"/>
      <c r="J29" s="340"/>
      <c r="K29" s="340"/>
      <c r="L29" s="340"/>
      <c r="M29" s="340"/>
      <c r="N29" s="340"/>
      <c r="O29" s="340"/>
      <c r="P29" s="340"/>
      <c r="Q29" s="340"/>
      <c r="R29" s="340"/>
      <c r="S29" s="340"/>
      <c r="T29" s="349" t="s">
        <v>97</v>
      </c>
      <c r="U29" s="349"/>
      <c r="V29" s="349"/>
      <c r="W29" s="349"/>
      <c r="X29" s="349"/>
      <c r="Y29" s="349"/>
      <c r="Z29" s="349"/>
      <c r="AA29" s="349"/>
      <c r="AB29" s="343"/>
      <c r="AC29" s="343"/>
      <c r="AD29" s="343"/>
      <c r="AE29" s="343"/>
      <c r="AF29" s="343"/>
      <c r="AG29" s="343"/>
      <c r="AH29" s="343"/>
      <c r="AI29" s="343"/>
      <c r="AK29" s="2"/>
      <c r="AL29" s="2"/>
    </row>
    <row r="30" spans="2:39" ht="18.75" customHeight="1" thickBot="1">
      <c r="B30" s="12" t="s">
        <v>228</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2:39" ht="25.95" customHeight="1">
      <c r="B31" s="346" t="s">
        <v>14</v>
      </c>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8"/>
    </row>
    <row r="32" spans="2:39" ht="18.75" customHeight="1">
      <c r="B32" s="13" t="s">
        <v>23</v>
      </c>
      <c r="C32" s="12"/>
      <c r="D32" s="12"/>
      <c r="E32" s="12"/>
      <c r="F32" s="12"/>
      <c r="G32" s="12"/>
      <c r="H32" s="12"/>
      <c r="I32" s="12"/>
      <c r="J32" s="12"/>
      <c r="K32" s="12"/>
      <c r="L32" s="12"/>
      <c r="M32" s="12"/>
      <c r="N32" s="12"/>
      <c r="O32" s="12"/>
      <c r="P32" s="12"/>
      <c r="Q32" s="12"/>
      <c r="R32" s="12"/>
      <c r="S32" s="12"/>
      <c r="T32" s="12"/>
      <c r="U32" s="12"/>
      <c r="V32" s="12"/>
      <c r="W32" s="12"/>
      <c r="X32" s="12"/>
      <c r="Y32" s="12"/>
      <c r="Z32" s="12"/>
      <c r="AA32" s="62"/>
      <c r="AB32" s="62"/>
      <c r="AC32" s="62"/>
      <c r="AD32" s="345" t="s">
        <v>165</v>
      </c>
      <c r="AE32" s="345"/>
      <c r="AF32" s="345"/>
      <c r="AG32" s="345"/>
      <c r="AH32" s="345"/>
      <c r="AI32" s="14"/>
    </row>
    <row r="33" spans="2:38" ht="18.75" customHeight="1">
      <c r="B33" s="16"/>
      <c r="C33" s="328">
        <v>45767</v>
      </c>
      <c r="D33" s="328"/>
      <c r="E33" s="328"/>
      <c r="F33" s="328"/>
      <c r="G33" s="328"/>
      <c r="H33" s="328"/>
      <c r="I33" s="328"/>
      <c r="J33" s="328"/>
      <c r="K33" s="328"/>
      <c r="L33" s="328"/>
      <c r="M33" s="329" t="s">
        <v>9</v>
      </c>
      <c r="N33" s="329"/>
      <c r="O33" s="329"/>
      <c r="P33" s="328">
        <v>45779</v>
      </c>
      <c r="Q33" s="328"/>
      <c r="R33" s="328"/>
      <c r="S33" s="328"/>
      <c r="T33" s="328"/>
      <c r="U33" s="328"/>
      <c r="V33" s="328"/>
      <c r="W33" s="328"/>
      <c r="X33" s="328"/>
      <c r="Y33" s="328"/>
      <c r="Z33" s="12" t="s">
        <v>10</v>
      </c>
      <c r="AA33" s="61"/>
      <c r="AB33" s="61"/>
      <c r="AC33" s="61"/>
      <c r="AD33" s="38"/>
      <c r="AE33" s="326">
        <v>2</v>
      </c>
      <c r="AF33" s="326"/>
      <c r="AG33" s="326"/>
      <c r="AH33" s="326"/>
      <c r="AI33" s="14"/>
      <c r="AK33" s="2"/>
      <c r="AL33" s="2"/>
    </row>
    <row r="34" spans="2:38" ht="10.050000000000001" customHeight="1">
      <c r="B34" s="13"/>
      <c r="C34" s="222"/>
      <c r="D34" s="222"/>
      <c r="E34" s="222"/>
      <c r="F34" s="15"/>
      <c r="G34" s="222"/>
      <c r="H34" s="222"/>
      <c r="I34" s="15"/>
      <c r="J34" s="222"/>
      <c r="K34" s="222"/>
      <c r="L34" s="222"/>
      <c r="M34" s="327"/>
      <c r="N34" s="327"/>
      <c r="O34" s="327"/>
      <c r="P34" s="327"/>
      <c r="Q34" s="327"/>
      <c r="R34" s="327"/>
      <c r="S34" s="327"/>
      <c r="T34" s="327"/>
      <c r="U34" s="222"/>
      <c r="V34" s="15"/>
      <c r="W34" s="222"/>
      <c r="X34" s="222"/>
      <c r="Y34" s="15"/>
      <c r="Z34" s="12"/>
      <c r="AA34" s="12"/>
      <c r="AB34" s="12"/>
      <c r="AC34" s="12"/>
      <c r="AD34" s="15"/>
      <c r="AE34" s="15"/>
      <c r="AF34" s="15"/>
      <c r="AG34" s="15"/>
      <c r="AH34" s="15"/>
      <c r="AI34" s="14"/>
    </row>
    <row r="35" spans="2:38" ht="18.75" customHeight="1">
      <c r="B35" s="13" t="s">
        <v>27</v>
      </c>
      <c r="C35" s="30"/>
      <c r="D35" s="30"/>
      <c r="E35" s="30"/>
      <c r="F35" s="12"/>
      <c r="G35" s="30"/>
      <c r="H35" s="30"/>
      <c r="I35" s="12"/>
      <c r="J35" s="30"/>
      <c r="K35" s="141"/>
      <c r="L35" s="12"/>
      <c r="M35" s="30"/>
      <c r="N35" s="30"/>
      <c r="O35" s="30"/>
      <c r="P35" s="141"/>
      <c r="Q35" s="12"/>
      <c r="R35" s="30"/>
      <c r="S35" s="30"/>
      <c r="T35" s="30"/>
      <c r="U35" s="12"/>
      <c r="V35" s="12"/>
      <c r="W35" s="30"/>
      <c r="X35" s="30"/>
      <c r="Y35" s="12"/>
      <c r="Z35" s="12"/>
      <c r="AA35" s="12"/>
      <c r="AB35" s="12"/>
      <c r="AC35" s="12"/>
      <c r="AD35" s="12"/>
      <c r="AE35" s="12"/>
      <c r="AF35" s="12"/>
      <c r="AG35" s="12"/>
      <c r="AH35" s="12"/>
      <c r="AI35" s="14"/>
    </row>
    <row r="36" spans="2:38" ht="10.050000000000001" customHeight="1">
      <c r="B36" s="13"/>
      <c r="C36" s="12"/>
      <c r="D36" s="30"/>
      <c r="E36" s="30"/>
      <c r="F36" s="12"/>
      <c r="G36" s="30"/>
      <c r="H36" s="30"/>
      <c r="I36" s="12"/>
      <c r="J36" s="30"/>
      <c r="K36" s="30"/>
      <c r="L36" s="30"/>
      <c r="M36" s="30"/>
      <c r="N36" s="30"/>
      <c r="O36" s="30"/>
      <c r="P36" s="30"/>
      <c r="Q36" s="30"/>
      <c r="R36" s="30"/>
      <c r="S36" s="30"/>
      <c r="T36" s="30"/>
      <c r="U36" s="30"/>
      <c r="V36" s="12"/>
      <c r="W36" s="30"/>
      <c r="X36" s="30"/>
      <c r="Y36" s="12"/>
      <c r="Z36" s="12"/>
      <c r="AA36" s="12"/>
      <c r="AB36" s="12"/>
      <c r="AC36" s="12"/>
      <c r="AD36" s="12"/>
      <c r="AE36" s="12"/>
      <c r="AF36" s="12"/>
      <c r="AG36" s="12"/>
      <c r="AH36" s="12"/>
      <c r="AI36" s="14"/>
    </row>
    <row r="37" spans="2:38" ht="16.5" customHeight="1">
      <c r="B37" s="330" t="s">
        <v>95</v>
      </c>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2"/>
    </row>
    <row r="38" spans="2:38" ht="10.050000000000001" customHeight="1">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8"/>
    </row>
    <row r="39" spans="2:38" ht="25.05" customHeight="1">
      <c r="B39" s="16"/>
      <c r="C39" s="17" t="s">
        <v>22</v>
      </c>
      <c r="D39" s="17"/>
      <c r="E39" s="389">
        <v>7</v>
      </c>
      <c r="F39" s="389"/>
      <c r="G39" s="17" t="s">
        <v>6</v>
      </c>
      <c r="H39" s="389">
        <v>7</v>
      </c>
      <c r="I39" s="389"/>
      <c r="J39" s="17" t="s">
        <v>7</v>
      </c>
      <c r="K39" s="389">
        <v>23</v>
      </c>
      <c r="L39" s="389"/>
      <c r="M39" s="17" t="s">
        <v>8</v>
      </c>
      <c r="N39" s="17"/>
      <c r="O39" s="17"/>
      <c r="P39" s="17"/>
      <c r="Q39" s="17"/>
      <c r="R39" s="17"/>
      <c r="S39" s="17"/>
      <c r="T39" s="17"/>
      <c r="U39" s="17"/>
      <c r="V39" s="17"/>
      <c r="W39" s="334" t="s">
        <v>486</v>
      </c>
      <c r="X39" s="334"/>
      <c r="Y39" s="334"/>
      <c r="Z39" s="334"/>
      <c r="AA39" s="334"/>
      <c r="AB39" s="334"/>
      <c r="AC39" s="334"/>
      <c r="AD39" s="334"/>
      <c r="AE39" s="334"/>
      <c r="AF39" s="334"/>
      <c r="AG39" s="334"/>
      <c r="AH39" s="334"/>
      <c r="AI39" s="335"/>
    </row>
    <row r="40" spans="2:38" ht="19.95" customHeight="1">
      <c r="B40" s="19"/>
      <c r="C40" s="338" t="s">
        <v>276</v>
      </c>
      <c r="D40" s="338"/>
      <c r="E40" s="338"/>
      <c r="F40" s="338"/>
      <c r="G40" s="338"/>
      <c r="H40" s="338"/>
      <c r="I40" s="338"/>
      <c r="J40" s="338"/>
      <c r="K40" s="338"/>
      <c r="L40" s="338"/>
      <c r="M40" s="338"/>
      <c r="N40" s="52"/>
      <c r="O40" s="20"/>
      <c r="P40" s="20" t="s">
        <v>19</v>
      </c>
      <c r="Q40" s="20"/>
      <c r="R40" s="20"/>
      <c r="S40" s="20"/>
      <c r="T40" s="20"/>
      <c r="U40" s="20" t="s">
        <v>20</v>
      </c>
      <c r="V40" s="20"/>
      <c r="W40" s="388" t="s">
        <v>487</v>
      </c>
      <c r="X40" s="388"/>
      <c r="Y40" s="388"/>
      <c r="Z40" s="388"/>
      <c r="AA40" s="388"/>
      <c r="AB40" s="388"/>
      <c r="AC40" s="388"/>
      <c r="AD40" s="388"/>
      <c r="AE40" s="388"/>
      <c r="AF40" s="388"/>
      <c r="AG40" s="20"/>
      <c r="AH40" s="20"/>
      <c r="AI40" s="21"/>
    </row>
    <row r="41" spans="2:38" ht="19.95" customHeight="1">
      <c r="B41" s="19"/>
      <c r="C41" s="338"/>
      <c r="D41" s="338"/>
      <c r="E41" s="338"/>
      <c r="F41" s="338"/>
      <c r="G41" s="338"/>
      <c r="H41" s="338"/>
      <c r="I41" s="338"/>
      <c r="J41" s="338"/>
      <c r="K41" s="338"/>
      <c r="L41" s="338"/>
      <c r="M41" s="338"/>
      <c r="N41" s="20"/>
      <c r="O41" s="20"/>
      <c r="P41" s="20"/>
      <c r="Q41" s="20"/>
      <c r="R41" s="20"/>
      <c r="S41" s="20"/>
      <c r="T41" s="20"/>
      <c r="U41" s="20" t="s">
        <v>21</v>
      </c>
      <c r="V41" s="20"/>
      <c r="W41" s="388" t="s">
        <v>488</v>
      </c>
      <c r="X41" s="388"/>
      <c r="Y41" s="388"/>
      <c r="Z41" s="388"/>
      <c r="AA41" s="388"/>
      <c r="AB41" s="388"/>
      <c r="AC41" s="388"/>
      <c r="AD41" s="388"/>
      <c r="AE41" s="388"/>
      <c r="AF41" s="388"/>
      <c r="AG41" s="20"/>
      <c r="AH41" s="20"/>
      <c r="AI41" s="21"/>
    </row>
    <row r="42" spans="2:38" ht="10.050000000000001" customHeight="1" thickBo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4"/>
    </row>
    <row r="43" spans="2:38" s="2" customFormat="1" ht="18" customHeight="1">
      <c r="B43" s="2" t="s">
        <v>15</v>
      </c>
    </row>
    <row r="44" spans="2:38" s="2" customFormat="1" ht="18" customHeight="1">
      <c r="B44" s="2" t="s">
        <v>251</v>
      </c>
      <c r="W44" s="41"/>
      <c r="X44" s="32"/>
      <c r="Y44" s="32"/>
      <c r="Z44" s="41"/>
      <c r="AA44" s="32"/>
      <c r="AB44" s="32"/>
      <c r="AC44" s="41"/>
      <c r="AD44" s="41"/>
      <c r="AE44" s="32"/>
      <c r="AF44" s="41"/>
      <c r="AG44" s="41"/>
      <c r="AH44" s="41"/>
      <c r="AI44" s="41"/>
    </row>
    <row r="45" spans="2:38" s="2" customFormat="1" ht="18" customHeight="1">
      <c r="B45" s="2" t="s">
        <v>390</v>
      </c>
      <c r="W45" s="41"/>
      <c r="X45" s="32"/>
      <c r="Y45" s="32"/>
      <c r="Z45" s="41"/>
      <c r="AA45" s="134"/>
      <c r="AB45" s="134"/>
      <c r="AC45" s="134"/>
      <c r="AD45" s="134"/>
      <c r="AE45" s="134"/>
      <c r="AF45" s="134"/>
      <c r="AG45" s="134"/>
      <c r="AH45" s="134"/>
      <c r="AI45" s="134"/>
    </row>
    <row r="46" spans="2:38" s="2" customFormat="1" ht="18" customHeight="1">
      <c r="C46" s="2" t="s">
        <v>133</v>
      </c>
      <c r="W46" s="41"/>
      <c r="X46" s="32"/>
      <c r="Y46" s="32"/>
      <c r="Z46" s="32"/>
      <c r="AA46" s="41"/>
      <c r="AB46" s="32"/>
      <c r="AC46" s="32"/>
      <c r="AD46" s="32"/>
      <c r="AE46" s="32"/>
      <c r="AF46" s="41"/>
      <c r="AG46" s="41"/>
      <c r="AH46" s="41"/>
      <c r="AI46" s="41"/>
    </row>
    <row r="47" spans="2:38" s="2" customFormat="1" ht="18" customHeight="1">
      <c r="D47" s="2" t="s">
        <v>385</v>
      </c>
      <c r="W47" s="48"/>
      <c r="X47" s="219"/>
      <c r="Y47" s="219"/>
      <c r="Z47" s="219"/>
      <c r="AA47" s="219"/>
      <c r="AB47" s="219"/>
      <c r="AC47" s="219"/>
      <c r="AD47" s="219"/>
      <c r="AE47" s="219"/>
      <c r="AF47" s="41"/>
      <c r="AG47" s="41"/>
      <c r="AH47" s="41"/>
      <c r="AI47" s="41"/>
    </row>
    <row r="48" spans="2:38" s="2" customFormat="1" ht="18" customHeight="1">
      <c r="D48" s="2" t="s">
        <v>378</v>
      </c>
      <c r="W48" s="41"/>
      <c r="X48" s="41"/>
      <c r="Y48" s="41"/>
      <c r="Z48" s="41"/>
      <c r="AA48" s="41"/>
      <c r="AB48" s="41"/>
      <c r="AC48" s="41"/>
      <c r="AD48" s="41"/>
      <c r="AE48" s="41"/>
      <c r="AF48" s="41"/>
      <c r="AG48" s="41"/>
      <c r="AH48" s="41"/>
      <c r="AI48" s="41"/>
    </row>
    <row r="49" spans="2:35" s="2" customFormat="1" ht="18" customHeight="1">
      <c r="D49" s="2" t="s">
        <v>135</v>
      </c>
      <c r="W49" s="41"/>
      <c r="X49" s="41"/>
      <c r="Y49" s="41"/>
      <c r="Z49" s="41"/>
      <c r="AA49" s="41"/>
      <c r="AB49" s="41"/>
      <c r="AC49" s="41"/>
      <c r="AD49" s="41"/>
      <c r="AE49" s="41"/>
      <c r="AF49" s="41"/>
      <c r="AG49" s="41"/>
      <c r="AH49" s="41"/>
      <c r="AI49" s="41"/>
    </row>
    <row r="50" spans="2:35" ht="18" customHeight="1">
      <c r="B50" s="26"/>
      <c r="C50" s="2"/>
    </row>
    <row r="51" spans="2:35" ht="26.25" customHeight="1">
      <c r="B51" s="141"/>
      <c r="C51" s="4" t="s">
        <v>74</v>
      </c>
    </row>
    <row r="52" spans="2:35" ht="15" customHeight="1">
      <c r="C52" s="2"/>
    </row>
    <row r="53" spans="2:35" ht="15" customHeight="1">
      <c r="C53" s="2"/>
    </row>
    <row r="54" spans="2:35" ht="15" customHeight="1">
      <c r="C54" s="2"/>
    </row>
    <row r="55" spans="2:35" ht="15" customHeight="1">
      <c r="C55" s="2"/>
    </row>
  </sheetData>
  <sheetProtection algorithmName="SHA-512" hashValue="6etG+8eefeejvkGR2QTR8yesJz/lKAvWzQ9cwv4uQwNVON8JuWPGyyX7E3PJBim+8YEmeLyQ7afUlcpw/yijkw==" saltValue="vtvJv32KDDyXXJ4CMi4bKQ==" spinCount="100000" sheet="1" objects="1" scenarios="1" selectLockedCells="1"/>
  <mergeCells count="95">
    <mergeCell ref="C40:M41"/>
    <mergeCell ref="W40:AF40"/>
    <mergeCell ref="W41:AF41"/>
    <mergeCell ref="M34:O34"/>
    <mergeCell ref="P34:Q34"/>
    <mergeCell ref="R34:T34"/>
    <mergeCell ref="B37:AI37"/>
    <mergeCell ref="E39:F39"/>
    <mergeCell ref="H39:I39"/>
    <mergeCell ref="K39:L39"/>
    <mergeCell ref="W39:AI39"/>
    <mergeCell ref="B31:AI31"/>
    <mergeCell ref="AD32:AH32"/>
    <mergeCell ref="C33:L33"/>
    <mergeCell ref="M33:O33"/>
    <mergeCell ref="P33:Y33"/>
    <mergeCell ref="AE33:AH33"/>
    <mergeCell ref="B29:I29"/>
    <mergeCell ref="J29:S29"/>
    <mergeCell ref="T29:AA29"/>
    <mergeCell ref="AB29:AI29"/>
    <mergeCell ref="B25:I25"/>
    <mergeCell ref="J25:S25"/>
    <mergeCell ref="T25:AA25"/>
    <mergeCell ref="AB25:AI25"/>
    <mergeCell ref="T26:AI26"/>
    <mergeCell ref="T27:AI27"/>
    <mergeCell ref="H28:I28"/>
    <mergeCell ref="K28:L28"/>
    <mergeCell ref="N28:O28"/>
    <mergeCell ref="T28:V28"/>
    <mergeCell ref="W28:AI28"/>
    <mergeCell ref="AF23:AI23"/>
    <mergeCell ref="B24:I24"/>
    <mergeCell ref="J24:Q24"/>
    <mergeCell ref="R24:S24"/>
    <mergeCell ref="T24:Y24"/>
    <mergeCell ref="Z24:AA24"/>
    <mergeCell ref="AB24:AI24"/>
    <mergeCell ref="B23:I23"/>
    <mergeCell ref="J23:Q23"/>
    <mergeCell ref="R23:S23"/>
    <mergeCell ref="T23:Y23"/>
    <mergeCell ref="Z23:AA23"/>
    <mergeCell ref="AB23:AE23"/>
    <mergeCell ref="AB21:AE21"/>
    <mergeCell ref="AF21:AI21"/>
    <mergeCell ref="B22:I22"/>
    <mergeCell ref="J22:Q22"/>
    <mergeCell ref="R22:S22"/>
    <mergeCell ref="T22:Y22"/>
    <mergeCell ref="AB22:AI22"/>
    <mergeCell ref="B21:I21"/>
    <mergeCell ref="J21:Q21"/>
    <mergeCell ref="R21:S21"/>
    <mergeCell ref="T21:Y21"/>
    <mergeCell ref="Z21:AA21"/>
    <mergeCell ref="B20:I20"/>
    <mergeCell ref="J20:Q20"/>
    <mergeCell ref="R20:S20"/>
    <mergeCell ref="T20:Y20"/>
    <mergeCell ref="AB20:AI20"/>
    <mergeCell ref="B18:I18"/>
    <mergeCell ref="K18:N18"/>
    <mergeCell ref="P18:S18"/>
    <mergeCell ref="U18:AI18"/>
    <mergeCell ref="B19:I19"/>
    <mergeCell ref="J19:Q19"/>
    <mergeCell ref="J17:AI17"/>
    <mergeCell ref="B11:I11"/>
    <mergeCell ref="J11:S11"/>
    <mergeCell ref="T11:Y11"/>
    <mergeCell ref="Z11:AI11"/>
    <mergeCell ref="B12:I12"/>
    <mergeCell ref="K12:N12"/>
    <mergeCell ref="P12:S12"/>
    <mergeCell ref="T12:Y12"/>
    <mergeCell ref="B13:I16"/>
    <mergeCell ref="J13:AI13"/>
    <mergeCell ref="J14:AI14"/>
    <mergeCell ref="J15:AI15"/>
    <mergeCell ref="J16:AI16"/>
    <mergeCell ref="B9:I9"/>
    <mergeCell ref="J9:S9"/>
    <mergeCell ref="T9:Y9"/>
    <mergeCell ref="Z9:AI10"/>
    <mergeCell ref="B10:I10"/>
    <mergeCell ref="J10:S10"/>
    <mergeCell ref="T10:Y10"/>
    <mergeCell ref="B2:AI2"/>
    <mergeCell ref="B7:I7"/>
    <mergeCell ref="T7:Y8"/>
    <mergeCell ref="Z7:AI8"/>
    <mergeCell ref="B8:I8"/>
    <mergeCell ref="J8:S8"/>
  </mergeCells>
  <phoneticPr fontId="3"/>
  <conditionalFormatting sqref="U18:AI18">
    <cfRule type="expression" dxfId="13" priority="11">
      <formula>$U$18&lt;&gt;""</formula>
    </cfRule>
  </conditionalFormatting>
  <conditionalFormatting sqref="T27:AI27">
    <cfRule type="expression" dxfId="12" priority="10">
      <formula>$T$27&lt;&gt;""</formula>
    </cfRule>
  </conditionalFormatting>
  <conditionalFormatting sqref="C40:M41">
    <cfRule type="expression" dxfId="11" priority="9">
      <formula>$C$40&lt;&gt;""</formula>
    </cfRule>
  </conditionalFormatting>
  <conditionalFormatting sqref="AB24:AI24">
    <cfRule type="expression" dxfId="10" priority="8">
      <formula>$AB$24&lt;&gt;""</formula>
    </cfRule>
  </conditionalFormatting>
  <conditionalFormatting sqref="AB20:AI20">
    <cfRule type="expression" dxfId="9" priority="6">
      <formula>$AB$20&lt;&gt;""</formula>
    </cfRule>
  </conditionalFormatting>
  <conditionalFormatting sqref="AF21">
    <cfRule type="expression" dxfId="8" priority="5">
      <formula>$AF$21&lt;14</formula>
    </cfRule>
  </conditionalFormatting>
  <conditionalFormatting sqref="AF23:AI23">
    <cfRule type="expression" dxfId="7" priority="4">
      <formula>$AF$23&lt;14</formula>
    </cfRule>
  </conditionalFormatting>
  <conditionalFormatting sqref="J25:S25">
    <cfRule type="expression" dxfId="6" priority="3">
      <formula>_xlfn.DAYS(T24,J24-1)&gt;28</formula>
    </cfRule>
  </conditionalFormatting>
  <conditionalFormatting sqref="W39:AI39">
    <cfRule type="expression" dxfId="5" priority="2">
      <formula>$W$39&lt;&gt;""</formula>
    </cfRule>
  </conditionalFormatting>
  <conditionalFormatting sqref="W28">
    <cfRule type="expression" dxfId="4" priority="14">
      <formula>$W$28&lt;&gt;""</formula>
    </cfRule>
  </conditionalFormatting>
  <conditionalFormatting sqref="AB22:AI22">
    <cfRule type="expression" dxfId="3" priority="1">
      <formula>$AB$22&lt;&gt;""</formula>
    </cfRule>
  </conditionalFormatting>
  <dataValidations count="7">
    <dataValidation type="whole" allowBlank="1" showInputMessage="1" showErrorMessage="1" errorTitle="入力エラー" error="2~99の値を入力してください。" sqref="H28:I28">
      <formula1>2</formula1>
      <formula2>99</formula2>
    </dataValidation>
    <dataValidation type="whole" allowBlank="1" showInputMessage="1" showErrorMessage="1" errorTitle="入力エラー" error="1～12の値を入力してください。" sqref="K28:L28 H39:I39">
      <formula1>1</formula1>
      <formula2>12</formula2>
    </dataValidation>
    <dataValidation type="whole" allowBlank="1" showInputMessage="1" showErrorMessage="1" errorTitle="入力エラー" error="1～31の値を入力してください。" sqref="N28:O28 K39:L39">
      <formula1>1</formula1>
      <formula2>31</formula2>
    </dataValidation>
    <dataValidation type="whole" allowBlank="1" showInputMessage="1" showErrorMessage="1" errorTitle="入力エラー" error="2～99の値を入力してください。" sqref="E39:F39">
      <formula1>2</formula1>
      <formula2>99</formula2>
    </dataValidation>
    <dataValidation type="textLength" allowBlank="1" showInputMessage="1" showErrorMessage="1" errorTitle="無効な入力" error="組合員番号は６桁（アルファベットを含む）の番号です。" sqref="J8:S8">
      <formula1>6</formula1>
      <formula2>6</formula2>
    </dataValidation>
    <dataValidation type="date" allowBlank="1" showInputMessage="1" showErrorMessage="1" errorTitle="無効な入力" error="日付を西暦形式(YYYY/MM/DD)で入力してください。" sqref="Z11:AI11 J23:Q24 J19:Q19 T23:Y24 J21:Q21 T21:Y21">
      <formula1>1</formula1>
      <formula2>73415</formula2>
    </dataValidation>
    <dataValidation allowBlank="1" showInputMessage="1" showErrorMessage="1" errorTitle="無効な入力" error="日付を西暦形式(YYYY/MM/DD)で入力してください。" sqref="J22:Q22 T22:Y22"/>
  </dataValidations>
  <printOptions horizontalCentered="1"/>
  <pageMargins left="0.39370078740157483" right="0.39370078740157483" top="0.39370078740157483" bottom="7.874015748031496E-2" header="0.19685039370078741" footer="0.15748031496062992"/>
  <pageSetup paperSize="9" scale="8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9</xdr:col>
                    <xdr:colOff>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14</xdr:col>
                    <xdr:colOff>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25</xdr:col>
                    <xdr:colOff>0</xdr:colOff>
                    <xdr:row>11</xdr:row>
                    <xdr:rowOff>0</xdr:rowOff>
                  </from>
                  <to>
                    <xdr:col>29</xdr:col>
                    <xdr:colOff>0</xdr:colOff>
                    <xdr:row>12</xdr:row>
                    <xdr:rowOff>0</xdr:rowOff>
                  </to>
                </anchor>
              </controlPr>
            </control>
          </mc:Choice>
        </mc:AlternateContent>
        <mc:AlternateContent xmlns:mc="http://schemas.openxmlformats.org/markup-compatibility/2006">
          <mc:Choice Requires="x14">
            <control shapeId="62468" r:id="rId7" name="Option Button 4">
              <controlPr defaultSize="0" autoFill="0" autoLine="0" autoPict="0">
                <anchor moveWithCells="1">
                  <from>
                    <xdr:col>29</xdr:col>
                    <xdr:colOff>0</xdr:colOff>
                    <xdr:row>11</xdr:row>
                    <xdr:rowOff>0</xdr:rowOff>
                  </from>
                  <to>
                    <xdr:col>32</xdr:col>
                    <xdr:colOff>0</xdr:colOff>
                    <xdr:row>12</xdr:row>
                    <xdr:rowOff>0</xdr:rowOff>
                  </to>
                </anchor>
              </controlPr>
            </control>
          </mc:Choice>
        </mc:AlternateContent>
        <mc:AlternateContent xmlns:mc="http://schemas.openxmlformats.org/markup-compatibility/2006">
          <mc:Choice Requires="x14">
            <control shapeId="62469" r:id="rId8" name="Option Button 5">
              <controlPr defaultSize="0" autoFill="0" autoLine="0" autoPict="0">
                <anchor moveWithCells="1">
                  <from>
                    <xdr:col>9</xdr:col>
                    <xdr:colOff>0</xdr:colOff>
                    <xdr:row>12</xdr:row>
                    <xdr:rowOff>0</xdr:rowOff>
                  </from>
                  <to>
                    <xdr:col>29</xdr:col>
                    <xdr:colOff>0</xdr:colOff>
                    <xdr:row>13</xdr:row>
                    <xdr:rowOff>0</xdr:rowOff>
                  </to>
                </anchor>
              </controlPr>
            </control>
          </mc:Choice>
        </mc:AlternateContent>
        <mc:AlternateContent xmlns:mc="http://schemas.openxmlformats.org/markup-compatibility/2006">
          <mc:Choice Requires="x14">
            <control shapeId="62470" r:id="rId9" name="Option Button 6">
              <controlPr defaultSize="0" autoFill="0" autoLine="0" autoPict="0">
                <anchor moveWithCells="1">
                  <from>
                    <xdr:col>9</xdr:col>
                    <xdr:colOff>0</xdr:colOff>
                    <xdr:row>13</xdr:row>
                    <xdr:rowOff>0</xdr:rowOff>
                  </from>
                  <to>
                    <xdr:col>22</xdr:col>
                    <xdr:colOff>0</xdr:colOff>
                    <xdr:row>14</xdr:row>
                    <xdr:rowOff>0</xdr:rowOff>
                  </to>
                </anchor>
              </controlPr>
            </control>
          </mc:Choice>
        </mc:AlternateContent>
        <mc:AlternateContent xmlns:mc="http://schemas.openxmlformats.org/markup-compatibility/2006">
          <mc:Choice Requires="x14">
            <control shapeId="62471" r:id="rId10" name="Option Button 7">
              <controlPr defaultSize="0" autoFill="0" autoLine="0" autoPict="0">
                <anchor moveWithCells="1">
                  <from>
                    <xdr:col>9</xdr:col>
                    <xdr:colOff>0</xdr:colOff>
                    <xdr:row>14</xdr:row>
                    <xdr:rowOff>0</xdr:rowOff>
                  </from>
                  <to>
                    <xdr:col>29</xdr:col>
                    <xdr:colOff>0</xdr:colOff>
                    <xdr:row>15</xdr:row>
                    <xdr:rowOff>0</xdr:rowOff>
                  </to>
                </anchor>
              </controlPr>
            </control>
          </mc:Choice>
        </mc:AlternateContent>
        <mc:AlternateContent xmlns:mc="http://schemas.openxmlformats.org/markup-compatibility/2006">
          <mc:Choice Requires="x14">
            <control shapeId="62472" r:id="rId11" name="Option Button 8">
              <controlPr defaultSize="0" autoFill="0" autoLine="0" autoPict="0">
                <anchor moveWithCells="1">
                  <from>
                    <xdr:col>9</xdr:col>
                    <xdr:colOff>0</xdr:colOff>
                    <xdr:row>15</xdr:row>
                    <xdr:rowOff>0</xdr:rowOff>
                  </from>
                  <to>
                    <xdr:col>28</xdr:col>
                    <xdr:colOff>0</xdr:colOff>
                    <xdr:row>16</xdr:row>
                    <xdr:rowOff>0</xdr:rowOff>
                  </to>
                </anchor>
              </controlPr>
            </control>
          </mc:Choice>
        </mc:AlternateContent>
        <mc:AlternateContent xmlns:mc="http://schemas.openxmlformats.org/markup-compatibility/2006">
          <mc:Choice Requires="x14">
            <control shapeId="62473" r:id="rId12" name="Option Button 9">
              <controlPr defaultSize="0" autoFill="0" autoLine="0" autoPict="0">
                <anchor moveWithCells="1">
                  <from>
                    <xdr:col>9</xdr:col>
                    <xdr:colOff>0</xdr:colOff>
                    <xdr:row>16</xdr:row>
                    <xdr:rowOff>0</xdr:rowOff>
                  </from>
                  <to>
                    <xdr:col>26</xdr:col>
                    <xdr:colOff>0</xdr:colOff>
                    <xdr:row>17</xdr:row>
                    <xdr:rowOff>0</xdr:rowOff>
                  </to>
                </anchor>
              </controlPr>
            </control>
          </mc:Choice>
        </mc:AlternateContent>
        <mc:AlternateContent xmlns:mc="http://schemas.openxmlformats.org/markup-compatibility/2006">
          <mc:Choice Requires="x14">
            <control shapeId="62474" r:id="rId13" name="Option Button 10">
              <controlPr defaultSize="0" autoFill="0" autoLine="0" autoPict="0">
                <anchor moveWithCells="1">
                  <from>
                    <xdr:col>9</xdr:col>
                    <xdr:colOff>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62475" r:id="rId14" name="Option Button 11">
              <controlPr defaultSize="0" autoFill="0" autoLine="0" autoPict="0">
                <anchor moveWithCells="1">
                  <from>
                    <xdr:col>14</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62476" r:id="rId15" name="Option Button 12">
              <controlPr defaultSize="0" autoFill="0" autoLine="0" autoPict="0">
                <anchor moveWithCells="1">
                  <from>
                    <xdr:col>10</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62477" r:id="rId16" name="Option Button 13">
              <controlPr defaultSize="0" autoFill="0" autoLine="0" autoPict="0">
                <anchor moveWithCells="1">
                  <from>
                    <xdr:col>15</xdr:col>
                    <xdr:colOff>0</xdr:colOff>
                    <xdr:row>34</xdr:row>
                    <xdr:rowOff>0</xdr:rowOff>
                  </from>
                  <to>
                    <xdr:col>18</xdr:col>
                    <xdr:colOff>0</xdr:colOff>
                    <xdr:row>35</xdr:row>
                    <xdr:rowOff>7620</xdr:rowOff>
                  </to>
                </anchor>
              </controlPr>
            </control>
          </mc:Choice>
        </mc:AlternateContent>
        <mc:AlternateContent xmlns:mc="http://schemas.openxmlformats.org/markup-compatibility/2006">
          <mc:Choice Requires="x14">
            <control shapeId="62478" r:id="rId17" name="Group Box 14">
              <controlPr defaultSize="0" autoFill="0" autoPict="0">
                <anchor moveWithCells="1">
                  <from>
                    <xdr:col>9</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62479" r:id="rId18" name="Group Box 15">
              <controlPr defaultSize="0" autoFill="0" autoPict="0">
                <anchor moveWithCells="1">
                  <from>
                    <xdr:col>25</xdr:col>
                    <xdr:colOff>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62480" r:id="rId19" name="Group Box 16">
              <controlPr defaultSize="0" autoFill="0" autoPict="0">
                <anchor moveWithCells="1">
                  <from>
                    <xdr:col>9</xdr:col>
                    <xdr:colOff>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62481" r:id="rId20" name="Option Button 17">
              <controlPr defaultSize="0" autoFill="0" autoLine="0" autoPict="0">
                <anchor moveWithCells="1">
                  <from>
                    <xdr:col>2</xdr:col>
                    <xdr:colOff>45720</xdr:colOff>
                    <xdr:row>15</xdr:row>
                    <xdr:rowOff>38100</xdr:rowOff>
                  </from>
                  <to>
                    <xdr:col>7</xdr:col>
                    <xdr:colOff>182880</xdr:colOff>
                    <xdr:row>15</xdr:row>
                    <xdr:rowOff>175260</xdr:rowOff>
                  </to>
                </anchor>
              </controlPr>
            </control>
          </mc:Choice>
        </mc:AlternateContent>
        <mc:AlternateContent xmlns:mc="http://schemas.openxmlformats.org/markup-compatibility/2006">
          <mc:Choice Requires="x14">
            <control shapeId="62482" r:id="rId21" name="Group Box 18">
              <controlPr defaultSize="0" autoFill="0" autoPict="0">
                <anchor moveWithCells="1">
                  <from>
                    <xdr:col>1</xdr:col>
                    <xdr:colOff>0</xdr:colOff>
                    <xdr:row>12</xdr:row>
                    <xdr:rowOff>0</xdr:rowOff>
                  </from>
                  <to>
                    <xdr:col>35</xdr:col>
                    <xdr:colOff>0</xdr:colOff>
                    <xdr:row>17</xdr:row>
                    <xdr:rowOff>0</xdr:rowOff>
                  </to>
                </anchor>
              </controlPr>
            </control>
          </mc:Choice>
        </mc:AlternateContent>
        <mc:AlternateContent xmlns:mc="http://schemas.openxmlformats.org/markup-compatibility/2006">
          <mc:Choice Requires="x14">
            <control shapeId="62483" r:id="rId22" name="Group Box 19">
              <controlPr defaultSize="0" autoFill="0" autoPict="0">
                <anchor moveWithCells="1">
                  <from>
                    <xdr:col>9</xdr:col>
                    <xdr:colOff>0</xdr:colOff>
                    <xdr:row>33</xdr:row>
                    <xdr:rowOff>0</xdr:rowOff>
                  </from>
                  <to>
                    <xdr:col>20</xdr:col>
                    <xdr:colOff>0</xdr:colOff>
                    <xdr:row>36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94CDF3C6-A042-4006-81BF-66BD118470D2}">
            <xm:f>'\\kfs01\ドキュメント\没\[【改定中・本番用】10-11-1_sienteatekin_seikyusyo.xlsx]チェックボックスのステータス'!#REF!&lt;&gt;6</xm:f>
            <x14:dxf>
              <fill>
                <patternFill>
                  <bgColor theme="0" tint="-0.34998626667073579"/>
                </patternFill>
              </fill>
            </x14:dxf>
          </x14:cfRule>
          <xm:sqref>J23:Q23</xm:sqref>
        </x14:conditionalFormatting>
        <x14:conditionalFormatting xmlns:xm="http://schemas.microsoft.com/office/excel/2006/main">
          <x14:cfRule type="expression" priority="12" id="{1F0A0D55-D3B5-4CCD-87B0-8A2BC6C401DA}">
            <xm:f>'\\kfs01\ドキュメント\没\[【改定中・本番用】10-11-1_sienteatekin_seikyusyo.xlsx]チェックボックスのステータス'!#REF!&lt;&gt;6</xm:f>
            <x14:dxf>
              <fill>
                <patternFill>
                  <bgColor theme="0" tint="-0.34998626667073579"/>
                </patternFill>
              </fill>
            </x14:dxf>
          </x14:cfRule>
          <xm:sqref>T23:Y23</xm:sqref>
        </x14:conditionalFormatting>
        <x14:conditionalFormatting xmlns:xm="http://schemas.microsoft.com/office/excel/2006/main">
          <x14:cfRule type="expression" priority="7" id="{CB8D1220-CE2C-4DA8-BB24-8CF07A93B372}">
            <xm:f>'\\kfs01\ドキュメント\没\[【改定中・本番用】10-11-1_sienteatekin_seikyusyo.xlsx]チェックボックスのステータス'!#REF!=2</xm:f>
            <x14:dxf>
              <fill>
                <patternFill>
                  <bgColor theme="0" tint="-0.34998626667073579"/>
                </patternFill>
              </fill>
            </x14:dxf>
          </x14:cfRule>
          <xm:sqref>J19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131"/>
  <sheetViews>
    <sheetView showGridLines="0" view="pageBreakPreview" topLeftCell="A65" zoomScale="135" zoomScaleNormal="100" zoomScaleSheetLayoutView="160" workbookViewId="0">
      <selection activeCell="U87" sqref="U87"/>
    </sheetView>
  </sheetViews>
  <sheetFormatPr defaultColWidth="2.5" defaultRowHeight="15" customHeight="1"/>
  <cols>
    <col min="1" max="1" width="2.5" style="29"/>
    <col min="2" max="35" width="2.59765625" style="29" customWidth="1"/>
    <col min="36" max="36" width="2.5" style="29" customWidth="1"/>
    <col min="37" max="37" width="8.3984375" style="29" bestFit="1" customWidth="1"/>
    <col min="38" max="38" width="17.19921875" style="29" customWidth="1"/>
    <col min="39" max="41" width="2.5" style="29"/>
    <col min="42" max="43" width="7.19921875" style="29" bestFit="1" customWidth="1"/>
    <col min="44" max="16384" width="2.5" style="29"/>
  </cols>
  <sheetData>
    <row r="1" spans="2:43" ht="25.95" customHeight="1">
      <c r="B1" s="40" t="s">
        <v>264</v>
      </c>
      <c r="M1" s="41"/>
      <c r="N1" s="32"/>
      <c r="O1" s="32"/>
      <c r="P1" s="32"/>
      <c r="Z1" s="32"/>
    </row>
    <row r="2" spans="2:43" ht="27.75" customHeight="1">
      <c r="B2" s="463" t="s">
        <v>229</v>
      </c>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row>
    <row r="3" spans="2:43" ht="20.100000000000001" customHeight="1">
      <c r="B3" s="48" t="s">
        <v>380</v>
      </c>
      <c r="C3" s="200"/>
      <c r="D3" s="200"/>
      <c r="E3" s="200"/>
      <c r="F3" s="200"/>
      <c r="G3" s="200"/>
      <c r="H3" s="200"/>
      <c r="I3" s="200"/>
      <c r="J3" s="200"/>
      <c r="K3" s="200"/>
      <c r="L3" s="200"/>
      <c r="M3" s="200"/>
      <c r="N3" s="200"/>
      <c r="O3" s="200"/>
      <c r="P3" s="200"/>
      <c r="Q3" s="200"/>
      <c r="R3" s="200"/>
      <c r="S3" s="200"/>
      <c r="T3" s="200"/>
      <c r="U3" s="200"/>
      <c r="V3" s="200"/>
      <c r="W3" s="200"/>
      <c r="X3" s="200"/>
      <c r="AH3" s="200"/>
      <c r="AI3" s="200"/>
    </row>
    <row r="4" spans="2:43" ht="20.100000000000001" customHeight="1">
      <c r="B4" s="48" t="s">
        <v>94</v>
      </c>
      <c r="C4" s="200"/>
      <c r="D4" s="200"/>
      <c r="E4" s="200"/>
      <c r="F4" s="200"/>
      <c r="G4" s="200"/>
      <c r="H4" s="200"/>
      <c r="I4" s="200"/>
      <c r="J4" s="200"/>
      <c r="K4" s="200"/>
      <c r="L4" s="200"/>
      <c r="M4" s="200"/>
      <c r="N4" s="200"/>
      <c r="O4" s="200"/>
      <c r="P4" s="200"/>
      <c r="Q4" s="200"/>
      <c r="R4" s="200"/>
      <c r="S4" s="200"/>
      <c r="T4" s="200"/>
      <c r="U4" s="200"/>
      <c r="V4" s="200"/>
      <c r="W4" s="200"/>
      <c r="X4" s="200"/>
      <c r="AH4" s="200"/>
      <c r="AI4" s="200"/>
    </row>
    <row r="5" spans="2:43" ht="18.45" customHeight="1">
      <c r="B5" s="42" t="s">
        <v>25</v>
      </c>
      <c r="C5" s="43"/>
      <c r="D5" s="43"/>
      <c r="E5" s="43"/>
      <c r="F5" s="43"/>
      <c r="G5" s="43"/>
      <c r="H5" s="43"/>
      <c r="I5" s="43"/>
      <c r="J5" s="43"/>
      <c r="K5" s="43"/>
      <c r="L5" s="43"/>
      <c r="M5" s="43"/>
      <c r="N5" s="200"/>
      <c r="O5" s="200"/>
      <c r="P5" s="200"/>
      <c r="Q5" s="200"/>
      <c r="R5" s="200"/>
      <c r="S5" s="200"/>
      <c r="T5" s="200"/>
      <c r="U5" s="200"/>
      <c r="V5" s="200"/>
      <c r="W5" s="200"/>
      <c r="X5" s="200"/>
      <c r="AH5" s="200"/>
      <c r="AI5" s="200"/>
      <c r="AL5" s="45"/>
    </row>
    <row r="6" spans="2:43" s="32" customFormat="1" ht="14.55" customHeight="1" thickBot="1">
      <c r="B6" s="55" t="s">
        <v>137</v>
      </c>
      <c r="C6" s="55"/>
      <c r="D6" s="55"/>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row>
    <row r="7" spans="2:43" ht="18" customHeight="1">
      <c r="B7" s="314" t="s">
        <v>253</v>
      </c>
      <c r="C7" s="315"/>
      <c r="D7" s="315"/>
      <c r="E7" s="315"/>
      <c r="F7" s="315"/>
      <c r="G7" s="315"/>
      <c r="H7" s="315"/>
      <c r="I7" s="464"/>
      <c r="J7" s="187" t="s">
        <v>491</v>
      </c>
      <c r="K7" s="187"/>
      <c r="L7" s="187"/>
      <c r="M7" s="187"/>
      <c r="N7" s="187"/>
      <c r="O7" s="187"/>
      <c r="P7" s="187"/>
      <c r="Q7" s="187"/>
      <c r="R7" s="187"/>
      <c r="S7" s="188"/>
      <c r="T7" s="291" t="s">
        <v>24</v>
      </c>
      <c r="U7" s="292"/>
      <c r="V7" s="292"/>
      <c r="W7" s="292"/>
      <c r="X7" s="292"/>
      <c r="Y7" s="293"/>
      <c r="Z7" s="465"/>
      <c r="AA7" s="465"/>
      <c r="AB7" s="465"/>
      <c r="AC7" s="465"/>
      <c r="AD7" s="465"/>
      <c r="AE7" s="465"/>
      <c r="AF7" s="465"/>
      <c r="AG7" s="465"/>
      <c r="AH7" s="465"/>
      <c r="AI7" s="466"/>
    </row>
    <row r="8" spans="2:43" ht="18" customHeight="1">
      <c r="B8" s="312" t="s">
        <v>254</v>
      </c>
      <c r="C8" s="313"/>
      <c r="D8" s="313"/>
      <c r="E8" s="313"/>
      <c r="F8" s="313"/>
      <c r="G8" s="313"/>
      <c r="H8" s="313"/>
      <c r="I8" s="456"/>
      <c r="J8" s="203"/>
      <c r="K8" s="203"/>
      <c r="L8" s="203"/>
      <c r="M8" s="203"/>
      <c r="N8" s="203"/>
      <c r="O8" s="203"/>
      <c r="P8" s="203"/>
      <c r="Q8" s="203"/>
      <c r="R8" s="203"/>
      <c r="S8" s="204"/>
      <c r="T8" s="255"/>
      <c r="U8" s="256"/>
      <c r="V8" s="256"/>
      <c r="W8" s="256"/>
      <c r="X8" s="256"/>
      <c r="Y8" s="257"/>
      <c r="Z8" s="467"/>
      <c r="AA8" s="467"/>
      <c r="AB8" s="467"/>
      <c r="AC8" s="467"/>
      <c r="AD8" s="467"/>
      <c r="AE8" s="467"/>
      <c r="AF8" s="467"/>
      <c r="AG8" s="467"/>
      <c r="AH8" s="467"/>
      <c r="AI8" s="468"/>
    </row>
    <row r="9" spans="2:43" ht="18" customHeight="1">
      <c r="B9" s="231" t="s">
        <v>0</v>
      </c>
      <c r="C9" s="232"/>
      <c r="D9" s="232"/>
      <c r="E9" s="232"/>
      <c r="F9" s="232"/>
      <c r="G9" s="232"/>
      <c r="H9" s="232"/>
      <c r="I9" s="233"/>
      <c r="J9" s="205"/>
      <c r="K9" s="205"/>
      <c r="L9" s="205"/>
      <c r="M9" s="205"/>
      <c r="N9" s="205"/>
      <c r="O9" s="205"/>
      <c r="P9" s="205"/>
      <c r="Q9" s="205"/>
      <c r="R9" s="205"/>
      <c r="S9" s="206"/>
      <c r="T9" s="452" t="s">
        <v>492</v>
      </c>
      <c r="U9" s="453"/>
      <c r="V9" s="453"/>
      <c r="W9" s="453"/>
      <c r="X9" s="453"/>
      <c r="Y9" s="454"/>
      <c r="Z9" s="457"/>
      <c r="AA9" s="458"/>
      <c r="AB9" s="458"/>
      <c r="AC9" s="458"/>
      <c r="AD9" s="458"/>
      <c r="AE9" s="458"/>
      <c r="AF9" s="458"/>
      <c r="AG9" s="458"/>
      <c r="AH9" s="458"/>
      <c r="AI9" s="459"/>
    </row>
    <row r="10" spans="2:43" ht="18" customHeight="1">
      <c r="B10" s="231" t="s">
        <v>1</v>
      </c>
      <c r="C10" s="232"/>
      <c r="D10" s="232"/>
      <c r="E10" s="232"/>
      <c r="F10" s="232"/>
      <c r="G10" s="232"/>
      <c r="H10" s="232"/>
      <c r="I10" s="233"/>
      <c r="J10" s="203"/>
      <c r="K10" s="203"/>
      <c r="L10" s="203"/>
      <c r="M10" s="203"/>
      <c r="N10" s="203"/>
      <c r="O10" s="203"/>
      <c r="P10" s="203"/>
      <c r="Q10" s="203"/>
      <c r="R10" s="203"/>
      <c r="S10" s="204"/>
      <c r="T10" s="455"/>
      <c r="U10" s="313"/>
      <c r="V10" s="313"/>
      <c r="W10" s="313"/>
      <c r="X10" s="313"/>
      <c r="Y10" s="456"/>
      <c r="Z10" s="460"/>
      <c r="AA10" s="461"/>
      <c r="AB10" s="461"/>
      <c r="AC10" s="461"/>
      <c r="AD10" s="461"/>
      <c r="AE10" s="461"/>
      <c r="AF10" s="461"/>
      <c r="AG10" s="461"/>
      <c r="AH10" s="461"/>
      <c r="AI10" s="462"/>
      <c r="AQ10" s="93"/>
    </row>
    <row r="11" spans="2:43" ht="36" customHeight="1">
      <c r="B11" s="231" t="s">
        <v>3</v>
      </c>
      <c r="C11" s="232"/>
      <c r="D11" s="232"/>
      <c r="E11" s="232"/>
      <c r="F11" s="232"/>
      <c r="G11" s="232"/>
      <c r="H11" s="232"/>
      <c r="I11" s="233"/>
      <c r="J11" s="207"/>
      <c r="K11" s="207"/>
      <c r="L11" s="207"/>
      <c r="M11" s="207"/>
      <c r="N11" s="207"/>
      <c r="O11" s="207"/>
      <c r="P11" s="207"/>
      <c r="Q11" s="207"/>
      <c r="R11" s="207"/>
      <c r="S11" s="208"/>
      <c r="T11" s="255" t="s">
        <v>2</v>
      </c>
      <c r="U11" s="256"/>
      <c r="V11" s="256"/>
      <c r="W11" s="256"/>
      <c r="X11" s="256"/>
      <c r="Y11" s="257"/>
      <c r="Z11" s="448"/>
      <c r="AA11" s="449"/>
      <c r="AB11" s="449"/>
      <c r="AC11" s="449"/>
      <c r="AD11" s="449"/>
      <c r="AE11" s="449"/>
      <c r="AF11" s="449"/>
      <c r="AG11" s="449"/>
      <c r="AH11" s="449"/>
      <c r="AI11" s="450"/>
      <c r="AP11" s="94"/>
      <c r="AQ11" s="94"/>
    </row>
    <row r="12" spans="2:43" ht="36" customHeight="1">
      <c r="B12" s="319" t="s">
        <v>490</v>
      </c>
      <c r="C12" s="320"/>
      <c r="D12" s="320"/>
      <c r="E12" s="320"/>
      <c r="F12" s="320"/>
      <c r="G12" s="320"/>
      <c r="H12" s="320"/>
      <c r="I12" s="321"/>
      <c r="J12" s="95" t="s">
        <v>241</v>
      </c>
      <c r="K12" s="451" t="s">
        <v>67</v>
      </c>
      <c r="L12" s="451"/>
      <c r="M12" s="451"/>
      <c r="N12" s="451"/>
      <c r="O12" s="144" t="s">
        <v>241</v>
      </c>
      <c r="P12" s="451" t="s">
        <v>68</v>
      </c>
      <c r="Q12" s="451"/>
      <c r="R12" s="451"/>
      <c r="S12" s="451"/>
      <c r="T12" s="294" t="s">
        <v>493</v>
      </c>
      <c r="U12" s="295"/>
      <c r="V12" s="295"/>
      <c r="W12" s="295"/>
      <c r="X12" s="295"/>
      <c r="Y12" s="296"/>
      <c r="Z12" s="145" t="s">
        <v>241</v>
      </c>
      <c r="AA12" s="97" t="s">
        <v>128</v>
      </c>
      <c r="AB12" s="96"/>
      <c r="AC12" s="96"/>
      <c r="AD12" s="145" t="s">
        <v>241</v>
      </c>
      <c r="AE12" s="97" t="s">
        <v>129</v>
      </c>
      <c r="AF12" s="96"/>
      <c r="AG12" s="96"/>
      <c r="AH12" s="96"/>
      <c r="AI12" s="98"/>
      <c r="AK12" s="40"/>
      <c r="AL12" s="40"/>
    </row>
    <row r="13" spans="2:43" ht="16.05" customHeight="1">
      <c r="B13" s="297" t="s">
        <v>494</v>
      </c>
      <c r="C13" s="298"/>
      <c r="D13" s="298"/>
      <c r="E13" s="298"/>
      <c r="F13" s="298"/>
      <c r="G13" s="298"/>
      <c r="H13" s="298"/>
      <c r="I13" s="299"/>
      <c r="J13" s="99" t="s">
        <v>241</v>
      </c>
      <c r="K13" s="442" t="s">
        <v>495</v>
      </c>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3"/>
      <c r="AK13" s="40"/>
      <c r="AL13" s="40"/>
    </row>
    <row r="14" spans="2:43" ht="16.05" customHeight="1">
      <c r="B14" s="300"/>
      <c r="C14" s="301"/>
      <c r="D14" s="301"/>
      <c r="E14" s="301"/>
      <c r="F14" s="301"/>
      <c r="G14" s="301"/>
      <c r="H14" s="301"/>
      <c r="I14" s="302"/>
      <c r="J14" s="100" t="s">
        <v>241</v>
      </c>
      <c r="K14" s="444" t="s">
        <v>162</v>
      </c>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5"/>
      <c r="AK14" s="40"/>
      <c r="AL14" s="40"/>
    </row>
    <row r="15" spans="2:43" ht="16.05" customHeight="1">
      <c r="B15" s="300"/>
      <c r="C15" s="301"/>
      <c r="D15" s="301"/>
      <c r="E15" s="301"/>
      <c r="F15" s="301"/>
      <c r="G15" s="301"/>
      <c r="H15" s="301"/>
      <c r="I15" s="302"/>
      <c r="J15" s="101" t="s">
        <v>241</v>
      </c>
      <c r="K15" s="444" t="s">
        <v>163</v>
      </c>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5"/>
      <c r="AK15" s="40"/>
      <c r="AL15" s="40"/>
    </row>
    <row r="16" spans="2:43" ht="16.05" customHeight="1">
      <c r="B16" s="300"/>
      <c r="C16" s="301"/>
      <c r="D16" s="301"/>
      <c r="E16" s="301"/>
      <c r="F16" s="301"/>
      <c r="G16" s="301"/>
      <c r="H16" s="301"/>
      <c r="I16" s="302"/>
      <c r="J16" s="101" t="s">
        <v>241</v>
      </c>
      <c r="K16" s="444" t="s">
        <v>139</v>
      </c>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5"/>
      <c r="AK16" s="40"/>
      <c r="AL16" s="40"/>
    </row>
    <row r="17" spans="2:39" ht="16.05" customHeight="1">
      <c r="B17" s="439"/>
      <c r="C17" s="440"/>
      <c r="D17" s="440"/>
      <c r="E17" s="440"/>
      <c r="F17" s="440"/>
      <c r="G17" s="440"/>
      <c r="H17" s="440"/>
      <c r="I17" s="441"/>
      <c r="J17" s="102" t="s">
        <v>241</v>
      </c>
      <c r="K17" s="446" t="s">
        <v>138</v>
      </c>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7"/>
      <c r="AK17" s="40"/>
      <c r="AL17" s="40"/>
    </row>
    <row r="18" spans="2:39" ht="36" customHeight="1">
      <c r="B18" s="322" t="s">
        <v>34</v>
      </c>
      <c r="C18" s="323"/>
      <c r="D18" s="323"/>
      <c r="E18" s="323"/>
      <c r="F18" s="323"/>
      <c r="G18" s="323"/>
      <c r="H18" s="323"/>
      <c r="I18" s="324"/>
      <c r="J18" s="92" t="s">
        <v>241</v>
      </c>
      <c r="K18" s="429" t="s">
        <v>29</v>
      </c>
      <c r="L18" s="429"/>
      <c r="M18" s="429"/>
      <c r="N18" s="429"/>
      <c r="O18" s="146" t="s">
        <v>241</v>
      </c>
      <c r="P18" s="430" t="s">
        <v>37</v>
      </c>
      <c r="Q18" s="430"/>
      <c r="R18" s="430"/>
      <c r="S18" s="430"/>
      <c r="T18" s="103"/>
      <c r="U18" s="431"/>
      <c r="V18" s="431"/>
      <c r="W18" s="431"/>
      <c r="X18" s="431"/>
      <c r="Y18" s="431"/>
      <c r="Z18" s="431"/>
      <c r="AA18" s="431"/>
      <c r="AB18" s="431"/>
      <c r="AC18" s="431"/>
      <c r="AD18" s="431"/>
      <c r="AE18" s="431"/>
      <c r="AF18" s="431"/>
      <c r="AG18" s="431"/>
      <c r="AH18" s="431"/>
      <c r="AI18" s="432"/>
    </row>
    <row r="19" spans="2:39" ht="36" customHeight="1">
      <c r="B19" s="231" t="s">
        <v>496</v>
      </c>
      <c r="C19" s="232"/>
      <c r="D19" s="232"/>
      <c r="E19" s="232"/>
      <c r="F19" s="232"/>
      <c r="G19" s="232"/>
      <c r="H19" s="232"/>
      <c r="I19" s="233"/>
      <c r="J19" s="234"/>
      <c r="K19" s="235"/>
      <c r="L19" s="235"/>
      <c r="M19" s="235"/>
      <c r="N19" s="235"/>
      <c r="O19" s="235"/>
      <c r="P19" s="235"/>
      <c r="Q19" s="433"/>
      <c r="R19" s="104"/>
      <c r="S19" s="104"/>
      <c r="T19" s="434"/>
      <c r="U19" s="434"/>
      <c r="V19" s="434"/>
      <c r="W19" s="434"/>
      <c r="X19" s="434"/>
      <c r="Y19" s="434"/>
      <c r="Z19" s="434"/>
      <c r="AA19" s="434"/>
      <c r="AB19" s="434"/>
      <c r="AC19" s="434"/>
      <c r="AD19" s="434"/>
      <c r="AE19" s="434"/>
      <c r="AF19" s="434"/>
      <c r="AG19" s="434"/>
      <c r="AH19" s="434"/>
      <c r="AI19" s="435"/>
      <c r="AK19" s="40"/>
      <c r="AL19" s="40"/>
    </row>
    <row r="20" spans="2:39" ht="36" customHeight="1">
      <c r="B20" s="231" t="s">
        <v>497</v>
      </c>
      <c r="C20" s="232"/>
      <c r="D20" s="232"/>
      <c r="E20" s="232"/>
      <c r="F20" s="232"/>
      <c r="G20" s="232"/>
      <c r="H20" s="232"/>
      <c r="I20" s="233"/>
      <c r="J20" s="234"/>
      <c r="K20" s="235"/>
      <c r="L20" s="235"/>
      <c r="M20" s="235"/>
      <c r="N20" s="235"/>
      <c r="O20" s="235"/>
      <c r="P20" s="235"/>
      <c r="Q20" s="235"/>
      <c r="R20" s="235" t="s">
        <v>9</v>
      </c>
      <c r="S20" s="235"/>
      <c r="T20" s="236"/>
      <c r="U20" s="236"/>
      <c r="V20" s="236"/>
      <c r="W20" s="236"/>
      <c r="X20" s="236"/>
      <c r="Y20" s="236"/>
      <c r="Z20" s="236" t="s">
        <v>10</v>
      </c>
      <c r="AA20" s="236"/>
      <c r="AB20" s="437"/>
      <c r="AC20" s="437"/>
      <c r="AD20" s="437"/>
      <c r="AE20" s="437"/>
      <c r="AF20" s="276"/>
      <c r="AG20" s="276"/>
      <c r="AH20" s="276"/>
      <c r="AI20" s="436"/>
      <c r="AK20" s="40"/>
      <c r="AL20" s="105"/>
    </row>
    <row r="21" spans="2:39" ht="36" customHeight="1">
      <c r="B21" s="231" t="s">
        <v>259</v>
      </c>
      <c r="C21" s="232"/>
      <c r="D21" s="232"/>
      <c r="E21" s="232"/>
      <c r="F21" s="232"/>
      <c r="G21" s="232"/>
      <c r="H21" s="232"/>
      <c r="I21" s="233"/>
      <c r="J21" s="234"/>
      <c r="K21" s="235"/>
      <c r="L21" s="235"/>
      <c r="M21" s="235"/>
      <c r="N21" s="235"/>
      <c r="O21" s="235"/>
      <c r="P21" s="235"/>
      <c r="Q21" s="235"/>
      <c r="R21" s="235" t="s">
        <v>9</v>
      </c>
      <c r="S21" s="235"/>
      <c r="T21" s="236"/>
      <c r="U21" s="236"/>
      <c r="V21" s="236"/>
      <c r="W21" s="236"/>
      <c r="X21" s="236"/>
      <c r="Y21" s="236"/>
      <c r="Z21" s="236" t="s">
        <v>10</v>
      </c>
      <c r="AA21" s="236"/>
      <c r="AB21" s="437"/>
      <c r="AC21" s="438"/>
      <c r="AD21" s="438"/>
      <c r="AE21" s="438"/>
      <c r="AF21" s="276"/>
      <c r="AG21" s="276"/>
      <c r="AH21" s="276"/>
      <c r="AI21" s="436"/>
      <c r="AK21" s="40"/>
      <c r="AL21" s="106"/>
    </row>
    <row r="22" spans="2:39" ht="36" customHeight="1">
      <c r="B22" s="231" t="s">
        <v>31</v>
      </c>
      <c r="C22" s="232"/>
      <c r="D22" s="232"/>
      <c r="E22" s="232"/>
      <c r="F22" s="232"/>
      <c r="G22" s="232"/>
      <c r="H22" s="232"/>
      <c r="I22" s="233"/>
      <c r="J22" s="234"/>
      <c r="K22" s="235"/>
      <c r="L22" s="235"/>
      <c r="M22" s="235"/>
      <c r="N22" s="235"/>
      <c r="O22" s="235"/>
      <c r="P22" s="235"/>
      <c r="Q22" s="235"/>
      <c r="R22" s="235" t="s">
        <v>9</v>
      </c>
      <c r="S22" s="235"/>
      <c r="T22" s="236"/>
      <c r="U22" s="236"/>
      <c r="V22" s="236"/>
      <c r="W22" s="236"/>
      <c r="X22" s="236"/>
      <c r="Y22" s="236"/>
      <c r="Z22" s="236" t="s">
        <v>10</v>
      </c>
      <c r="AA22" s="236"/>
      <c r="AB22" s="427"/>
      <c r="AC22" s="427"/>
      <c r="AD22" s="427"/>
      <c r="AE22" s="427"/>
      <c r="AF22" s="427"/>
      <c r="AG22" s="427"/>
      <c r="AH22" s="427"/>
      <c r="AI22" s="428"/>
      <c r="AK22" s="40"/>
      <c r="AL22" s="40"/>
    </row>
    <row r="23" spans="2:39" ht="36" customHeight="1">
      <c r="B23" s="231" t="s">
        <v>239</v>
      </c>
      <c r="C23" s="232"/>
      <c r="D23" s="232"/>
      <c r="E23" s="232"/>
      <c r="F23" s="232"/>
      <c r="G23" s="232"/>
      <c r="H23" s="232"/>
      <c r="I23" s="233"/>
      <c r="J23" s="276" t="s">
        <v>231</v>
      </c>
      <c r="K23" s="276"/>
      <c r="L23" s="276"/>
      <c r="M23" s="276"/>
      <c r="N23" s="276"/>
      <c r="O23" s="276"/>
      <c r="P23" s="276"/>
      <c r="Q23" s="276"/>
      <c r="R23" s="276"/>
      <c r="S23" s="276"/>
      <c r="T23" s="416" t="s">
        <v>238</v>
      </c>
      <c r="U23" s="417"/>
      <c r="V23" s="417"/>
      <c r="W23" s="417"/>
      <c r="X23" s="417"/>
      <c r="Y23" s="417"/>
      <c r="Z23" s="417"/>
      <c r="AA23" s="418"/>
      <c r="AB23" s="277" t="s">
        <v>232</v>
      </c>
      <c r="AC23" s="277"/>
      <c r="AD23" s="277"/>
      <c r="AE23" s="277"/>
      <c r="AF23" s="277"/>
      <c r="AG23" s="277"/>
      <c r="AH23" s="277"/>
      <c r="AI23" s="278"/>
      <c r="AK23" s="40"/>
      <c r="AL23" s="40"/>
    </row>
    <row r="24" spans="2:39" ht="25.05" customHeight="1">
      <c r="B24" s="107"/>
      <c r="C24" s="41" t="s">
        <v>26</v>
      </c>
      <c r="D24" s="32"/>
      <c r="E24" s="32"/>
      <c r="F24" s="32"/>
      <c r="G24" s="32"/>
      <c r="H24" s="32"/>
      <c r="I24" s="32"/>
      <c r="J24" s="32"/>
      <c r="K24" s="32"/>
      <c r="L24" s="32"/>
      <c r="M24" s="32"/>
      <c r="N24" s="32"/>
      <c r="O24" s="32"/>
      <c r="P24" s="108"/>
      <c r="Q24" s="108"/>
      <c r="R24" s="108"/>
      <c r="S24" s="108"/>
      <c r="T24" s="108"/>
      <c r="U24" s="108"/>
      <c r="V24" s="108"/>
      <c r="W24" s="108"/>
      <c r="X24" s="108"/>
      <c r="Y24" s="108"/>
      <c r="Z24" s="108"/>
      <c r="AA24" s="108"/>
      <c r="AB24" s="108"/>
      <c r="AC24" s="108"/>
      <c r="AD24" s="108"/>
      <c r="AE24" s="108"/>
      <c r="AF24" s="108"/>
      <c r="AG24" s="108"/>
      <c r="AH24" s="108"/>
      <c r="AI24" s="109"/>
      <c r="AM24" s="40"/>
    </row>
    <row r="25" spans="2:39" ht="25.05" customHeight="1">
      <c r="B25" s="107"/>
      <c r="C25" s="32"/>
      <c r="D25" s="32" t="s">
        <v>5</v>
      </c>
      <c r="E25" s="32"/>
      <c r="F25" s="32"/>
      <c r="G25" s="32"/>
      <c r="H25" s="32"/>
      <c r="I25" s="32"/>
      <c r="J25" s="32"/>
      <c r="K25" s="32"/>
      <c r="L25" s="32"/>
      <c r="M25" s="32"/>
      <c r="N25" s="32"/>
      <c r="O25" s="32"/>
      <c r="P25" s="32"/>
      <c r="Q25" s="32"/>
      <c r="R25" s="32"/>
      <c r="S25" s="32"/>
      <c r="T25" s="422"/>
      <c r="U25" s="422"/>
      <c r="V25" s="422"/>
      <c r="W25" s="422"/>
      <c r="X25" s="422"/>
      <c r="Y25" s="422"/>
      <c r="Z25" s="422"/>
      <c r="AA25" s="422"/>
      <c r="AB25" s="422"/>
      <c r="AC25" s="422"/>
      <c r="AD25" s="422"/>
      <c r="AE25" s="422"/>
      <c r="AF25" s="422"/>
      <c r="AG25" s="422"/>
      <c r="AH25" s="422"/>
      <c r="AI25" s="423"/>
      <c r="AL25" s="110"/>
      <c r="AM25" s="40"/>
    </row>
    <row r="26" spans="2:39" ht="31.95" customHeight="1" thickBot="1">
      <c r="B26" s="111"/>
      <c r="C26" s="112"/>
      <c r="D26" s="112"/>
      <c r="E26" s="113"/>
      <c r="F26" s="114"/>
      <c r="G26" s="113"/>
      <c r="H26" s="424"/>
      <c r="I26" s="424"/>
      <c r="J26" s="176" t="s">
        <v>6</v>
      </c>
      <c r="K26" s="424"/>
      <c r="L26" s="424"/>
      <c r="M26" s="176" t="s">
        <v>7</v>
      </c>
      <c r="N26" s="424"/>
      <c r="O26" s="424"/>
      <c r="P26" s="176" t="s">
        <v>8</v>
      </c>
      <c r="Q26" s="112"/>
      <c r="R26" s="112"/>
      <c r="S26" s="112"/>
      <c r="T26" s="341" t="s">
        <v>485</v>
      </c>
      <c r="U26" s="341"/>
      <c r="V26" s="341"/>
      <c r="W26" s="112"/>
      <c r="X26" s="425"/>
      <c r="Y26" s="425"/>
      <c r="Z26" s="425"/>
      <c r="AA26" s="425"/>
      <c r="AB26" s="425"/>
      <c r="AC26" s="425"/>
      <c r="AD26" s="425"/>
      <c r="AE26" s="425"/>
      <c r="AF26" s="425"/>
      <c r="AG26" s="425"/>
      <c r="AH26" s="425"/>
      <c r="AI26" s="115"/>
      <c r="AK26" s="40"/>
      <c r="AL26" s="40"/>
    </row>
    <row r="27" spans="2:39" ht="31.95" customHeight="1">
      <c r="B27" s="419" t="s">
        <v>11</v>
      </c>
      <c r="C27" s="420"/>
      <c r="D27" s="420"/>
      <c r="E27" s="420"/>
      <c r="F27" s="420"/>
      <c r="G27" s="420"/>
      <c r="H27" s="420"/>
      <c r="I27" s="420"/>
      <c r="J27" s="420"/>
      <c r="K27" s="420"/>
      <c r="L27" s="420"/>
      <c r="M27" s="420"/>
      <c r="N27" s="420"/>
      <c r="O27" s="420"/>
      <c r="P27" s="420"/>
      <c r="Q27" s="420"/>
      <c r="R27" s="420"/>
      <c r="S27" s="420"/>
      <c r="T27" s="421" t="s">
        <v>97</v>
      </c>
      <c r="U27" s="421"/>
      <c r="V27" s="421"/>
      <c r="W27" s="421"/>
      <c r="X27" s="421"/>
      <c r="Y27" s="421"/>
      <c r="Z27" s="421"/>
      <c r="AA27" s="421"/>
      <c r="AB27" s="426"/>
      <c r="AC27" s="426"/>
      <c r="AD27" s="426"/>
      <c r="AE27" s="426"/>
      <c r="AF27" s="426"/>
      <c r="AG27" s="426"/>
      <c r="AH27" s="426"/>
      <c r="AI27" s="426"/>
      <c r="AK27" s="40"/>
      <c r="AL27" s="40"/>
    </row>
    <row r="28" spans="2:39" ht="18.75" customHeight="1" thickBot="1">
      <c r="B28" s="116" t="s">
        <v>228</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row>
    <row r="29" spans="2:39" ht="32.549999999999997" customHeight="1">
      <c r="B29" s="404" t="s">
        <v>14</v>
      </c>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6"/>
    </row>
    <row r="30" spans="2:39" ht="18.75" customHeight="1">
      <c r="B30" s="117" t="s">
        <v>23</v>
      </c>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8"/>
      <c r="AB30" s="118"/>
      <c r="AC30" s="118"/>
      <c r="AD30" s="118"/>
      <c r="AE30" s="118"/>
      <c r="AF30" s="118"/>
      <c r="AG30" s="118"/>
      <c r="AH30" s="118"/>
      <c r="AI30" s="119"/>
    </row>
    <row r="31" spans="2:39" ht="18.75" customHeight="1">
      <c r="B31" s="120"/>
      <c r="C31" s="413"/>
      <c r="D31" s="413"/>
      <c r="E31" s="413"/>
      <c r="F31" s="413"/>
      <c r="G31" s="413"/>
      <c r="H31" s="413"/>
      <c r="I31" s="413"/>
      <c r="J31" s="413"/>
      <c r="K31" s="413"/>
      <c r="L31" s="413"/>
      <c r="M31" s="414" t="s">
        <v>9</v>
      </c>
      <c r="N31" s="414"/>
      <c r="O31" s="414"/>
      <c r="P31" s="415"/>
      <c r="Q31" s="415"/>
      <c r="R31" s="415"/>
      <c r="S31" s="415"/>
      <c r="T31" s="415"/>
      <c r="U31" s="415"/>
      <c r="V31" s="415"/>
      <c r="W31" s="415"/>
      <c r="X31" s="415"/>
      <c r="Y31" s="415"/>
      <c r="Z31" s="116" t="s">
        <v>10</v>
      </c>
      <c r="AA31" s="121"/>
      <c r="AB31" s="121"/>
      <c r="AC31" s="121"/>
      <c r="AD31" s="121"/>
      <c r="AE31" s="135"/>
      <c r="AF31" s="135"/>
      <c r="AG31" s="135"/>
      <c r="AH31" s="135"/>
      <c r="AI31" s="119"/>
      <c r="AK31" s="40"/>
      <c r="AL31" s="40"/>
    </row>
    <row r="32" spans="2:39" ht="10.050000000000001" customHeight="1">
      <c r="B32" s="117"/>
      <c r="C32" s="201"/>
      <c r="D32" s="201"/>
      <c r="E32" s="201"/>
      <c r="F32" s="122"/>
      <c r="G32" s="201"/>
      <c r="H32" s="201"/>
      <c r="I32" s="122"/>
      <c r="J32" s="201"/>
      <c r="K32" s="201"/>
      <c r="L32" s="201"/>
      <c r="M32" s="408"/>
      <c r="N32" s="408"/>
      <c r="O32" s="408"/>
      <c r="P32" s="408"/>
      <c r="Q32" s="408"/>
      <c r="R32" s="408"/>
      <c r="S32" s="408"/>
      <c r="T32" s="408"/>
      <c r="U32" s="201"/>
      <c r="V32" s="122"/>
      <c r="W32" s="201"/>
      <c r="X32" s="201"/>
      <c r="Y32" s="122"/>
      <c r="Z32" s="116"/>
      <c r="AA32" s="116"/>
      <c r="AB32" s="116"/>
      <c r="AC32" s="116"/>
      <c r="AD32" s="116"/>
      <c r="AE32" s="116"/>
      <c r="AF32" s="116"/>
      <c r="AG32" s="116"/>
      <c r="AH32" s="116"/>
      <c r="AI32" s="119"/>
    </row>
    <row r="33" spans="2:35" ht="18.75" customHeight="1">
      <c r="B33" s="117" t="s">
        <v>27</v>
      </c>
      <c r="C33" s="123"/>
      <c r="D33" s="123"/>
      <c r="E33" s="123"/>
      <c r="F33" s="116"/>
      <c r="G33" s="123"/>
      <c r="H33" s="123"/>
      <c r="I33" s="116"/>
      <c r="J33" s="123"/>
      <c r="K33" s="92" t="s">
        <v>241</v>
      </c>
      <c r="L33" s="116" t="s">
        <v>33</v>
      </c>
      <c r="M33" s="123"/>
      <c r="N33" s="123"/>
      <c r="O33" s="123"/>
      <c r="P33" s="92" t="s">
        <v>241</v>
      </c>
      <c r="Q33" s="116" t="s">
        <v>32</v>
      </c>
      <c r="R33" s="123"/>
      <c r="S33" s="123"/>
      <c r="T33" s="123"/>
      <c r="U33" s="116"/>
      <c r="V33" s="116"/>
      <c r="W33" s="123"/>
      <c r="X33" s="123"/>
      <c r="Y33" s="116"/>
      <c r="Z33" s="116"/>
      <c r="AA33" s="116"/>
      <c r="AB33" s="116"/>
      <c r="AC33" s="116"/>
      <c r="AD33" s="116"/>
      <c r="AE33" s="116"/>
      <c r="AF33" s="116"/>
      <c r="AG33" s="116"/>
      <c r="AH33" s="116"/>
      <c r="AI33" s="119"/>
    </row>
    <row r="34" spans="2:35" ht="18.75" customHeight="1">
      <c r="B34" s="117"/>
      <c r="C34" s="116" t="s">
        <v>237</v>
      </c>
      <c r="D34" s="123"/>
      <c r="E34" s="123"/>
      <c r="F34" s="116"/>
      <c r="G34" s="123"/>
      <c r="H34" s="123"/>
      <c r="I34" s="116"/>
      <c r="J34" s="123"/>
      <c r="K34" s="92"/>
      <c r="L34" s="116"/>
      <c r="M34" s="123"/>
      <c r="N34" s="123"/>
      <c r="O34" s="123"/>
      <c r="P34" s="92"/>
      <c r="Q34" s="116"/>
      <c r="R34" s="123"/>
      <c r="S34" s="123"/>
      <c r="T34" s="123"/>
      <c r="U34" s="116"/>
      <c r="V34" s="116"/>
      <c r="W34" s="123"/>
      <c r="X34" s="123"/>
      <c r="Y34" s="116"/>
      <c r="Z34" s="116"/>
      <c r="AA34" s="116"/>
      <c r="AB34" s="116"/>
      <c r="AC34" s="116"/>
      <c r="AD34" s="116"/>
      <c r="AE34" s="116"/>
      <c r="AF34" s="116"/>
      <c r="AG34" s="116"/>
      <c r="AH34" s="116"/>
      <c r="AI34" s="119"/>
    </row>
    <row r="35" spans="2:35" ht="10.050000000000001" customHeight="1">
      <c r="B35" s="117"/>
      <c r="C35" s="116"/>
      <c r="D35" s="123"/>
      <c r="E35" s="123"/>
      <c r="F35" s="116"/>
      <c r="G35" s="123"/>
      <c r="H35" s="123"/>
      <c r="I35" s="116"/>
      <c r="J35" s="123"/>
      <c r="K35" s="123"/>
      <c r="L35" s="123"/>
      <c r="M35" s="123"/>
      <c r="N35" s="123"/>
      <c r="O35" s="123"/>
      <c r="P35" s="123"/>
      <c r="Q35" s="123"/>
      <c r="R35" s="123"/>
      <c r="S35" s="123"/>
      <c r="T35" s="123"/>
      <c r="U35" s="123"/>
      <c r="V35" s="116"/>
      <c r="W35" s="123"/>
      <c r="X35" s="123"/>
      <c r="Y35" s="116"/>
      <c r="Z35" s="116"/>
      <c r="AA35" s="116"/>
      <c r="AB35" s="116"/>
      <c r="AC35" s="116"/>
      <c r="AD35" s="116"/>
      <c r="AE35" s="116"/>
      <c r="AF35" s="116"/>
      <c r="AG35" s="116"/>
      <c r="AH35" s="116"/>
      <c r="AI35" s="119"/>
    </row>
    <row r="36" spans="2:35" ht="16.5" customHeight="1">
      <c r="B36" s="409" t="s">
        <v>95</v>
      </c>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1"/>
    </row>
    <row r="37" spans="2:35" ht="10.050000000000001" customHeight="1">
      <c r="B37" s="120"/>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5"/>
    </row>
    <row r="38" spans="2:35" ht="18.75" customHeight="1">
      <c r="B38" s="120"/>
      <c r="C38" s="124"/>
      <c r="D38" s="124"/>
      <c r="E38" s="412"/>
      <c r="F38" s="412"/>
      <c r="G38" s="124" t="s">
        <v>6</v>
      </c>
      <c r="H38" s="412"/>
      <c r="I38" s="412"/>
      <c r="J38" s="124" t="s">
        <v>7</v>
      </c>
      <c r="K38" s="412"/>
      <c r="L38" s="412"/>
      <c r="M38" s="124" t="s">
        <v>8</v>
      </c>
      <c r="N38" s="124"/>
      <c r="O38" s="124"/>
      <c r="P38" s="124"/>
      <c r="Q38" s="124"/>
      <c r="R38" s="124"/>
      <c r="S38" s="124"/>
      <c r="T38" s="124"/>
      <c r="U38" s="124"/>
      <c r="V38" s="124"/>
      <c r="W38" s="124"/>
      <c r="X38" s="124"/>
      <c r="Y38" s="124"/>
      <c r="Z38" s="124"/>
      <c r="AA38" s="124"/>
      <c r="AB38" s="124"/>
      <c r="AC38" s="124"/>
      <c r="AD38" s="124"/>
      <c r="AE38" s="124"/>
      <c r="AF38" s="124"/>
      <c r="AG38" s="124"/>
      <c r="AH38" s="124"/>
      <c r="AI38" s="125"/>
    </row>
    <row r="39" spans="2:35" ht="19.95" customHeight="1">
      <c r="B39" s="126"/>
      <c r="C39" s="127"/>
      <c r="D39" s="127"/>
      <c r="E39" s="127"/>
      <c r="F39" s="127"/>
      <c r="G39" s="127"/>
      <c r="H39" s="127"/>
      <c r="I39" s="127"/>
      <c r="J39" s="127"/>
      <c r="K39" s="127"/>
      <c r="L39" s="127"/>
      <c r="M39" s="127"/>
      <c r="N39" s="127"/>
      <c r="O39" s="128"/>
      <c r="P39" s="128" t="s">
        <v>19</v>
      </c>
      <c r="Q39" s="128"/>
      <c r="R39" s="128"/>
      <c r="S39" s="128"/>
      <c r="T39" s="128"/>
      <c r="U39" s="128" t="s">
        <v>20</v>
      </c>
      <c r="V39" s="128"/>
      <c r="W39" s="407"/>
      <c r="X39" s="407"/>
      <c r="Y39" s="407"/>
      <c r="Z39" s="407"/>
      <c r="AA39" s="407"/>
      <c r="AB39" s="407"/>
      <c r="AC39" s="407"/>
      <c r="AD39" s="407"/>
      <c r="AE39" s="407"/>
      <c r="AF39" s="407"/>
      <c r="AG39" s="128"/>
      <c r="AH39" s="128"/>
      <c r="AI39" s="129"/>
    </row>
    <row r="40" spans="2:35" ht="19.95" customHeight="1">
      <c r="B40" s="126"/>
      <c r="C40" s="55"/>
      <c r="D40" s="128"/>
      <c r="E40" s="128"/>
      <c r="F40" s="128"/>
      <c r="G40" s="128"/>
      <c r="H40" s="128"/>
      <c r="I40" s="128"/>
      <c r="J40" s="128"/>
      <c r="K40" s="128"/>
      <c r="L40" s="128"/>
      <c r="M40" s="128"/>
      <c r="N40" s="128"/>
      <c r="O40" s="128"/>
      <c r="P40" s="128"/>
      <c r="Q40" s="128"/>
      <c r="R40" s="128"/>
      <c r="S40" s="128"/>
      <c r="T40" s="128"/>
      <c r="U40" s="128" t="s">
        <v>21</v>
      </c>
      <c r="V40" s="128"/>
      <c r="W40" s="407"/>
      <c r="X40" s="407"/>
      <c r="Y40" s="407"/>
      <c r="Z40" s="407"/>
      <c r="AA40" s="407"/>
      <c r="AB40" s="407"/>
      <c r="AC40" s="407"/>
      <c r="AD40" s="407"/>
      <c r="AE40" s="407"/>
      <c r="AF40" s="407"/>
      <c r="AG40" s="128"/>
      <c r="AH40" s="128"/>
      <c r="AI40" s="129"/>
    </row>
    <row r="41" spans="2:35" ht="19.95" customHeight="1" thickBot="1">
      <c r="B41" s="130"/>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2"/>
    </row>
    <row r="42" spans="2:35" s="40" customFormat="1" ht="18" customHeight="1">
      <c r="B42" s="40" t="s">
        <v>15</v>
      </c>
    </row>
    <row r="43" spans="2:35" s="40" customFormat="1" ht="18" customHeight="1">
      <c r="B43" s="2" t="s">
        <v>251</v>
      </c>
      <c r="W43" s="41"/>
      <c r="X43" s="32"/>
      <c r="Y43" s="32"/>
      <c r="Z43" s="41"/>
      <c r="AA43" s="32"/>
      <c r="AB43" s="32"/>
      <c r="AC43" s="41"/>
      <c r="AD43" s="41"/>
      <c r="AE43" s="32"/>
      <c r="AF43" s="41"/>
      <c r="AG43" s="41"/>
      <c r="AH43" s="41"/>
      <c r="AI43" s="41"/>
    </row>
    <row r="44" spans="2:35" s="40" customFormat="1" ht="18" customHeight="1">
      <c r="B44" s="40" t="s">
        <v>136</v>
      </c>
      <c r="W44" s="41"/>
      <c r="X44" s="32"/>
      <c r="Y44" s="32"/>
      <c r="Z44" s="41"/>
      <c r="AA44" s="134"/>
      <c r="AB44" s="134"/>
      <c r="AC44" s="134"/>
      <c r="AD44" s="134"/>
      <c r="AE44" s="134"/>
      <c r="AF44" s="134"/>
      <c r="AG44" s="134"/>
      <c r="AH44" s="134"/>
      <c r="AI44" s="134"/>
    </row>
    <row r="45" spans="2:35" s="40" customFormat="1" ht="18" customHeight="1">
      <c r="C45" s="40" t="s">
        <v>133</v>
      </c>
      <c r="W45" s="41"/>
      <c r="X45" s="32"/>
      <c r="Y45" s="32"/>
      <c r="Z45" s="32"/>
      <c r="AA45" s="41"/>
      <c r="AB45" s="32"/>
      <c r="AC45" s="32"/>
      <c r="AD45" s="32"/>
      <c r="AE45" s="32"/>
      <c r="AF45" s="41"/>
      <c r="AG45" s="41"/>
      <c r="AH45" s="41"/>
      <c r="AI45" s="41"/>
    </row>
    <row r="46" spans="2:35" s="40" customFormat="1" ht="18" customHeight="1">
      <c r="D46" s="40" t="s">
        <v>385</v>
      </c>
      <c r="W46" s="48"/>
      <c r="X46" s="200"/>
      <c r="Y46" s="200"/>
      <c r="Z46" s="200"/>
      <c r="AA46" s="200"/>
      <c r="AB46" s="200"/>
      <c r="AC46" s="200"/>
      <c r="AD46" s="200"/>
      <c r="AE46" s="200"/>
      <c r="AF46" s="41"/>
      <c r="AG46" s="41"/>
      <c r="AH46" s="41"/>
      <c r="AI46" s="41"/>
    </row>
    <row r="47" spans="2:35" s="40" customFormat="1" ht="18" customHeight="1">
      <c r="D47" s="40" t="s">
        <v>134</v>
      </c>
      <c r="W47" s="41"/>
      <c r="X47" s="41"/>
      <c r="Y47" s="41"/>
      <c r="Z47" s="41"/>
      <c r="AA47" s="41"/>
      <c r="AB47" s="41"/>
      <c r="AC47" s="41"/>
      <c r="AD47" s="41"/>
      <c r="AE47" s="41"/>
      <c r="AF47" s="41"/>
      <c r="AG47" s="41"/>
      <c r="AH47" s="41"/>
      <c r="AI47" s="41"/>
    </row>
    <row r="48" spans="2:35" s="40" customFormat="1" ht="18" customHeight="1">
      <c r="D48" s="40" t="s">
        <v>135</v>
      </c>
      <c r="W48" s="41"/>
      <c r="X48" s="41"/>
      <c r="Y48" s="41"/>
      <c r="Z48" s="41"/>
      <c r="AA48" s="41"/>
      <c r="AB48" s="41"/>
      <c r="AC48" s="41"/>
      <c r="AD48" s="41"/>
      <c r="AE48" s="41"/>
      <c r="AF48" s="41"/>
      <c r="AG48" s="41"/>
      <c r="AH48" s="41"/>
      <c r="AI48" s="41"/>
    </row>
    <row r="49" spans="2:26" s="40" customFormat="1" ht="18" customHeight="1"/>
    <row r="50" spans="2:26" s="210" customFormat="1" ht="16.05" customHeight="1">
      <c r="B50" s="133" t="s">
        <v>233</v>
      </c>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row>
    <row r="51" spans="2:26" s="210" customFormat="1" ht="16.05" customHeight="1">
      <c r="B51" s="133" t="s">
        <v>234</v>
      </c>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row>
    <row r="52" spans="2:26" s="210" customFormat="1" ht="16.05" customHeight="1">
      <c r="B52" s="210" t="s">
        <v>522</v>
      </c>
      <c r="E52" s="209"/>
      <c r="F52" s="209"/>
      <c r="G52" s="209"/>
      <c r="H52" s="209"/>
      <c r="I52" s="209"/>
      <c r="J52" s="209"/>
      <c r="K52" s="209"/>
      <c r="L52" s="209"/>
      <c r="M52" s="209"/>
      <c r="N52" s="209"/>
      <c r="O52" s="209"/>
      <c r="P52" s="209"/>
      <c r="Q52" s="209"/>
      <c r="R52" s="209"/>
      <c r="S52" s="211"/>
      <c r="T52" s="209"/>
      <c r="U52" s="209"/>
      <c r="V52" s="209"/>
      <c r="W52" s="209"/>
      <c r="X52" s="209"/>
      <c r="Y52" s="209"/>
      <c r="Z52" s="209"/>
    </row>
    <row r="53" spans="2:26" s="210" customFormat="1" ht="16.05" customHeight="1">
      <c r="B53" s="210" t="s">
        <v>523</v>
      </c>
      <c r="E53" s="209"/>
      <c r="F53" s="209"/>
      <c r="G53" s="209"/>
      <c r="H53" s="209"/>
      <c r="I53" s="209"/>
      <c r="J53" s="209"/>
      <c r="K53" s="209"/>
      <c r="L53" s="209"/>
      <c r="M53" s="209"/>
      <c r="N53" s="209"/>
      <c r="O53" s="209"/>
      <c r="P53" s="209"/>
      <c r="Q53" s="209"/>
      <c r="R53" s="209"/>
      <c r="S53" s="211"/>
      <c r="T53" s="209"/>
      <c r="U53" s="209"/>
      <c r="V53" s="209"/>
      <c r="W53" s="209"/>
      <c r="X53" s="209"/>
      <c r="Y53" s="209"/>
      <c r="Z53" s="209"/>
    </row>
    <row r="54" spans="2:26" s="210" customFormat="1" ht="16.05" customHeight="1">
      <c r="B54" s="210" t="s">
        <v>524</v>
      </c>
      <c r="E54" s="209"/>
      <c r="F54" s="209"/>
      <c r="G54" s="209"/>
      <c r="H54" s="209"/>
      <c r="I54" s="209"/>
      <c r="J54" s="209"/>
      <c r="K54" s="209"/>
      <c r="L54" s="209"/>
      <c r="M54" s="209"/>
      <c r="N54" s="209"/>
      <c r="O54" s="209"/>
      <c r="P54" s="209"/>
      <c r="Q54" s="209"/>
      <c r="R54" s="209"/>
      <c r="S54" s="211"/>
      <c r="T54" s="209"/>
      <c r="U54" s="209"/>
      <c r="V54" s="209"/>
      <c r="W54" s="209"/>
      <c r="X54" s="209"/>
      <c r="Y54" s="209"/>
      <c r="Z54" s="209"/>
    </row>
    <row r="55" spans="2:26" s="210" customFormat="1" ht="16.05" customHeight="1">
      <c r="B55" s="210" t="s">
        <v>525</v>
      </c>
      <c r="E55" s="209"/>
      <c r="F55" s="209"/>
      <c r="G55" s="209"/>
      <c r="H55" s="209"/>
      <c r="I55" s="209"/>
      <c r="J55" s="209"/>
      <c r="K55" s="209"/>
      <c r="L55" s="209"/>
      <c r="M55" s="209"/>
      <c r="N55" s="209"/>
      <c r="O55" s="209"/>
      <c r="P55" s="209"/>
      <c r="Q55" s="209"/>
      <c r="R55" s="209"/>
      <c r="S55" s="211"/>
      <c r="T55" s="209"/>
      <c r="U55" s="209"/>
      <c r="V55" s="209"/>
      <c r="W55" s="209"/>
      <c r="X55" s="209"/>
      <c r="Y55" s="209"/>
      <c r="Z55" s="209"/>
    </row>
    <row r="56" spans="2:26" s="210" customFormat="1" ht="16.05" customHeight="1">
      <c r="B56" s="210" t="s">
        <v>526</v>
      </c>
      <c r="E56" s="209"/>
      <c r="F56" s="209"/>
      <c r="G56" s="209"/>
      <c r="H56" s="209"/>
      <c r="I56" s="209"/>
      <c r="J56" s="209"/>
      <c r="K56" s="209"/>
      <c r="L56" s="209"/>
      <c r="M56" s="209"/>
      <c r="N56" s="209"/>
      <c r="O56" s="209"/>
      <c r="P56" s="209"/>
      <c r="Q56" s="209"/>
      <c r="R56" s="209"/>
      <c r="S56" s="211"/>
      <c r="T56" s="209"/>
      <c r="U56" s="209"/>
      <c r="V56" s="209"/>
      <c r="W56" s="209"/>
      <c r="X56" s="209"/>
      <c r="Y56" s="209"/>
      <c r="Z56" s="209"/>
    </row>
    <row r="57" spans="2:26" s="210" customFormat="1" ht="16.05" customHeight="1">
      <c r="B57" s="210" t="s">
        <v>570</v>
      </c>
      <c r="E57" s="209"/>
      <c r="F57" s="209"/>
      <c r="G57" s="209"/>
      <c r="H57" s="209"/>
      <c r="I57" s="209"/>
      <c r="J57" s="209"/>
      <c r="K57" s="209"/>
      <c r="L57" s="209"/>
      <c r="M57" s="209"/>
      <c r="N57" s="209"/>
      <c r="O57" s="209"/>
      <c r="P57" s="209"/>
      <c r="Q57" s="209"/>
      <c r="R57" s="209"/>
      <c r="S57" s="211"/>
      <c r="T57" s="209"/>
      <c r="U57" s="209"/>
      <c r="V57" s="209"/>
      <c r="W57" s="209"/>
      <c r="X57" s="209"/>
      <c r="Y57" s="209"/>
      <c r="Z57" s="209"/>
    </row>
    <row r="58" spans="2:26" s="210" customFormat="1" ht="16.05" customHeight="1">
      <c r="E58" s="209"/>
      <c r="F58" s="209"/>
      <c r="G58" s="209"/>
      <c r="H58" s="209"/>
      <c r="I58" s="209"/>
      <c r="J58" s="209"/>
      <c r="K58" s="209"/>
      <c r="L58" s="209"/>
      <c r="M58" s="209"/>
      <c r="N58" s="209"/>
      <c r="O58" s="209"/>
      <c r="P58" s="209"/>
      <c r="Q58" s="209"/>
      <c r="R58" s="209"/>
      <c r="S58" s="211"/>
      <c r="T58" s="209"/>
      <c r="U58" s="209"/>
      <c r="V58" s="209"/>
      <c r="W58" s="209"/>
      <c r="X58" s="209"/>
      <c r="Y58" s="209"/>
      <c r="Z58" s="209"/>
    </row>
    <row r="59" spans="2:26" s="210" customFormat="1" ht="16.05" customHeight="1">
      <c r="B59" s="212" t="s">
        <v>235</v>
      </c>
      <c r="E59" s="209"/>
      <c r="F59" s="209"/>
      <c r="G59" s="209"/>
      <c r="H59" s="209"/>
      <c r="I59" s="209"/>
      <c r="J59" s="209"/>
      <c r="K59" s="209"/>
      <c r="L59" s="209"/>
      <c r="M59" s="209"/>
      <c r="N59" s="209"/>
      <c r="O59" s="209"/>
      <c r="P59" s="209"/>
      <c r="Q59" s="209"/>
      <c r="R59" s="209"/>
      <c r="S59" s="211"/>
      <c r="T59" s="209"/>
      <c r="U59" s="209"/>
      <c r="V59" s="209"/>
      <c r="W59" s="209"/>
      <c r="X59" s="209"/>
      <c r="Y59" s="209"/>
      <c r="Z59" s="209"/>
    </row>
    <row r="60" spans="2:26" s="210" customFormat="1" ht="16.05" customHeight="1">
      <c r="B60" s="212" t="s">
        <v>498</v>
      </c>
      <c r="E60" s="209"/>
      <c r="F60" s="209"/>
      <c r="G60" s="209"/>
      <c r="H60" s="209"/>
      <c r="I60" s="209"/>
      <c r="J60" s="209"/>
      <c r="K60" s="209"/>
      <c r="L60" s="209"/>
      <c r="M60" s="209"/>
      <c r="N60" s="209"/>
      <c r="O60" s="209"/>
      <c r="P60" s="209"/>
      <c r="Q60" s="209"/>
      <c r="R60" s="209"/>
      <c r="S60" s="211"/>
      <c r="T60" s="209"/>
      <c r="U60" s="209"/>
      <c r="V60" s="209"/>
      <c r="W60" s="209"/>
      <c r="X60" s="209"/>
      <c r="Y60" s="209"/>
      <c r="Z60" s="209"/>
    </row>
    <row r="61" spans="2:26" s="210" customFormat="1" ht="16.05" customHeight="1">
      <c r="B61" s="210" t="s">
        <v>527</v>
      </c>
      <c r="E61" s="209"/>
      <c r="F61" s="209"/>
      <c r="G61" s="209"/>
      <c r="H61" s="209"/>
      <c r="I61" s="209"/>
      <c r="J61" s="209"/>
      <c r="K61" s="209"/>
      <c r="L61" s="209"/>
      <c r="M61" s="209"/>
      <c r="N61" s="209"/>
      <c r="O61" s="209"/>
      <c r="P61" s="209"/>
      <c r="Q61" s="209"/>
      <c r="R61" s="209"/>
      <c r="S61" s="211"/>
      <c r="T61" s="209"/>
      <c r="U61" s="209"/>
      <c r="V61" s="209"/>
      <c r="W61" s="209"/>
      <c r="X61" s="209"/>
      <c r="Y61" s="209"/>
      <c r="Z61" s="209"/>
    </row>
    <row r="62" spans="2:26" s="210" customFormat="1" ht="16.05" customHeight="1">
      <c r="B62" s="210" t="s">
        <v>528</v>
      </c>
      <c r="E62" s="209"/>
      <c r="F62" s="209"/>
      <c r="G62" s="209"/>
      <c r="H62" s="209"/>
      <c r="I62" s="209"/>
      <c r="J62" s="209"/>
      <c r="K62" s="209"/>
      <c r="L62" s="209"/>
      <c r="M62" s="209"/>
      <c r="N62" s="209"/>
      <c r="O62" s="209"/>
      <c r="P62" s="209"/>
      <c r="Q62" s="209"/>
      <c r="R62" s="209"/>
      <c r="S62" s="211"/>
      <c r="T62" s="209"/>
      <c r="U62" s="209"/>
      <c r="V62" s="209"/>
      <c r="W62" s="209"/>
      <c r="X62" s="209"/>
      <c r="Y62" s="209"/>
      <c r="Z62" s="209"/>
    </row>
    <row r="63" spans="2:26" s="210" customFormat="1" ht="16.05" customHeight="1">
      <c r="B63" s="210" t="s">
        <v>529</v>
      </c>
      <c r="E63" s="209"/>
      <c r="F63" s="209"/>
      <c r="G63" s="209"/>
      <c r="H63" s="209"/>
      <c r="I63" s="209"/>
      <c r="J63" s="209"/>
      <c r="K63" s="209"/>
      <c r="L63" s="209"/>
      <c r="M63" s="209"/>
      <c r="N63" s="209"/>
      <c r="O63" s="209"/>
      <c r="P63" s="209"/>
      <c r="Q63" s="209"/>
      <c r="R63" s="209"/>
      <c r="S63" s="211"/>
      <c r="T63" s="209"/>
      <c r="U63" s="209"/>
      <c r="V63" s="209"/>
      <c r="W63" s="209"/>
      <c r="X63" s="209"/>
      <c r="Y63" s="209"/>
      <c r="Z63" s="209"/>
    </row>
    <row r="64" spans="2:26" s="210" customFormat="1" ht="16.05" customHeight="1">
      <c r="B64" s="210" t="s">
        <v>530</v>
      </c>
      <c r="E64" s="209"/>
      <c r="F64" s="209"/>
      <c r="G64" s="209"/>
      <c r="H64" s="209"/>
      <c r="I64" s="209"/>
      <c r="J64" s="209"/>
      <c r="K64" s="209"/>
      <c r="L64" s="209"/>
      <c r="M64" s="209"/>
      <c r="N64" s="209"/>
      <c r="O64" s="209"/>
      <c r="P64" s="209"/>
      <c r="Q64" s="209"/>
      <c r="R64" s="209"/>
      <c r="S64" s="211"/>
      <c r="T64" s="209"/>
      <c r="U64" s="209"/>
      <c r="V64" s="209"/>
      <c r="W64" s="209"/>
      <c r="X64" s="209"/>
      <c r="Y64" s="209"/>
      <c r="Z64" s="209"/>
    </row>
    <row r="65" spans="2:26" s="210" customFormat="1" ht="16.05" customHeight="1">
      <c r="B65" s="210" t="s">
        <v>531</v>
      </c>
      <c r="E65" s="209"/>
      <c r="F65" s="209"/>
      <c r="G65" s="209"/>
      <c r="H65" s="209"/>
      <c r="I65" s="209"/>
      <c r="J65" s="209"/>
      <c r="K65" s="209"/>
      <c r="L65" s="209"/>
      <c r="M65" s="209"/>
      <c r="N65" s="209"/>
      <c r="O65" s="209"/>
      <c r="P65" s="209"/>
      <c r="Q65" s="209"/>
      <c r="R65" s="209"/>
      <c r="S65" s="211"/>
      <c r="T65" s="209"/>
      <c r="U65" s="209"/>
      <c r="V65" s="209"/>
      <c r="W65" s="209"/>
      <c r="X65" s="209"/>
      <c r="Y65" s="209"/>
      <c r="Z65" s="209"/>
    </row>
    <row r="66" spans="2:26" s="210" customFormat="1" ht="16.05" customHeight="1">
      <c r="E66" s="209"/>
      <c r="F66" s="209"/>
      <c r="G66" s="209"/>
      <c r="H66" s="209"/>
      <c r="I66" s="209"/>
      <c r="J66" s="209"/>
      <c r="K66" s="209"/>
      <c r="L66" s="209"/>
      <c r="M66" s="209"/>
      <c r="N66" s="209"/>
      <c r="O66" s="209"/>
      <c r="P66" s="209"/>
      <c r="Q66" s="209"/>
      <c r="R66" s="209"/>
      <c r="S66" s="211"/>
      <c r="T66" s="209"/>
      <c r="U66" s="209"/>
      <c r="V66" s="209"/>
      <c r="W66" s="209"/>
      <c r="X66" s="209"/>
      <c r="Y66" s="209"/>
      <c r="Z66" s="209"/>
    </row>
    <row r="67" spans="2:26" s="210" customFormat="1" ht="16.05" customHeight="1">
      <c r="B67" s="212" t="s">
        <v>521</v>
      </c>
      <c r="E67" s="209"/>
      <c r="F67" s="209"/>
      <c r="G67" s="209"/>
      <c r="H67" s="209"/>
      <c r="I67" s="209"/>
      <c r="J67" s="209"/>
      <c r="K67" s="209"/>
      <c r="L67" s="209"/>
      <c r="M67" s="209"/>
      <c r="N67" s="209"/>
      <c r="O67" s="209"/>
      <c r="P67" s="209"/>
      <c r="Q67" s="209"/>
      <c r="R67" s="209"/>
      <c r="S67" s="211"/>
      <c r="T67" s="209"/>
      <c r="U67" s="209"/>
      <c r="V67" s="209"/>
      <c r="W67" s="209"/>
      <c r="X67" s="209"/>
      <c r="Y67" s="209"/>
      <c r="Z67" s="209"/>
    </row>
    <row r="68" spans="2:26" s="210" customFormat="1" ht="16.05" customHeight="1">
      <c r="B68" s="210" t="s">
        <v>532</v>
      </c>
      <c r="C68" s="209"/>
      <c r="E68" s="209"/>
      <c r="F68" s="209"/>
      <c r="G68" s="209"/>
      <c r="H68" s="209"/>
      <c r="I68" s="209"/>
      <c r="J68" s="209"/>
      <c r="K68" s="209"/>
      <c r="L68" s="209"/>
      <c r="M68" s="209"/>
      <c r="N68" s="209"/>
      <c r="O68" s="209"/>
      <c r="P68" s="209"/>
      <c r="Q68" s="209"/>
      <c r="R68" s="209"/>
      <c r="S68" s="211"/>
      <c r="T68" s="209"/>
      <c r="U68" s="209"/>
      <c r="V68" s="209"/>
      <c r="W68" s="209"/>
      <c r="X68" s="209"/>
      <c r="Y68" s="209"/>
      <c r="Z68" s="209"/>
    </row>
    <row r="69" spans="2:26" s="210" customFormat="1" ht="16.05" customHeight="1">
      <c r="E69" s="209"/>
      <c r="F69" s="209"/>
      <c r="G69" s="209"/>
      <c r="H69" s="209"/>
      <c r="I69" s="209"/>
      <c r="J69" s="209"/>
      <c r="K69" s="209"/>
      <c r="L69" s="209"/>
      <c r="M69" s="209"/>
      <c r="N69" s="209"/>
      <c r="O69" s="209"/>
      <c r="P69" s="209"/>
      <c r="Q69" s="209"/>
      <c r="R69" s="209"/>
      <c r="S69" s="211"/>
      <c r="T69" s="209"/>
      <c r="U69" s="209"/>
      <c r="V69" s="209"/>
      <c r="W69" s="209"/>
      <c r="X69" s="209"/>
      <c r="Y69" s="209"/>
      <c r="Z69" s="209"/>
    </row>
    <row r="70" spans="2:26" s="210" customFormat="1" ht="16.05" customHeight="1">
      <c r="B70" s="212" t="s">
        <v>499</v>
      </c>
      <c r="C70" s="212"/>
      <c r="E70" s="209"/>
      <c r="F70" s="209"/>
      <c r="G70" s="209"/>
      <c r="H70" s="209"/>
      <c r="I70" s="209"/>
      <c r="J70" s="209"/>
      <c r="K70" s="209"/>
      <c r="L70" s="209"/>
      <c r="M70" s="209"/>
      <c r="N70" s="209"/>
      <c r="O70" s="209"/>
      <c r="P70" s="209"/>
      <c r="Q70" s="209"/>
      <c r="R70" s="209"/>
      <c r="S70" s="211"/>
      <c r="T70" s="209"/>
      <c r="U70" s="209"/>
      <c r="V70" s="209"/>
      <c r="W70" s="209"/>
      <c r="X70" s="209"/>
      <c r="Y70" s="209"/>
      <c r="Z70" s="209"/>
    </row>
    <row r="71" spans="2:26" s="210" customFormat="1" ht="16.05" customHeight="1">
      <c r="B71" s="212" t="s">
        <v>533</v>
      </c>
      <c r="C71" s="212"/>
      <c r="E71" s="209"/>
      <c r="F71" s="209"/>
      <c r="G71" s="209"/>
      <c r="H71" s="209"/>
      <c r="I71" s="209"/>
      <c r="J71" s="209"/>
      <c r="K71" s="209"/>
      <c r="L71" s="209"/>
      <c r="M71" s="209"/>
      <c r="N71" s="209"/>
      <c r="O71" s="209"/>
      <c r="P71" s="209"/>
      <c r="Q71" s="209"/>
      <c r="R71" s="209"/>
      <c r="S71" s="211"/>
      <c r="T71" s="209"/>
      <c r="U71" s="209"/>
      <c r="V71" s="209"/>
      <c r="W71" s="209"/>
      <c r="X71" s="209"/>
      <c r="Y71" s="209"/>
      <c r="Z71" s="209"/>
    </row>
    <row r="72" spans="2:26" s="210" customFormat="1" ht="16.05" customHeight="1">
      <c r="B72" s="210" t="s">
        <v>534</v>
      </c>
      <c r="E72" s="209"/>
      <c r="F72" s="209"/>
      <c r="G72" s="209"/>
      <c r="H72" s="209"/>
      <c r="I72" s="209"/>
      <c r="J72" s="209"/>
      <c r="K72" s="209"/>
      <c r="L72" s="209"/>
      <c r="M72" s="209"/>
      <c r="N72" s="209"/>
      <c r="O72" s="209"/>
      <c r="P72" s="209"/>
      <c r="Q72" s="209"/>
      <c r="R72" s="209"/>
      <c r="S72" s="211"/>
      <c r="T72" s="209"/>
      <c r="U72" s="209"/>
      <c r="V72" s="209"/>
      <c r="W72" s="209"/>
      <c r="X72" s="209"/>
      <c r="Y72" s="209"/>
      <c r="Z72" s="209"/>
    </row>
    <row r="73" spans="2:26" s="210" customFormat="1" ht="16.05" customHeight="1">
      <c r="B73" s="210" t="s">
        <v>535</v>
      </c>
      <c r="E73" s="209"/>
      <c r="F73" s="209"/>
      <c r="G73" s="209"/>
      <c r="H73" s="209"/>
      <c r="I73" s="209"/>
      <c r="J73" s="209"/>
      <c r="K73" s="209"/>
      <c r="L73" s="209"/>
      <c r="M73" s="209"/>
      <c r="N73" s="209"/>
      <c r="O73" s="209"/>
      <c r="P73" s="209"/>
      <c r="Q73" s="209"/>
      <c r="R73" s="209"/>
      <c r="S73" s="211"/>
      <c r="T73" s="209"/>
      <c r="U73" s="209"/>
      <c r="V73" s="209"/>
      <c r="W73" s="209"/>
      <c r="X73" s="209"/>
      <c r="Y73" s="209"/>
      <c r="Z73" s="209"/>
    </row>
    <row r="74" spans="2:26" s="210" customFormat="1" ht="16.05" customHeight="1">
      <c r="E74" s="209"/>
      <c r="F74" s="209"/>
      <c r="G74" s="209"/>
      <c r="H74" s="209"/>
      <c r="I74" s="209"/>
      <c r="J74" s="209"/>
      <c r="K74" s="209"/>
      <c r="L74" s="209"/>
      <c r="M74" s="209"/>
      <c r="N74" s="209"/>
      <c r="O74" s="209"/>
      <c r="P74" s="209"/>
      <c r="Q74" s="209"/>
      <c r="R74" s="209"/>
      <c r="S74" s="211"/>
      <c r="T74" s="209"/>
      <c r="U74" s="209"/>
      <c r="V74" s="209"/>
      <c r="W74" s="209"/>
      <c r="X74" s="209"/>
      <c r="Y74" s="209"/>
      <c r="Z74" s="209"/>
    </row>
    <row r="75" spans="2:26" s="210" customFormat="1" ht="16.05" customHeight="1">
      <c r="B75" s="212" t="s">
        <v>548</v>
      </c>
      <c r="C75" s="212"/>
      <c r="E75" s="209"/>
      <c r="F75" s="209"/>
      <c r="G75" s="209"/>
      <c r="H75" s="209"/>
      <c r="I75" s="209"/>
      <c r="J75" s="209"/>
      <c r="K75" s="209"/>
      <c r="L75" s="209"/>
      <c r="M75" s="209"/>
      <c r="N75" s="209"/>
      <c r="O75" s="209"/>
      <c r="P75" s="209"/>
      <c r="Q75" s="209"/>
      <c r="R75" s="209"/>
      <c r="S75" s="211"/>
      <c r="T75" s="209"/>
      <c r="U75" s="209"/>
      <c r="V75" s="209"/>
      <c r="W75" s="209"/>
      <c r="X75" s="209"/>
      <c r="Y75" s="209"/>
      <c r="Z75" s="209"/>
    </row>
    <row r="76" spans="2:26" s="210" customFormat="1" ht="16.05" customHeight="1">
      <c r="B76" s="210" t="s">
        <v>536</v>
      </c>
      <c r="F76" s="209"/>
      <c r="G76" s="209"/>
      <c r="H76" s="209"/>
      <c r="I76" s="209"/>
      <c r="J76" s="209"/>
      <c r="K76" s="209"/>
      <c r="L76" s="209"/>
      <c r="M76" s="209"/>
      <c r="N76" s="209"/>
      <c r="O76" s="209"/>
      <c r="P76" s="209"/>
      <c r="Q76" s="209"/>
      <c r="R76" s="209"/>
      <c r="S76" s="211"/>
      <c r="T76" s="209"/>
      <c r="U76" s="209"/>
      <c r="V76" s="209"/>
      <c r="W76" s="209"/>
      <c r="X76" s="209"/>
      <c r="Y76" s="209"/>
      <c r="Z76" s="209"/>
    </row>
    <row r="77" spans="2:26" s="210" customFormat="1" ht="16.05" customHeight="1">
      <c r="B77" s="210" t="s">
        <v>537</v>
      </c>
      <c r="F77" s="209"/>
      <c r="G77" s="209"/>
      <c r="H77" s="209"/>
      <c r="I77" s="209"/>
      <c r="J77" s="209"/>
      <c r="K77" s="209"/>
      <c r="L77" s="209"/>
      <c r="M77" s="209"/>
      <c r="N77" s="209"/>
      <c r="O77" s="209"/>
      <c r="P77" s="209"/>
      <c r="Q77" s="209"/>
      <c r="R77" s="209"/>
      <c r="S77" s="211"/>
      <c r="T77" s="209"/>
      <c r="U77" s="209"/>
      <c r="V77" s="209"/>
      <c r="W77" s="209"/>
      <c r="X77" s="209"/>
      <c r="Y77" s="209"/>
      <c r="Z77" s="209"/>
    </row>
    <row r="78" spans="2:26" s="210" customFormat="1" ht="16.05" customHeight="1">
      <c r="B78" s="210" t="s">
        <v>538</v>
      </c>
      <c r="F78" s="209"/>
      <c r="G78" s="209"/>
      <c r="H78" s="209"/>
      <c r="I78" s="209"/>
      <c r="J78" s="209"/>
      <c r="K78" s="209"/>
      <c r="L78" s="209"/>
      <c r="M78" s="209"/>
      <c r="N78" s="209"/>
      <c r="O78" s="209"/>
      <c r="P78" s="209"/>
      <c r="Q78" s="209"/>
      <c r="R78" s="209"/>
      <c r="S78" s="211"/>
      <c r="T78" s="209"/>
      <c r="U78" s="209"/>
      <c r="V78" s="209"/>
      <c r="W78" s="209"/>
      <c r="X78" s="209"/>
      <c r="Y78" s="209"/>
      <c r="Z78" s="209"/>
    </row>
    <row r="79" spans="2:26" s="210" customFormat="1" ht="16.05" customHeight="1">
      <c r="B79" s="210" t="s">
        <v>569</v>
      </c>
      <c r="F79" s="209"/>
      <c r="G79" s="209"/>
      <c r="H79" s="209"/>
      <c r="I79" s="209"/>
      <c r="J79" s="209"/>
      <c r="K79" s="209"/>
      <c r="L79" s="209"/>
      <c r="M79" s="209"/>
      <c r="N79" s="209"/>
      <c r="O79" s="209"/>
      <c r="P79" s="209"/>
      <c r="Q79" s="209"/>
      <c r="R79" s="209"/>
      <c r="S79" s="211"/>
      <c r="T79" s="209"/>
      <c r="U79" s="209"/>
      <c r="V79" s="209"/>
      <c r="W79" s="209"/>
      <c r="X79" s="209"/>
      <c r="Y79" s="209"/>
      <c r="Z79" s="209"/>
    </row>
    <row r="80" spans="2:26" s="210" customFormat="1" ht="16.05" customHeight="1">
      <c r="B80" s="210" t="s">
        <v>539</v>
      </c>
      <c r="F80" s="209"/>
      <c r="G80" s="209"/>
      <c r="H80" s="209"/>
      <c r="I80" s="209"/>
      <c r="J80" s="209"/>
      <c r="K80" s="209"/>
      <c r="L80" s="209"/>
      <c r="M80" s="209"/>
      <c r="N80" s="209"/>
      <c r="O80" s="209"/>
      <c r="P80" s="209"/>
      <c r="Q80" s="209"/>
      <c r="R80" s="209"/>
      <c r="S80" s="211"/>
      <c r="T80" s="209"/>
      <c r="U80" s="209"/>
      <c r="V80" s="209"/>
      <c r="W80" s="209"/>
      <c r="X80" s="209"/>
      <c r="Y80" s="209"/>
      <c r="Z80" s="209"/>
    </row>
    <row r="81" spans="2:26" s="210" customFormat="1" ht="16.05" customHeight="1">
      <c r="B81" s="210" t="s">
        <v>540</v>
      </c>
      <c r="F81" s="209"/>
      <c r="G81" s="209"/>
      <c r="H81" s="209"/>
      <c r="I81" s="209"/>
      <c r="J81" s="209"/>
      <c r="K81" s="209"/>
      <c r="L81" s="209"/>
      <c r="M81" s="209"/>
      <c r="N81" s="209"/>
      <c r="O81" s="209"/>
      <c r="P81" s="209"/>
      <c r="Q81" s="209"/>
      <c r="R81" s="209"/>
      <c r="S81" s="211"/>
      <c r="T81" s="209"/>
      <c r="U81" s="209"/>
      <c r="V81" s="209"/>
      <c r="W81" s="209"/>
      <c r="X81" s="209"/>
      <c r="Y81" s="209"/>
      <c r="Z81" s="209"/>
    </row>
    <row r="82" spans="2:26" s="210" customFormat="1" ht="16.05" customHeight="1">
      <c r="B82" s="210" t="s">
        <v>541</v>
      </c>
      <c r="F82" s="209"/>
      <c r="G82" s="209"/>
      <c r="H82" s="209"/>
      <c r="I82" s="209"/>
      <c r="J82" s="209"/>
      <c r="K82" s="209"/>
      <c r="L82" s="209"/>
      <c r="M82" s="209"/>
      <c r="N82" s="209"/>
      <c r="O82" s="209"/>
      <c r="P82" s="209"/>
      <c r="Q82" s="209"/>
      <c r="R82" s="209"/>
      <c r="S82" s="211"/>
      <c r="T82" s="209"/>
      <c r="U82" s="209"/>
      <c r="V82" s="209"/>
      <c r="W82" s="209"/>
      <c r="X82" s="209"/>
      <c r="Y82" s="209"/>
      <c r="Z82" s="209"/>
    </row>
    <row r="83" spans="2:26" s="210" customFormat="1" ht="16.05" customHeight="1">
      <c r="B83" s="210" t="s">
        <v>542</v>
      </c>
      <c r="F83" s="209"/>
      <c r="G83" s="209"/>
      <c r="H83" s="209"/>
      <c r="I83" s="209"/>
      <c r="J83" s="209"/>
      <c r="K83" s="209"/>
      <c r="L83" s="209"/>
      <c r="M83" s="209"/>
      <c r="N83" s="209"/>
      <c r="O83" s="209"/>
      <c r="P83" s="209"/>
      <c r="Q83" s="209"/>
      <c r="R83" s="209"/>
      <c r="S83" s="211"/>
      <c r="T83" s="209"/>
      <c r="U83" s="209"/>
      <c r="V83" s="209"/>
      <c r="W83" s="209"/>
      <c r="X83" s="209"/>
      <c r="Y83" s="209"/>
      <c r="Z83" s="209"/>
    </row>
    <row r="84" spans="2:26" s="210" customFormat="1" ht="16.05" customHeight="1">
      <c r="E84" s="209"/>
      <c r="F84" s="209"/>
      <c r="G84" s="209"/>
      <c r="H84" s="209"/>
      <c r="I84" s="209"/>
      <c r="J84" s="209"/>
      <c r="K84" s="209"/>
      <c r="L84" s="209"/>
      <c r="M84" s="209"/>
      <c r="N84" s="209"/>
      <c r="O84" s="209"/>
      <c r="P84" s="209"/>
      <c r="Q84" s="209"/>
      <c r="R84" s="209"/>
      <c r="S84" s="211"/>
      <c r="T84" s="209"/>
      <c r="U84" s="209"/>
      <c r="V84" s="209"/>
      <c r="W84" s="209"/>
      <c r="X84" s="209"/>
      <c r="Y84" s="209"/>
      <c r="Z84" s="209"/>
    </row>
    <row r="85" spans="2:26" s="210" customFormat="1" ht="16.05" customHeight="1">
      <c r="B85" s="212" t="s">
        <v>549</v>
      </c>
      <c r="C85" s="212"/>
      <c r="E85" s="209"/>
      <c r="F85" s="209"/>
      <c r="G85" s="209"/>
      <c r="H85" s="209"/>
      <c r="I85" s="209"/>
      <c r="J85" s="209"/>
      <c r="K85" s="209"/>
      <c r="L85" s="209"/>
      <c r="M85" s="209"/>
      <c r="N85" s="209"/>
      <c r="O85" s="209"/>
      <c r="P85" s="209"/>
      <c r="Q85" s="209"/>
      <c r="R85" s="209"/>
      <c r="S85" s="211"/>
      <c r="T85" s="209"/>
      <c r="U85" s="209"/>
      <c r="V85" s="209"/>
      <c r="W85" s="209"/>
      <c r="X85" s="209"/>
      <c r="Y85" s="209"/>
      <c r="Z85" s="209"/>
    </row>
    <row r="86" spans="2:26" s="210" customFormat="1" ht="16.05" customHeight="1">
      <c r="B86" s="210" t="s">
        <v>543</v>
      </c>
      <c r="F86" s="209"/>
      <c r="G86" s="209"/>
      <c r="H86" s="209"/>
      <c r="I86" s="209"/>
      <c r="J86" s="209"/>
      <c r="K86" s="209"/>
      <c r="L86" s="209"/>
      <c r="M86" s="209"/>
      <c r="N86" s="209"/>
      <c r="O86" s="209"/>
      <c r="P86" s="209"/>
      <c r="Q86" s="209"/>
      <c r="R86" s="209"/>
      <c r="S86" s="211"/>
      <c r="T86" s="209"/>
      <c r="U86" s="209"/>
      <c r="V86" s="209"/>
      <c r="W86" s="209"/>
      <c r="X86" s="209"/>
      <c r="Y86" s="209"/>
      <c r="Z86" s="209"/>
    </row>
    <row r="87" spans="2:26" s="210" customFormat="1" ht="16.05" customHeight="1">
      <c r="B87" s="210" t="s">
        <v>544</v>
      </c>
      <c r="F87" s="209"/>
      <c r="G87" s="209"/>
      <c r="H87" s="209"/>
      <c r="I87" s="209"/>
      <c r="J87" s="209"/>
      <c r="K87" s="209"/>
      <c r="L87" s="209"/>
      <c r="M87" s="209"/>
      <c r="N87" s="209"/>
      <c r="O87" s="209"/>
      <c r="P87" s="209"/>
      <c r="Q87" s="209"/>
      <c r="R87" s="209"/>
      <c r="S87" s="211"/>
      <c r="T87" s="209"/>
      <c r="U87" s="209"/>
      <c r="V87" s="209"/>
      <c r="W87" s="209"/>
      <c r="X87" s="209"/>
      <c r="Y87" s="209"/>
      <c r="Z87" s="209"/>
    </row>
    <row r="88" spans="2:26" s="210" customFormat="1" ht="16.05" customHeight="1">
      <c r="B88" s="210" t="s">
        <v>545</v>
      </c>
      <c r="F88" s="209"/>
      <c r="G88" s="209"/>
      <c r="H88" s="209"/>
      <c r="I88" s="209"/>
      <c r="J88" s="209"/>
      <c r="K88" s="209"/>
      <c r="L88" s="209"/>
      <c r="M88" s="209"/>
      <c r="N88" s="209"/>
      <c r="O88" s="209"/>
      <c r="P88" s="209"/>
      <c r="Q88" s="209"/>
      <c r="R88" s="209"/>
      <c r="S88" s="211"/>
      <c r="T88" s="209"/>
      <c r="U88" s="209"/>
      <c r="V88" s="209"/>
      <c r="W88" s="209"/>
      <c r="X88" s="209"/>
      <c r="Y88" s="209"/>
      <c r="Z88" s="209"/>
    </row>
    <row r="89" spans="2:26" s="210" customFormat="1" ht="16.05" customHeight="1">
      <c r="B89" s="210" t="s">
        <v>571</v>
      </c>
      <c r="F89" s="209"/>
      <c r="G89" s="209"/>
      <c r="H89" s="209"/>
      <c r="I89" s="209"/>
      <c r="J89" s="209"/>
      <c r="K89" s="209"/>
      <c r="L89" s="209"/>
      <c r="M89" s="209"/>
      <c r="N89" s="209"/>
      <c r="O89" s="209"/>
      <c r="P89" s="209"/>
      <c r="Q89" s="209"/>
      <c r="R89" s="209"/>
      <c r="S89" s="211"/>
      <c r="T89" s="209"/>
      <c r="U89" s="209"/>
      <c r="V89" s="209"/>
      <c r="W89" s="209"/>
      <c r="X89" s="209"/>
      <c r="Y89" s="209"/>
      <c r="Z89" s="209"/>
    </row>
    <row r="90" spans="2:26" s="210" customFormat="1" ht="16.05" customHeight="1">
      <c r="B90" s="210" t="s">
        <v>546</v>
      </c>
      <c r="F90" s="209"/>
      <c r="G90" s="209"/>
      <c r="H90" s="209"/>
      <c r="I90" s="209"/>
      <c r="J90" s="209"/>
      <c r="K90" s="209"/>
      <c r="L90" s="209"/>
      <c r="M90" s="209"/>
      <c r="N90" s="209"/>
      <c r="O90" s="209"/>
      <c r="P90" s="209"/>
      <c r="Q90" s="209"/>
      <c r="R90" s="209"/>
      <c r="S90" s="211"/>
      <c r="T90" s="209"/>
      <c r="U90" s="209"/>
      <c r="V90" s="209"/>
      <c r="W90" s="209"/>
      <c r="X90" s="209"/>
      <c r="Y90" s="209"/>
      <c r="Z90" s="209"/>
    </row>
    <row r="91" spans="2:26" s="210" customFormat="1" ht="16.05" customHeight="1">
      <c r="E91" s="209"/>
      <c r="F91" s="209"/>
      <c r="G91" s="209"/>
      <c r="H91" s="209"/>
      <c r="I91" s="209"/>
      <c r="J91" s="209"/>
      <c r="K91" s="209"/>
      <c r="L91" s="209"/>
      <c r="M91" s="209"/>
      <c r="N91" s="209"/>
      <c r="O91" s="209"/>
      <c r="P91" s="209"/>
      <c r="Q91" s="209"/>
      <c r="R91" s="209"/>
      <c r="S91" s="211"/>
      <c r="T91" s="209"/>
      <c r="U91" s="209"/>
      <c r="V91" s="209"/>
      <c r="W91" s="209"/>
      <c r="X91" s="209"/>
      <c r="Y91" s="209"/>
      <c r="Z91" s="209"/>
    </row>
    <row r="92" spans="2:26" s="210" customFormat="1" ht="16.05" customHeight="1">
      <c r="B92" s="212" t="s">
        <v>550</v>
      </c>
      <c r="C92" s="212"/>
      <c r="E92" s="209"/>
      <c r="F92" s="209"/>
      <c r="G92" s="209"/>
      <c r="H92" s="209"/>
      <c r="I92" s="209"/>
      <c r="J92" s="209"/>
      <c r="K92" s="209"/>
      <c r="L92" s="209"/>
      <c r="M92" s="209"/>
      <c r="N92" s="209"/>
      <c r="O92" s="209"/>
      <c r="P92" s="209"/>
      <c r="Q92" s="209"/>
      <c r="R92" s="209"/>
      <c r="S92" s="211"/>
      <c r="T92" s="209"/>
      <c r="U92" s="209"/>
      <c r="V92" s="209"/>
      <c r="W92" s="209"/>
      <c r="X92" s="209"/>
      <c r="Y92" s="209"/>
      <c r="Z92" s="209"/>
    </row>
    <row r="93" spans="2:26" s="210" customFormat="1" ht="16.05" customHeight="1">
      <c r="B93" s="210" t="s">
        <v>547</v>
      </c>
      <c r="C93" s="209"/>
      <c r="E93" s="209"/>
      <c r="F93" s="209"/>
      <c r="G93" s="209"/>
      <c r="H93" s="209"/>
      <c r="I93" s="209"/>
      <c r="J93" s="209"/>
      <c r="K93" s="209"/>
      <c r="L93" s="209"/>
      <c r="M93" s="209"/>
      <c r="N93" s="209"/>
      <c r="O93" s="209"/>
      <c r="P93" s="209"/>
      <c r="Q93" s="209"/>
      <c r="R93" s="209"/>
      <c r="S93" s="211"/>
      <c r="T93" s="209"/>
      <c r="U93" s="209"/>
      <c r="V93" s="209"/>
      <c r="W93" s="209"/>
      <c r="X93" s="209"/>
      <c r="Y93" s="209"/>
      <c r="Z93" s="209"/>
    </row>
    <row r="94" spans="2:26" s="210" customFormat="1" ht="16.05" customHeight="1">
      <c r="B94" s="210" t="s">
        <v>551</v>
      </c>
      <c r="C94" s="209"/>
      <c r="E94" s="209"/>
      <c r="F94" s="209"/>
      <c r="G94" s="209"/>
      <c r="H94" s="209"/>
      <c r="I94" s="209"/>
      <c r="J94" s="209"/>
      <c r="K94" s="209"/>
      <c r="L94" s="209"/>
      <c r="M94" s="209"/>
      <c r="N94" s="209"/>
      <c r="O94" s="209"/>
      <c r="P94" s="209"/>
      <c r="Q94" s="209"/>
      <c r="R94" s="209"/>
      <c r="S94" s="211"/>
      <c r="T94" s="209"/>
      <c r="U94" s="209"/>
      <c r="V94" s="209"/>
      <c r="W94" s="209"/>
      <c r="X94" s="209"/>
      <c r="Y94" s="209"/>
      <c r="Z94" s="209"/>
    </row>
    <row r="95" spans="2:26" s="210" customFormat="1" ht="16.05" customHeight="1">
      <c r="B95" s="210" t="s">
        <v>552</v>
      </c>
      <c r="C95" s="209"/>
      <c r="E95" s="209"/>
      <c r="F95" s="209"/>
      <c r="G95" s="209"/>
      <c r="H95" s="209"/>
      <c r="I95" s="209"/>
      <c r="J95" s="209"/>
      <c r="K95" s="209"/>
      <c r="L95" s="209"/>
      <c r="M95" s="209"/>
      <c r="N95" s="209"/>
      <c r="O95" s="209"/>
      <c r="P95" s="209"/>
      <c r="Q95" s="209"/>
      <c r="R95" s="209"/>
      <c r="S95" s="211"/>
      <c r="T95" s="209"/>
      <c r="U95" s="209"/>
      <c r="V95" s="209"/>
      <c r="W95" s="209"/>
      <c r="X95" s="209"/>
      <c r="Y95" s="209"/>
      <c r="Z95" s="209"/>
    </row>
    <row r="96" spans="2:26" s="210" customFormat="1" ht="16.05" customHeight="1">
      <c r="B96" s="210" t="s">
        <v>553</v>
      </c>
      <c r="C96" s="209"/>
      <c r="D96" s="213"/>
      <c r="E96" s="209"/>
      <c r="F96" s="209"/>
      <c r="G96" s="209"/>
      <c r="H96" s="209"/>
      <c r="I96" s="209"/>
      <c r="J96" s="209"/>
      <c r="K96" s="209"/>
      <c r="L96" s="209"/>
      <c r="M96" s="209"/>
      <c r="N96" s="209"/>
      <c r="O96" s="209"/>
      <c r="P96" s="209"/>
      <c r="Q96" s="209"/>
      <c r="R96" s="209"/>
      <c r="S96" s="211"/>
      <c r="T96" s="209"/>
      <c r="U96" s="209"/>
      <c r="V96" s="209"/>
      <c r="W96" s="209"/>
      <c r="X96" s="209"/>
      <c r="Y96" s="209"/>
      <c r="Z96" s="209"/>
    </row>
    <row r="97" spans="2:26" s="210" customFormat="1" ht="16.05" customHeight="1">
      <c r="B97" s="210" t="s">
        <v>554</v>
      </c>
      <c r="C97" s="209"/>
      <c r="D97" s="213"/>
      <c r="E97" s="209"/>
      <c r="F97" s="209"/>
      <c r="G97" s="209"/>
      <c r="H97" s="209"/>
      <c r="I97" s="209"/>
      <c r="J97" s="209"/>
      <c r="K97" s="209"/>
      <c r="L97" s="209"/>
      <c r="M97" s="209"/>
      <c r="N97" s="209"/>
      <c r="O97" s="209"/>
      <c r="P97" s="209"/>
      <c r="Q97" s="209"/>
      <c r="R97" s="209"/>
      <c r="S97" s="211"/>
      <c r="T97" s="209"/>
      <c r="U97" s="209"/>
      <c r="V97" s="209"/>
      <c r="W97" s="209"/>
      <c r="X97" s="209"/>
      <c r="Y97" s="209"/>
      <c r="Z97" s="209"/>
    </row>
    <row r="98" spans="2:26" s="210" customFormat="1" ht="16.05" customHeight="1">
      <c r="B98" s="210" t="s">
        <v>555</v>
      </c>
      <c r="C98" s="209"/>
      <c r="E98" s="209"/>
      <c r="F98" s="209"/>
      <c r="G98" s="209"/>
      <c r="H98" s="209"/>
      <c r="I98" s="209"/>
      <c r="J98" s="209"/>
      <c r="K98" s="209"/>
      <c r="L98" s="209"/>
      <c r="M98" s="209"/>
      <c r="N98" s="209"/>
      <c r="O98" s="209"/>
      <c r="P98" s="209"/>
      <c r="Q98" s="209"/>
      <c r="R98" s="209"/>
      <c r="S98" s="211"/>
      <c r="T98" s="209"/>
      <c r="U98" s="209"/>
      <c r="V98" s="209"/>
      <c r="W98" s="209"/>
      <c r="X98" s="209"/>
      <c r="Y98" s="209"/>
      <c r="Z98" s="209"/>
    </row>
    <row r="99" spans="2:26" s="210" customFormat="1" ht="16.05" customHeight="1">
      <c r="B99" s="210" t="s">
        <v>556</v>
      </c>
      <c r="C99" s="209"/>
      <c r="D99" s="213"/>
      <c r="E99" s="209"/>
      <c r="F99" s="209"/>
      <c r="G99" s="209"/>
      <c r="H99" s="209"/>
      <c r="I99" s="209"/>
      <c r="J99" s="209"/>
      <c r="K99" s="209"/>
      <c r="L99" s="209"/>
      <c r="M99" s="209"/>
      <c r="N99" s="209"/>
      <c r="O99" s="209"/>
      <c r="P99" s="209"/>
      <c r="Q99" s="209"/>
      <c r="R99" s="209"/>
      <c r="S99" s="211"/>
      <c r="T99" s="209"/>
      <c r="U99" s="209"/>
      <c r="V99" s="209"/>
      <c r="W99" s="209"/>
      <c r="X99" s="209"/>
      <c r="Y99" s="209"/>
      <c r="Z99" s="209"/>
    </row>
    <row r="100" spans="2:26" s="210" customFormat="1" ht="16.05" customHeight="1">
      <c r="B100" s="210" t="s">
        <v>557</v>
      </c>
      <c r="C100" s="209"/>
      <c r="D100" s="213"/>
      <c r="E100" s="209"/>
      <c r="F100" s="209"/>
      <c r="G100" s="209"/>
      <c r="H100" s="209"/>
      <c r="I100" s="209"/>
      <c r="J100" s="209"/>
      <c r="K100" s="209"/>
      <c r="L100" s="209"/>
      <c r="M100" s="209"/>
      <c r="N100" s="209"/>
      <c r="O100" s="209"/>
      <c r="P100" s="209"/>
      <c r="Q100" s="209"/>
      <c r="R100" s="209"/>
      <c r="S100" s="211"/>
      <c r="T100" s="209"/>
      <c r="U100" s="209"/>
      <c r="V100" s="209"/>
      <c r="W100" s="209"/>
      <c r="X100" s="209"/>
      <c r="Y100" s="209"/>
      <c r="Z100" s="209"/>
    </row>
    <row r="101" spans="2:26" s="210" customFormat="1" ht="16.05" customHeight="1">
      <c r="C101" s="212"/>
      <c r="E101" s="209"/>
      <c r="F101" s="209"/>
      <c r="G101" s="209"/>
      <c r="H101" s="209"/>
      <c r="I101" s="209"/>
      <c r="J101" s="209"/>
      <c r="K101" s="209"/>
      <c r="L101" s="209"/>
      <c r="M101" s="209"/>
      <c r="N101" s="209"/>
      <c r="O101" s="209"/>
      <c r="P101" s="209"/>
      <c r="Q101" s="209"/>
      <c r="R101" s="209"/>
      <c r="S101" s="211"/>
      <c r="T101" s="209"/>
      <c r="U101" s="209"/>
      <c r="V101" s="209"/>
      <c r="W101" s="209"/>
      <c r="X101" s="209"/>
      <c r="Y101" s="209"/>
      <c r="Z101" s="209"/>
    </row>
    <row r="102" spans="2:26" s="210" customFormat="1" ht="16.05" customHeight="1">
      <c r="B102" s="212" t="s">
        <v>558</v>
      </c>
      <c r="C102" s="212"/>
      <c r="E102" s="209"/>
      <c r="F102" s="209"/>
      <c r="G102" s="209"/>
      <c r="H102" s="209"/>
      <c r="I102" s="209"/>
      <c r="J102" s="209"/>
      <c r="K102" s="209"/>
      <c r="L102" s="209"/>
      <c r="M102" s="209"/>
      <c r="N102" s="209"/>
      <c r="O102" s="209"/>
      <c r="P102" s="209"/>
      <c r="Q102" s="209"/>
      <c r="R102" s="209"/>
      <c r="S102" s="211"/>
      <c r="T102" s="209"/>
      <c r="U102" s="209"/>
      <c r="V102" s="209"/>
      <c r="W102" s="209"/>
      <c r="X102" s="209"/>
      <c r="Y102" s="209"/>
      <c r="Z102" s="209"/>
    </row>
    <row r="103" spans="2:26" s="210" customFormat="1" ht="16.05" customHeight="1">
      <c r="B103" s="210" t="s">
        <v>559</v>
      </c>
      <c r="C103" s="209"/>
      <c r="D103" s="209"/>
      <c r="E103" s="213"/>
      <c r="F103" s="209"/>
      <c r="G103" s="209"/>
      <c r="H103" s="209"/>
      <c r="I103" s="209"/>
      <c r="J103" s="209"/>
      <c r="K103" s="209"/>
      <c r="L103" s="209"/>
      <c r="M103" s="209"/>
      <c r="N103" s="209"/>
      <c r="O103" s="209"/>
      <c r="P103" s="209"/>
      <c r="Q103" s="209"/>
      <c r="R103" s="209"/>
      <c r="S103" s="211"/>
      <c r="T103" s="209"/>
      <c r="U103" s="209"/>
      <c r="V103" s="209"/>
      <c r="W103" s="209"/>
      <c r="X103" s="209"/>
      <c r="Y103" s="209"/>
      <c r="Z103" s="209"/>
    </row>
    <row r="104" spans="2:26" s="210" customFormat="1" ht="16.05" customHeight="1">
      <c r="B104" s="210" t="s">
        <v>560</v>
      </c>
      <c r="D104" s="209"/>
      <c r="E104" s="213"/>
      <c r="F104" s="209"/>
      <c r="G104" s="209"/>
      <c r="H104" s="209"/>
      <c r="I104" s="209"/>
      <c r="J104" s="209"/>
      <c r="K104" s="209"/>
      <c r="L104" s="209"/>
      <c r="M104" s="209"/>
      <c r="N104" s="209"/>
      <c r="O104" s="209"/>
      <c r="P104" s="209"/>
      <c r="Q104" s="209"/>
      <c r="R104" s="209"/>
      <c r="S104" s="211"/>
      <c r="T104" s="209"/>
      <c r="U104" s="209"/>
      <c r="V104" s="209"/>
      <c r="W104" s="209"/>
      <c r="X104" s="209"/>
      <c r="Y104" s="209"/>
      <c r="Z104" s="209"/>
    </row>
    <row r="105" spans="2:26" s="210" customFormat="1" ht="16.05" customHeight="1">
      <c r="B105" s="210" t="s">
        <v>561</v>
      </c>
      <c r="C105" s="209"/>
      <c r="D105" s="209"/>
      <c r="E105" s="213"/>
      <c r="F105" s="209"/>
      <c r="G105" s="209"/>
      <c r="H105" s="209"/>
      <c r="I105" s="209"/>
      <c r="J105" s="209"/>
      <c r="K105" s="209"/>
      <c r="L105" s="209"/>
      <c r="M105" s="209"/>
      <c r="N105" s="209"/>
      <c r="O105" s="209"/>
      <c r="P105" s="209"/>
      <c r="Q105" s="209"/>
      <c r="R105" s="209"/>
      <c r="S105" s="211"/>
      <c r="T105" s="209"/>
      <c r="U105" s="209"/>
      <c r="V105" s="209"/>
      <c r="W105" s="209"/>
      <c r="X105" s="209"/>
      <c r="Y105" s="209"/>
      <c r="Z105" s="209"/>
    </row>
    <row r="106" spans="2:26" s="210" customFormat="1" ht="16.05" customHeight="1">
      <c r="B106" s="210" t="s">
        <v>562</v>
      </c>
      <c r="C106" s="209"/>
      <c r="D106" s="209"/>
      <c r="E106" s="213"/>
      <c r="F106" s="209"/>
      <c r="G106" s="209"/>
      <c r="H106" s="209"/>
      <c r="I106" s="209"/>
      <c r="J106" s="209"/>
      <c r="K106" s="209"/>
      <c r="L106" s="209"/>
      <c r="M106" s="209"/>
      <c r="N106" s="209"/>
      <c r="O106" s="209"/>
      <c r="P106" s="209"/>
      <c r="Q106" s="209"/>
      <c r="R106" s="209"/>
      <c r="S106" s="211"/>
      <c r="T106" s="209"/>
      <c r="U106" s="209"/>
      <c r="V106" s="209"/>
      <c r="W106" s="209"/>
      <c r="X106" s="209"/>
      <c r="Y106" s="209"/>
      <c r="Z106" s="209"/>
    </row>
    <row r="107" spans="2:26" s="210" customFormat="1" ht="16.05" customHeight="1">
      <c r="B107" s="210" t="s">
        <v>563</v>
      </c>
      <c r="C107" s="209"/>
      <c r="D107" s="209"/>
      <c r="E107" s="213"/>
      <c r="F107" s="209"/>
      <c r="G107" s="209"/>
      <c r="H107" s="209"/>
      <c r="I107" s="209"/>
      <c r="J107" s="209"/>
      <c r="K107" s="209"/>
      <c r="L107" s="209"/>
      <c r="M107" s="209"/>
      <c r="N107" s="209"/>
      <c r="O107" s="209"/>
      <c r="P107" s="209"/>
      <c r="Q107" s="209"/>
      <c r="R107" s="209"/>
      <c r="S107" s="211"/>
      <c r="T107" s="209"/>
      <c r="U107" s="209"/>
      <c r="V107" s="209"/>
      <c r="W107" s="209"/>
      <c r="X107" s="209"/>
      <c r="Y107" s="209"/>
      <c r="Z107" s="209"/>
    </row>
    <row r="108" spans="2:26" s="210" customFormat="1" ht="16.05" customHeight="1">
      <c r="B108" s="216" t="s">
        <v>564</v>
      </c>
      <c r="D108" s="209"/>
      <c r="E108" s="213"/>
    </row>
    <row r="109" spans="2:26" s="210" customFormat="1" ht="16.05" customHeight="1">
      <c r="B109" s="216" t="s">
        <v>565</v>
      </c>
      <c r="D109" s="209"/>
      <c r="E109" s="213"/>
    </row>
    <row r="110" spans="2:26" s="210" customFormat="1" ht="16.05" customHeight="1">
      <c r="B110" s="214"/>
    </row>
    <row r="111" spans="2:26" s="210" customFormat="1" ht="16.05" customHeight="1">
      <c r="B111" s="215" t="s">
        <v>566</v>
      </c>
      <c r="C111" s="212"/>
    </row>
    <row r="112" spans="2:26" s="210" customFormat="1" ht="16.05" customHeight="1">
      <c r="B112" s="216" t="s">
        <v>567</v>
      </c>
    </row>
    <row r="113" spans="2:26" s="210" customFormat="1" ht="16.05" customHeight="1">
      <c r="B113" s="216" t="s">
        <v>568</v>
      </c>
      <c r="C113" s="216"/>
      <c r="D113" s="216"/>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row>
    <row r="114" spans="2:26" s="210" customFormat="1" ht="16.05" customHeight="1">
      <c r="B114" s="214"/>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row>
    <row r="115" spans="2:26" s="210" customFormat="1" ht="16.05" customHeight="1">
      <c r="B115" s="215" t="s">
        <v>236</v>
      </c>
      <c r="E115" s="209"/>
      <c r="F115" s="209"/>
      <c r="G115" s="209"/>
      <c r="H115" s="209"/>
      <c r="I115" s="209"/>
      <c r="J115" s="209"/>
      <c r="K115" s="209"/>
      <c r="L115" s="209"/>
      <c r="M115" s="209"/>
      <c r="N115" s="209"/>
      <c r="O115" s="209"/>
      <c r="P115" s="209"/>
      <c r="Q115" s="209"/>
      <c r="R115" s="209"/>
      <c r="S115" s="211"/>
      <c r="T115" s="209"/>
      <c r="U115" s="209"/>
      <c r="V115" s="209"/>
      <c r="W115" s="209"/>
      <c r="X115" s="209"/>
      <c r="Y115" s="209"/>
      <c r="Z115" s="209"/>
    </row>
    <row r="116" spans="2:26" s="210" customFormat="1" ht="16.05" customHeight="1">
      <c r="B116" s="216" t="s">
        <v>572</v>
      </c>
      <c r="E116" s="209"/>
      <c r="F116" s="209"/>
      <c r="G116" s="209"/>
      <c r="H116" s="209"/>
      <c r="I116" s="209"/>
      <c r="J116" s="209"/>
      <c r="K116" s="209"/>
      <c r="L116" s="209"/>
      <c r="M116" s="209"/>
      <c r="N116" s="209"/>
      <c r="O116" s="209"/>
      <c r="P116" s="209"/>
      <c r="Q116" s="209"/>
      <c r="R116" s="209"/>
      <c r="S116" s="211"/>
      <c r="T116" s="209"/>
      <c r="U116" s="209"/>
      <c r="V116" s="209"/>
      <c r="W116" s="209"/>
      <c r="X116" s="209"/>
      <c r="Y116" s="209"/>
      <c r="Z116" s="209"/>
    </row>
    <row r="117" spans="2:26" ht="18" customHeight="1">
      <c r="B117" s="92"/>
      <c r="E117" s="32"/>
      <c r="F117" s="32"/>
      <c r="G117" s="32"/>
      <c r="H117" s="32"/>
      <c r="I117" s="32"/>
      <c r="J117" s="32"/>
      <c r="K117" s="32"/>
      <c r="L117" s="31"/>
      <c r="M117" s="32"/>
      <c r="N117" s="32"/>
      <c r="O117" s="32"/>
      <c r="P117" s="32"/>
      <c r="Q117" s="32"/>
      <c r="R117" s="32"/>
      <c r="S117" s="33"/>
      <c r="T117" s="32"/>
      <c r="U117" s="32"/>
      <c r="V117" s="32"/>
      <c r="W117" s="32"/>
      <c r="X117" s="32"/>
      <c r="Y117" s="32"/>
      <c r="Z117" s="32"/>
    </row>
    <row r="118" spans="2:26" ht="18" customHeight="1">
      <c r="B118" s="92"/>
      <c r="E118" s="32"/>
      <c r="F118" s="32"/>
      <c r="G118" s="32"/>
      <c r="H118" s="32"/>
      <c r="I118" s="32"/>
      <c r="J118" s="32"/>
      <c r="K118" s="32"/>
      <c r="L118" s="31"/>
      <c r="M118" s="32"/>
      <c r="N118" s="32"/>
      <c r="O118" s="32"/>
      <c r="P118" s="32"/>
      <c r="Q118" s="32"/>
      <c r="R118" s="32"/>
      <c r="S118" s="33"/>
      <c r="T118" s="32"/>
      <c r="U118" s="32"/>
      <c r="V118" s="32"/>
      <c r="W118" s="32"/>
      <c r="X118" s="32"/>
      <c r="Y118" s="32"/>
      <c r="Z118" s="32"/>
    </row>
    <row r="119" spans="2:26" ht="18" customHeight="1">
      <c r="B119" s="92"/>
      <c r="E119" s="32"/>
      <c r="F119" s="32"/>
      <c r="G119" s="32"/>
      <c r="H119" s="32"/>
      <c r="I119" s="32"/>
      <c r="J119" s="32"/>
      <c r="K119" s="32"/>
      <c r="L119" s="31"/>
      <c r="M119" s="32"/>
      <c r="N119" s="32"/>
      <c r="O119" s="32"/>
      <c r="P119" s="32"/>
      <c r="Q119" s="32"/>
      <c r="R119" s="32"/>
      <c r="S119" s="33"/>
      <c r="T119" s="32"/>
      <c r="U119" s="32"/>
      <c r="V119" s="32"/>
      <c r="W119" s="32"/>
      <c r="X119" s="32"/>
      <c r="Y119" s="32"/>
      <c r="Z119" s="32"/>
    </row>
    <row r="120" spans="2:26" ht="18" customHeight="1">
      <c r="B120" s="92"/>
      <c r="E120" s="32"/>
      <c r="F120" s="32"/>
      <c r="G120" s="32"/>
      <c r="H120" s="32"/>
      <c r="I120" s="32"/>
      <c r="J120" s="32"/>
      <c r="K120" s="32"/>
      <c r="L120" s="31"/>
      <c r="M120" s="32"/>
      <c r="N120" s="32"/>
      <c r="O120" s="32"/>
      <c r="P120" s="32"/>
      <c r="Q120" s="32"/>
      <c r="R120" s="32"/>
      <c r="S120" s="33"/>
      <c r="T120" s="32"/>
      <c r="U120" s="32"/>
      <c r="V120" s="32"/>
      <c r="W120" s="32"/>
      <c r="X120" s="32"/>
      <c r="Y120" s="32"/>
      <c r="Z120" s="32"/>
    </row>
    <row r="121" spans="2:26" ht="18" customHeight="1">
      <c r="B121" s="92"/>
      <c r="E121" s="32"/>
      <c r="F121" s="32"/>
      <c r="G121" s="32"/>
      <c r="H121" s="32"/>
      <c r="I121" s="32"/>
      <c r="J121" s="32"/>
      <c r="K121" s="32"/>
      <c r="L121" s="31"/>
      <c r="M121" s="32"/>
      <c r="N121" s="32"/>
      <c r="O121" s="32"/>
      <c r="P121" s="32"/>
      <c r="Q121" s="32"/>
      <c r="R121" s="32"/>
      <c r="S121" s="33"/>
      <c r="T121" s="32"/>
      <c r="U121" s="32"/>
      <c r="V121" s="32"/>
      <c r="W121" s="32"/>
      <c r="X121" s="32"/>
      <c r="Y121" s="32"/>
      <c r="Z121" s="32"/>
    </row>
    <row r="122" spans="2:26" ht="18" customHeight="1">
      <c r="B122" s="92"/>
      <c r="E122" s="32"/>
      <c r="F122" s="32"/>
      <c r="G122" s="32"/>
      <c r="H122" s="32"/>
      <c r="I122" s="32"/>
      <c r="J122" s="32"/>
      <c r="K122" s="32"/>
      <c r="L122" s="31"/>
      <c r="M122" s="32"/>
      <c r="N122" s="32"/>
      <c r="O122" s="32"/>
      <c r="P122" s="32"/>
      <c r="Q122" s="32"/>
      <c r="R122" s="32"/>
      <c r="S122" s="33"/>
      <c r="T122" s="32"/>
      <c r="U122" s="32"/>
      <c r="V122" s="32"/>
      <c r="W122" s="32"/>
      <c r="X122" s="32"/>
      <c r="Y122" s="32"/>
      <c r="Z122" s="32"/>
    </row>
    <row r="123" spans="2:26" ht="18" customHeight="1">
      <c r="B123" s="92"/>
      <c r="E123" s="32"/>
      <c r="F123" s="32"/>
      <c r="G123" s="32"/>
      <c r="H123" s="32"/>
      <c r="I123" s="32"/>
      <c r="J123" s="32"/>
      <c r="K123" s="32"/>
      <c r="L123" s="31"/>
      <c r="M123" s="32"/>
      <c r="N123" s="32"/>
      <c r="O123" s="32"/>
      <c r="P123" s="32"/>
      <c r="Q123" s="32"/>
      <c r="R123" s="32"/>
      <c r="S123" s="33"/>
      <c r="T123" s="32"/>
      <c r="U123" s="32"/>
      <c r="V123" s="32"/>
      <c r="W123" s="32"/>
      <c r="X123" s="32"/>
      <c r="Y123" s="32"/>
      <c r="Z123" s="32"/>
    </row>
    <row r="124" spans="2:26" ht="18" customHeight="1">
      <c r="B124" s="92"/>
      <c r="C124" s="41"/>
      <c r="E124" s="32"/>
      <c r="F124" s="32"/>
      <c r="G124" s="32"/>
      <c r="H124" s="32"/>
      <c r="I124" s="32"/>
      <c r="J124" s="32"/>
      <c r="K124" s="32"/>
      <c r="L124" s="31"/>
      <c r="M124" s="32"/>
      <c r="N124" s="32"/>
      <c r="O124" s="32"/>
      <c r="P124" s="32"/>
      <c r="Q124" s="32"/>
      <c r="R124" s="32"/>
      <c r="S124" s="33"/>
      <c r="T124" s="32"/>
      <c r="U124" s="32"/>
      <c r="V124" s="32"/>
      <c r="W124" s="32"/>
      <c r="X124" s="32"/>
      <c r="Y124" s="32"/>
      <c r="Z124" s="32"/>
    </row>
    <row r="125" spans="2:26" ht="18" customHeight="1">
      <c r="C125" s="40"/>
      <c r="D125" s="40"/>
    </row>
    <row r="126" spans="2:26" ht="18" customHeight="1">
      <c r="B126" s="133"/>
      <c r="C126" s="40"/>
    </row>
    <row r="127" spans="2:26" ht="26.25" customHeight="1">
      <c r="B127" s="92"/>
      <c r="C127" s="41" t="s">
        <v>74</v>
      </c>
    </row>
    <row r="128" spans="2:26" ht="15" customHeight="1">
      <c r="C128" s="40"/>
    </row>
    <row r="129" spans="3:3" ht="15" customHeight="1">
      <c r="C129" s="40"/>
    </row>
    <row r="130" spans="3:3" ht="15" customHeight="1">
      <c r="C130" s="40"/>
    </row>
    <row r="131" spans="3:3" ht="15" customHeight="1">
      <c r="C131" s="40"/>
    </row>
  </sheetData>
  <sheetProtection selectLockedCells="1"/>
  <mergeCells count="76">
    <mergeCell ref="B9:I9"/>
    <mergeCell ref="T9:Y10"/>
    <mergeCell ref="Z9:AI10"/>
    <mergeCell ref="B10:I10"/>
    <mergeCell ref="B2:AI2"/>
    <mergeCell ref="B7:I7"/>
    <mergeCell ref="T7:Y8"/>
    <mergeCell ref="Z7:AI8"/>
    <mergeCell ref="B8:I8"/>
    <mergeCell ref="B11:I11"/>
    <mergeCell ref="T11:Y11"/>
    <mergeCell ref="Z11:AI11"/>
    <mergeCell ref="B12:I12"/>
    <mergeCell ref="K12:N12"/>
    <mergeCell ref="P12:S12"/>
    <mergeCell ref="T12:Y12"/>
    <mergeCell ref="B13:I17"/>
    <mergeCell ref="K13:AI13"/>
    <mergeCell ref="K14:AI14"/>
    <mergeCell ref="K15:AI15"/>
    <mergeCell ref="K16:AI16"/>
    <mergeCell ref="K17:AI17"/>
    <mergeCell ref="Z21:AA21"/>
    <mergeCell ref="AB21:AE21"/>
    <mergeCell ref="AF21:AI21"/>
    <mergeCell ref="B20:I20"/>
    <mergeCell ref="J20:Q20"/>
    <mergeCell ref="R20:S20"/>
    <mergeCell ref="T20:Y20"/>
    <mergeCell ref="Z20:AA20"/>
    <mergeCell ref="AB20:AE20"/>
    <mergeCell ref="T22:Y22"/>
    <mergeCell ref="Z22:AA22"/>
    <mergeCell ref="AB23:AI23"/>
    <mergeCell ref="AB22:AI22"/>
    <mergeCell ref="B18:I18"/>
    <mergeCell ref="K18:N18"/>
    <mergeCell ref="P18:S18"/>
    <mergeCell ref="U18:AI18"/>
    <mergeCell ref="B19:I19"/>
    <mergeCell ref="J19:Q19"/>
    <mergeCell ref="T19:AI19"/>
    <mergeCell ref="AF20:AI20"/>
    <mergeCell ref="B21:I21"/>
    <mergeCell ref="J21:Q21"/>
    <mergeCell ref="R21:S21"/>
    <mergeCell ref="T21:Y21"/>
    <mergeCell ref="B23:I23"/>
    <mergeCell ref="J23:S23"/>
    <mergeCell ref="T23:AA23"/>
    <mergeCell ref="B22:I22"/>
    <mergeCell ref="B27:I27"/>
    <mergeCell ref="J27:S27"/>
    <mergeCell ref="T27:AA27"/>
    <mergeCell ref="T25:AI25"/>
    <mergeCell ref="H26:I26"/>
    <mergeCell ref="K26:L26"/>
    <mergeCell ref="N26:O26"/>
    <mergeCell ref="T26:V26"/>
    <mergeCell ref="X26:AH26"/>
    <mergeCell ref="AB27:AI27"/>
    <mergeCell ref="J22:Q22"/>
    <mergeCell ref="R22:S22"/>
    <mergeCell ref="B29:AI29"/>
    <mergeCell ref="W39:AF39"/>
    <mergeCell ref="W40:AF40"/>
    <mergeCell ref="M32:O32"/>
    <mergeCell ref="P32:Q32"/>
    <mergeCell ref="R32:T32"/>
    <mergeCell ref="B36:AI36"/>
    <mergeCell ref="E38:F38"/>
    <mergeCell ref="H38:I38"/>
    <mergeCell ref="K38:L38"/>
    <mergeCell ref="C31:L31"/>
    <mergeCell ref="M31:O31"/>
    <mergeCell ref="P31:Y31"/>
  </mergeCells>
  <phoneticPr fontId="3"/>
  <printOptions horizontalCentered="1"/>
  <pageMargins left="0.39370078740157483" right="0.39370078740157483" top="0.39370078740157483" bottom="7.874015748031496E-2" header="0.19685039370078741" footer="0.15748031496062992"/>
  <pageSetup paperSize="9" scale="80" fitToHeight="0" orientation="portrait" r:id="rId1"/>
  <headerFooter alignWithMargins="0"/>
  <rowBreaks count="1" manualBreakCount="1">
    <brk id="4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Group Box 1">
              <controlPr defaultSize="0" autoFill="0" autoPict="0">
                <anchor moveWithCells="1">
                  <from>
                    <xdr:col>8</xdr:col>
                    <xdr:colOff>0</xdr:colOff>
                    <xdr:row>11</xdr:row>
                    <xdr:rowOff>0</xdr:rowOff>
                  </from>
                  <to>
                    <xdr:col>17</xdr:col>
                    <xdr:colOff>175260</xdr:colOff>
                    <xdr:row>12</xdr:row>
                    <xdr:rowOff>22860</xdr:rowOff>
                  </to>
                </anchor>
              </controlPr>
            </control>
          </mc:Choice>
        </mc:AlternateContent>
        <mc:AlternateContent xmlns:mc="http://schemas.openxmlformats.org/markup-compatibility/2006">
          <mc:Choice Requires="x14">
            <control shapeId="53250" r:id="rId5" name="Group Box 2">
              <controlPr defaultSize="0" autoFill="0" autoPict="0">
                <anchor moveWithCells="1">
                  <from>
                    <xdr:col>8</xdr:col>
                    <xdr:colOff>15240</xdr:colOff>
                    <xdr:row>16</xdr:row>
                    <xdr:rowOff>167640</xdr:rowOff>
                  </from>
                  <to>
                    <xdr:col>17</xdr:col>
                    <xdr:colOff>182880</xdr:colOff>
                    <xdr:row>18</xdr:row>
                    <xdr:rowOff>99060</xdr:rowOff>
                  </to>
                </anchor>
              </controlPr>
            </control>
          </mc:Choice>
        </mc:AlternateContent>
        <mc:AlternateContent xmlns:mc="http://schemas.openxmlformats.org/markup-compatibility/2006">
          <mc:Choice Requires="x14">
            <control shapeId="53251" r:id="rId6" name="group_haiguu">
              <controlPr defaultSize="0" autoFill="0" autoPict="0">
                <anchor moveWithCells="1">
                  <from>
                    <xdr:col>9</xdr:col>
                    <xdr:colOff>0</xdr:colOff>
                    <xdr:row>12</xdr:row>
                    <xdr:rowOff>0</xdr:rowOff>
                  </from>
                  <to>
                    <xdr:col>10</xdr:col>
                    <xdr:colOff>7620</xdr:colOff>
                    <xdr:row>17</xdr:row>
                    <xdr:rowOff>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1</xdr:col>
                    <xdr:colOff>190500</xdr:colOff>
                    <xdr:row>102</xdr:row>
                    <xdr:rowOff>0</xdr:rowOff>
                  </from>
                  <to>
                    <xdr:col>1</xdr:col>
                    <xdr:colOff>190500</xdr:colOff>
                    <xdr:row>103</xdr:row>
                    <xdr:rowOff>38100</xdr:rowOff>
                  </to>
                </anchor>
              </controlPr>
            </control>
          </mc:Choice>
        </mc:AlternateContent>
        <mc:AlternateContent xmlns:mc="http://schemas.openxmlformats.org/markup-compatibility/2006">
          <mc:Choice Requires="x14">
            <control shapeId="53253" r:id="rId8" name="Group Box 5">
              <controlPr defaultSize="0" autoFill="0" autoPict="0">
                <anchor moveWithCells="1">
                  <from>
                    <xdr:col>24</xdr:col>
                    <xdr:colOff>518160</xdr:colOff>
                    <xdr:row>10</xdr:row>
                    <xdr:rowOff>396240</xdr:rowOff>
                  </from>
                  <to>
                    <xdr:col>33</xdr:col>
                    <xdr:colOff>60960</xdr:colOff>
                    <xdr:row>12</xdr:row>
                    <xdr:rowOff>60960</xdr:rowOff>
                  </to>
                </anchor>
              </controlPr>
            </control>
          </mc:Choice>
        </mc:AlternateContent>
        <mc:AlternateContent xmlns:mc="http://schemas.openxmlformats.org/markup-compatibility/2006">
          <mc:Choice Requires="x14">
            <control shapeId="53254" r:id="rId9" name="Group Box 6">
              <controlPr defaultSize="0" autoFill="0" autoPict="0">
                <anchor moveWithCells="1">
                  <from>
                    <xdr:col>8</xdr:col>
                    <xdr:colOff>137160</xdr:colOff>
                    <xdr:row>30</xdr:row>
                    <xdr:rowOff>220980</xdr:rowOff>
                  </from>
                  <to>
                    <xdr:col>20</xdr:col>
                    <xdr:colOff>30480</xdr:colOff>
                    <xdr:row>33</xdr:row>
                    <xdr:rowOff>121920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60"/>
  <sheetViews>
    <sheetView showGridLines="0" view="pageBreakPreview" topLeftCell="A18" zoomScale="122" zoomScaleNormal="100" zoomScaleSheetLayoutView="160" workbookViewId="0">
      <selection activeCell="U87" sqref="U87"/>
    </sheetView>
  </sheetViews>
  <sheetFormatPr defaultColWidth="2.5" defaultRowHeight="15" customHeight="1"/>
  <cols>
    <col min="1" max="1" width="2.5" style="29"/>
    <col min="2" max="35" width="2.59765625" style="29" customWidth="1"/>
    <col min="36" max="36" width="2.5" style="29" customWidth="1"/>
    <col min="37" max="37" width="8.3984375" style="29" bestFit="1" customWidth="1"/>
    <col min="38" max="38" width="17.19921875" style="29" customWidth="1"/>
    <col min="39" max="41" width="2.5" style="29"/>
    <col min="42" max="43" width="7.19921875" style="29" bestFit="1" customWidth="1"/>
    <col min="44" max="16384" width="2.5" style="29"/>
  </cols>
  <sheetData>
    <row r="1" spans="2:43" ht="25.95" customHeight="1">
      <c r="B1" s="40" t="s">
        <v>264</v>
      </c>
      <c r="M1" s="41"/>
      <c r="N1" s="32"/>
      <c r="O1" s="223" t="s">
        <v>382</v>
      </c>
      <c r="P1" s="32"/>
      <c r="Z1" s="32"/>
    </row>
    <row r="2" spans="2:43" ht="27.75" customHeight="1">
      <c r="B2" s="463" t="s">
        <v>229</v>
      </c>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row>
    <row r="3" spans="2:43" ht="20.100000000000001" customHeight="1">
      <c r="B3" s="48" t="s">
        <v>380</v>
      </c>
      <c r="C3" s="218"/>
      <c r="D3" s="218"/>
      <c r="E3" s="218"/>
      <c r="F3" s="218"/>
      <c r="G3" s="218"/>
      <c r="H3" s="218"/>
      <c r="I3" s="218"/>
      <c r="J3" s="218"/>
      <c r="K3" s="218"/>
      <c r="L3" s="218"/>
      <c r="M3" s="218"/>
      <c r="N3" s="218"/>
      <c r="O3" s="218"/>
      <c r="P3" s="218"/>
      <c r="Q3" s="218"/>
      <c r="R3" s="218"/>
      <c r="S3" s="218"/>
      <c r="T3" s="218"/>
      <c r="U3" s="218"/>
      <c r="V3" s="218"/>
      <c r="W3" s="218"/>
      <c r="X3" s="218"/>
      <c r="AH3" s="218"/>
      <c r="AI3" s="218"/>
    </row>
    <row r="4" spans="2:43" ht="20.100000000000001" customHeight="1">
      <c r="B4" s="48" t="s">
        <v>94</v>
      </c>
      <c r="C4" s="218"/>
      <c r="D4" s="218"/>
      <c r="E4" s="218"/>
      <c r="F4" s="218"/>
      <c r="G4" s="218"/>
      <c r="H4" s="218"/>
      <c r="I4" s="218"/>
      <c r="J4" s="218"/>
      <c r="K4" s="218"/>
      <c r="L4" s="218"/>
      <c r="M4" s="218"/>
      <c r="N4" s="218"/>
      <c r="O4" s="218"/>
      <c r="P4" s="218"/>
      <c r="Q4" s="218"/>
      <c r="R4" s="218"/>
      <c r="S4" s="218"/>
      <c r="T4" s="218"/>
      <c r="U4" s="218"/>
      <c r="V4" s="218"/>
      <c r="W4" s="218"/>
      <c r="X4" s="218"/>
      <c r="AH4" s="218"/>
      <c r="AI4" s="218"/>
    </row>
    <row r="5" spans="2:43" ht="18.45" customHeight="1">
      <c r="B5" s="42" t="s">
        <v>25</v>
      </c>
      <c r="C5" s="43"/>
      <c r="D5" s="43"/>
      <c r="E5" s="43"/>
      <c r="F5" s="43"/>
      <c r="G5" s="43"/>
      <c r="H5" s="43"/>
      <c r="I5" s="43"/>
      <c r="J5" s="43"/>
      <c r="K5" s="43"/>
      <c r="L5" s="43"/>
      <c r="M5" s="43"/>
      <c r="N5" s="218"/>
      <c r="O5" s="218"/>
      <c r="P5" s="218"/>
      <c r="Q5" s="218"/>
      <c r="R5" s="218"/>
      <c r="S5" s="218"/>
      <c r="T5" s="218"/>
      <c r="U5" s="218"/>
      <c r="V5" s="218"/>
      <c r="W5" s="218"/>
      <c r="X5" s="218"/>
      <c r="AH5" s="218"/>
      <c r="AI5" s="218"/>
      <c r="AL5" s="45"/>
    </row>
    <row r="6" spans="2:43" s="32" customFormat="1" ht="14.55" customHeight="1" thickBot="1">
      <c r="B6" s="55" t="s">
        <v>137</v>
      </c>
      <c r="C6" s="55"/>
      <c r="D6" s="55"/>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row>
    <row r="7" spans="2:43" ht="18" customHeight="1">
      <c r="B7" s="314" t="s">
        <v>253</v>
      </c>
      <c r="C7" s="315"/>
      <c r="D7" s="315"/>
      <c r="E7" s="315"/>
      <c r="F7" s="315"/>
      <c r="G7" s="315"/>
      <c r="H7" s="315"/>
      <c r="I7" s="464"/>
      <c r="J7" s="187" t="s">
        <v>13</v>
      </c>
      <c r="K7" s="187"/>
      <c r="L7" s="187"/>
      <c r="M7" s="187"/>
      <c r="N7" s="187"/>
      <c r="O7" s="187"/>
      <c r="P7" s="187"/>
      <c r="Q7" s="187"/>
      <c r="R7" s="187"/>
      <c r="S7" s="188"/>
      <c r="T7" s="291" t="s">
        <v>24</v>
      </c>
      <c r="U7" s="292"/>
      <c r="V7" s="292"/>
      <c r="W7" s="292"/>
      <c r="X7" s="292"/>
      <c r="Y7" s="293"/>
      <c r="Z7" s="469" t="s">
        <v>265</v>
      </c>
      <c r="AA7" s="469"/>
      <c r="AB7" s="469"/>
      <c r="AC7" s="469"/>
      <c r="AD7" s="469"/>
      <c r="AE7" s="469"/>
      <c r="AF7" s="469"/>
      <c r="AG7" s="469"/>
      <c r="AH7" s="469"/>
      <c r="AI7" s="470"/>
    </row>
    <row r="8" spans="2:43" ht="18" customHeight="1">
      <c r="B8" s="312" t="s">
        <v>254</v>
      </c>
      <c r="C8" s="313"/>
      <c r="D8" s="313"/>
      <c r="E8" s="313"/>
      <c r="F8" s="313"/>
      <c r="G8" s="313"/>
      <c r="H8" s="313"/>
      <c r="I8" s="456"/>
      <c r="J8" s="473" t="s">
        <v>266</v>
      </c>
      <c r="K8" s="474"/>
      <c r="L8" s="474"/>
      <c r="M8" s="474"/>
      <c r="N8" s="474"/>
      <c r="O8" s="474"/>
      <c r="P8" s="474"/>
      <c r="Q8" s="474"/>
      <c r="R8" s="474"/>
      <c r="S8" s="475"/>
      <c r="T8" s="255"/>
      <c r="U8" s="256"/>
      <c r="V8" s="256"/>
      <c r="W8" s="256"/>
      <c r="X8" s="256"/>
      <c r="Y8" s="257"/>
      <c r="Z8" s="471"/>
      <c r="AA8" s="471"/>
      <c r="AB8" s="471"/>
      <c r="AC8" s="471"/>
      <c r="AD8" s="471"/>
      <c r="AE8" s="471"/>
      <c r="AF8" s="471"/>
      <c r="AG8" s="471"/>
      <c r="AH8" s="471"/>
      <c r="AI8" s="472"/>
    </row>
    <row r="9" spans="2:43" ht="18" customHeight="1">
      <c r="B9" s="231" t="s">
        <v>0</v>
      </c>
      <c r="C9" s="232"/>
      <c r="D9" s="232"/>
      <c r="E9" s="232"/>
      <c r="F9" s="232"/>
      <c r="G9" s="232"/>
      <c r="H9" s="232"/>
      <c r="I9" s="233"/>
      <c r="J9" s="476" t="s">
        <v>267</v>
      </c>
      <c r="K9" s="477"/>
      <c r="L9" s="477"/>
      <c r="M9" s="477"/>
      <c r="N9" s="477"/>
      <c r="O9" s="477"/>
      <c r="P9" s="477"/>
      <c r="Q9" s="477"/>
      <c r="R9" s="477"/>
      <c r="S9" s="478"/>
      <c r="T9" s="452" t="s">
        <v>492</v>
      </c>
      <c r="U9" s="453"/>
      <c r="V9" s="453"/>
      <c r="W9" s="453"/>
      <c r="X9" s="453"/>
      <c r="Y9" s="454"/>
      <c r="Z9" s="479" t="s">
        <v>268</v>
      </c>
      <c r="AA9" s="480"/>
      <c r="AB9" s="480"/>
      <c r="AC9" s="480"/>
      <c r="AD9" s="480"/>
      <c r="AE9" s="480"/>
      <c r="AF9" s="480"/>
      <c r="AG9" s="480"/>
      <c r="AH9" s="480"/>
      <c r="AI9" s="481"/>
    </row>
    <row r="10" spans="2:43" ht="18" customHeight="1">
      <c r="B10" s="231" t="s">
        <v>1</v>
      </c>
      <c r="C10" s="232"/>
      <c r="D10" s="232"/>
      <c r="E10" s="232"/>
      <c r="F10" s="232"/>
      <c r="G10" s="232"/>
      <c r="H10" s="232"/>
      <c r="I10" s="233"/>
      <c r="J10" s="485" t="s">
        <v>500</v>
      </c>
      <c r="K10" s="486"/>
      <c r="L10" s="486"/>
      <c r="M10" s="486"/>
      <c r="N10" s="486"/>
      <c r="O10" s="486"/>
      <c r="P10" s="486"/>
      <c r="Q10" s="486"/>
      <c r="R10" s="486"/>
      <c r="S10" s="487"/>
      <c r="T10" s="455"/>
      <c r="U10" s="313"/>
      <c r="V10" s="313"/>
      <c r="W10" s="313"/>
      <c r="X10" s="313"/>
      <c r="Y10" s="456"/>
      <c r="Z10" s="482"/>
      <c r="AA10" s="483"/>
      <c r="AB10" s="483"/>
      <c r="AC10" s="483"/>
      <c r="AD10" s="483"/>
      <c r="AE10" s="483"/>
      <c r="AF10" s="483"/>
      <c r="AG10" s="483"/>
      <c r="AH10" s="483"/>
      <c r="AI10" s="484"/>
      <c r="AQ10" s="93"/>
    </row>
    <row r="11" spans="2:43" ht="36" customHeight="1">
      <c r="B11" s="231" t="s">
        <v>3</v>
      </c>
      <c r="C11" s="232"/>
      <c r="D11" s="232"/>
      <c r="E11" s="232"/>
      <c r="F11" s="232"/>
      <c r="G11" s="232"/>
      <c r="H11" s="232"/>
      <c r="I11" s="233"/>
      <c r="J11" s="488" t="s">
        <v>270</v>
      </c>
      <c r="K11" s="489"/>
      <c r="L11" s="489"/>
      <c r="M11" s="489"/>
      <c r="N11" s="489"/>
      <c r="O11" s="489"/>
      <c r="P11" s="489"/>
      <c r="Q11" s="489"/>
      <c r="R11" s="489"/>
      <c r="S11" s="490"/>
      <c r="T11" s="255" t="s">
        <v>2</v>
      </c>
      <c r="U11" s="256"/>
      <c r="V11" s="256"/>
      <c r="W11" s="256"/>
      <c r="X11" s="256"/>
      <c r="Y11" s="257"/>
      <c r="Z11" s="491">
        <v>45778</v>
      </c>
      <c r="AA11" s="492"/>
      <c r="AB11" s="492"/>
      <c r="AC11" s="492"/>
      <c r="AD11" s="492"/>
      <c r="AE11" s="492"/>
      <c r="AF11" s="492"/>
      <c r="AG11" s="492"/>
      <c r="AH11" s="492"/>
      <c r="AI11" s="493"/>
      <c r="AP11" s="94"/>
      <c r="AQ11" s="94"/>
    </row>
    <row r="12" spans="2:43" ht="36" customHeight="1">
      <c r="B12" s="319" t="s">
        <v>490</v>
      </c>
      <c r="C12" s="320"/>
      <c r="D12" s="320"/>
      <c r="E12" s="320"/>
      <c r="F12" s="320"/>
      <c r="G12" s="320"/>
      <c r="H12" s="320"/>
      <c r="I12" s="321"/>
      <c r="J12" s="95" t="s">
        <v>381</v>
      </c>
      <c r="K12" s="451" t="s">
        <v>67</v>
      </c>
      <c r="L12" s="451"/>
      <c r="M12" s="451"/>
      <c r="N12" s="451"/>
      <c r="O12" s="144" t="s">
        <v>241</v>
      </c>
      <c r="P12" s="451" t="s">
        <v>68</v>
      </c>
      <c r="Q12" s="451"/>
      <c r="R12" s="451"/>
      <c r="S12" s="451"/>
      <c r="T12" s="294" t="s">
        <v>493</v>
      </c>
      <c r="U12" s="295"/>
      <c r="V12" s="295"/>
      <c r="W12" s="295"/>
      <c r="X12" s="295"/>
      <c r="Y12" s="296"/>
      <c r="Z12" s="145" t="s">
        <v>381</v>
      </c>
      <c r="AA12" s="97" t="s">
        <v>128</v>
      </c>
      <c r="AB12" s="96"/>
      <c r="AC12" s="96"/>
      <c r="AD12" s="145" t="s">
        <v>241</v>
      </c>
      <c r="AE12" s="97" t="s">
        <v>129</v>
      </c>
      <c r="AF12" s="96"/>
      <c r="AG12" s="96"/>
      <c r="AH12" s="96"/>
      <c r="AI12" s="98"/>
      <c r="AK12" s="40"/>
      <c r="AL12" s="40"/>
    </row>
    <row r="13" spans="2:43" ht="16.05" customHeight="1">
      <c r="B13" s="297" t="s">
        <v>494</v>
      </c>
      <c r="C13" s="298"/>
      <c r="D13" s="298"/>
      <c r="E13" s="298"/>
      <c r="F13" s="298"/>
      <c r="G13" s="298"/>
      <c r="H13" s="298"/>
      <c r="I13" s="299"/>
      <c r="J13" s="99" t="s">
        <v>241</v>
      </c>
      <c r="K13" s="442" t="s">
        <v>495</v>
      </c>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3"/>
      <c r="AK13" s="40"/>
      <c r="AL13" s="40"/>
    </row>
    <row r="14" spans="2:43" ht="16.05" customHeight="1">
      <c r="B14" s="300"/>
      <c r="C14" s="301"/>
      <c r="D14" s="301"/>
      <c r="E14" s="301"/>
      <c r="F14" s="301"/>
      <c r="G14" s="301"/>
      <c r="H14" s="301"/>
      <c r="I14" s="302"/>
      <c r="J14" s="100" t="s">
        <v>241</v>
      </c>
      <c r="K14" s="444" t="s">
        <v>162</v>
      </c>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5"/>
      <c r="AK14" s="40"/>
      <c r="AL14" s="40"/>
    </row>
    <row r="15" spans="2:43" ht="16.05" customHeight="1">
      <c r="B15" s="300"/>
      <c r="C15" s="301"/>
      <c r="D15" s="301"/>
      <c r="E15" s="301"/>
      <c r="F15" s="301"/>
      <c r="G15" s="301"/>
      <c r="H15" s="301"/>
      <c r="I15" s="302"/>
      <c r="J15" s="101" t="s">
        <v>241</v>
      </c>
      <c r="K15" s="444" t="s">
        <v>163</v>
      </c>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5"/>
      <c r="AK15" s="40"/>
      <c r="AL15" s="40"/>
    </row>
    <row r="16" spans="2:43" ht="16.05" customHeight="1">
      <c r="B16" s="300"/>
      <c r="C16" s="301"/>
      <c r="D16" s="301"/>
      <c r="E16" s="301"/>
      <c r="F16" s="301"/>
      <c r="G16" s="301"/>
      <c r="H16" s="301"/>
      <c r="I16" s="302"/>
      <c r="J16" s="101" t="s">
        <v>241</v>
      </c>
      <c r="K16" s="444" t="s">
        <v>139</v>
      </c>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5"/>
      <c r="AK16" s="40"/>
      <c r="AL16" s="40"/>
    </row>
    <row r="17" spans="2:39" ht="16.05" customHeight="1">
      <c r="B17" s="439"/>
      <c r="C17" s="440"/>
      <c r="D17" s="440"/>
      <c r="E17" s="440"/>
      <c r="F17" s="440"/>
      <c r="G17" s="440"/>
      <c r="H17" s="440"/>
      <c r="I17" s="441"/>
      <c r="J17" s="102" t="s">
        <v>241</v>
      </c>
      <c r="K17" s="446" t="s">
        <v>138</v>
      </c>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7"/>
      <c r="AK17" s="40"/>
      <c r="AL17" s="40"/>
    </row>
    <row r="18" spans="2:39" ht="36" customHeight="1">
      <c r="B18" s="322" t="s">
        <v>34</v>
      </c>
      <c r="C18" s="323"/>
      <c r="D18" s="323"/>
      <c r="E18" s="323"/>
      <c r="F18" s="323"/>
      <c r="G18" s="323"/>
      <c r="H18" s="323"/>
      <c r="I18" s="324"/>
      <c r="J18" s="92" t="s">
        <v>381</v>
      </c>
      <c r="K18" s="429" t="s">
        <v>29</v>
      </c>
      <c r="L18" s="429"/>
      <c r="M18" s="429"/>
      <c r="N18" s="429"/>
      <c r="O18" s="146" t="s">
        <v>241</v>
      </c>
      <c r="P18" s="430" t="s">
        <v>37</v>
      </c>
      <c r="Q18" s="430"/>
      <c r="R18" s="430"/>
      <c r="S18" s="430"/>
      <c r="T18" s="103"/>
      <c r="U18" s="431"/>
      <c r="V18" s="431"/>
      <c r="W18" s="431"/>
      <c r="X18" s="431"/>
      <c r="Y18" s="431"/>
      <c r="Z18" s="431"/>
      <c r="AA18" s="431"/>
      <c r="AB18" s="431"/>
      <c r="AC18" s="431"/>
      <c r="AD18" s="431"/>
      <c r="AE18" s="431"/>
      <c r="AF18" s="431"/>
      <c r="AG18" s="431"/>
      <c r="AH18" s="431"/>
      <c r="AI18" s="432"/>
    </row>
    <row r="19" spans="2:39" ht="36" customHeight="1">
      <c r="B19" s="231" t="s">
        <v>496</v>
      </c>
      <c r="C19" s="232"/>
      <c r="D19" s="232"/>
      <c r="E19" s="232"/>
      <c r="F19" s="232"/>
      <c r="G19" s="232"/>
      <c r="H19" s="232"/>
      <c r="I19" s="233"/>
      <c r="J19" s="494">
        <v>45764</v>
      </c>
      <c r="K19" s="495"/>
      <c r="L19" s="495"/>
      <c r="M19" s="495"/>
      <c r="N19" s="495"/>
      <c r="O19" s="495"/>
      <c r="P19" s="495"/>
      <c r="Q19" s="496"/>
      <c r="R19" s="104"/>
      <c r="S19" s="104"/>
      <c r="T19" s="434"/>
      <c r="U19" s="434"/>
      <c r="V19" s="434"/>
      <c r="W19" s="434"/>
      <c r="X19" s="434"/>
      <c r="Y19" s="434"/>
      <c r="Z19" s="434"/>
      <c r="AA19" s="434"/>
      <c r="AB19" s="434"/>
      <c r="AC19" s="434"/>
      <c r="AD19" s="434"/>
      <c r="AE19" s="434"/>
      <c r="AF19" s="434"/>
      <c r="AG19" s="434"/>
      <c r="AH19" s="434"/>
      <c r="AI19" s="435"/>
      <c r="AK19" s="40"/>
      <c r="AL19" s="40"/>
    </row>
    <row r="20" spans="2:39" ht="36" customHeight="1">
      <c r="B20" s="231" t="s">
        <v>497</v>
      </c>
      <c r="C20" s="232"/>
      <c r="D20" s="232"/>
      <c r="E20" s="232"/>
      <c r="F20" s="232"/>
      <c r="G20" s="232"/>
      <c r="H20" s="232"/>
      <c r="I20" s="233"/>
      <c r="J20" s="494">
        <v>45835</v>
      </c>
      <c r="K20" s="495"/>
      <c r="L20" s="495"/>
      <c r="M20" s="495"/>
      <c r="N20" s="495"/>
      <c r="O20" s="495"/>
      <c r="P20" s="495"/>
      <c r="Q20" s="495"/>
      <c r="R20" s="235" t="s">
        <v>9</v>
      </c>
      <c r="S20" s="235"/>
      <c r="T20" s="497">
        <v>45935</v>
      </c>
      <c r="U20" s="497"/>
      <c r="V20" s="497"/>
      <c r="W20" s="497"/>
      <c r="X20" s="497"/>
      <c r="Y20" s="497"/>
      <c r="Z20" s="497"/>
      <c r="AA20" s="224" t="s">
        <v>10</v>
      </c>
      <c r="AB20" s="225"/>
      <c r="AC20" s="225"/>
      <c r="AD20" s="225"/>
      <c r="AE20" s="225"/>
      <c r="AF20" s="276"/>
      <c r="AG20" s="276"/>
      <c r="AH20" s="276"/>
      <c r="AI20" s="436"/>
      <c r="AK20" s="40"/>
      <c r="AL20" s="105"/>
    </row>
    <row r="21" spans="2:39" ht="36" customHeight="1">
      <c r="B21" s="231" t="s">
        <v>259</v>
      </c>
      <c r="C21" s="232"/>
      <c r="D21" s="232"/>
      <c r="E21" s="232"/>
      <c r="F21" s="232"/>
      <c r="G21" s="232"/>
      <c r="H21" s="232"/>
      <c r="I21" s="233"/>
      <c r="J21" s="494">
        <v>45778</v>
      </c>
      <c r="K21" s="495"/>
      <c r="L21" s="495"/>
      <c r="M21" s="495"/>
      <c r="N21" s="495"/>
      <c r="O21" s="495"/>
      <c r="P21" s="495"/>
      <c r="Q21" s="495"/>
      <c r="R21" s="235" t="s">
        <v>9</v>
      </c>
      <c r="S21" s="235"/>
      <c r="T21" s="497">
        <v>45797</v>
      </c>
      <c r="U21" s="497"/>
      <c r="V21" s="497"/>
      <c r="W21" s="497"/>
      <c r="X21" s="497"/>
      <c r="Y21" s="497"/>
      <c r="Z21" s="497"/>
      <c r="AA21" s="224" t="s">
        <v>10</v>
      </c>
      <c r="AB21" s="226"/>
      <c r="AC21" s="227"/>
      <c r="AD21" s="227"/>
      <c r="AE21" s="227"/>
      <c r="AF21" s="276"/>
      <c r="AG21" s="276"/>
      <c r="AH21" s="276"/>
      <c r="AI21" s="436"/>
      <c r="AK21" s="40"/>
      <c r="AL21" s="106"/>
    </row>
    <row r="22" spans="2:39" ht="36" customHeight="1">
      <c r="B22" s="231" t="s">
        <v>31</v>
      </c>
      <c r="C22" s="232"/>
      <c r="D22" s="232"/>
      <c r="E22" s="232"/>
      <c r="F22" s="232"/>
      <c r="G22" s="232"/>
      <c r="H22" s="232"/>
      <c r="I22" s="233"/>
      <c r="J22" s="494">
        <v>45835</v>
      </c>
      <c r="K22" s="495"/>
      <c r="L22" s="495"/>
      <c r="M22" s="495"/>
      <c r="N22" s="495"/>
      <c r="O22" s="495"/>
      <c r="P22" s="495"/>
      <c r="Q22" s="495"/>
      <c r="R22" s="235" t="s">
        <v>9</v>
      </c>
      <c r="S22" s="235"/>
      <c r="T22" s="497">
        <v>45862</v>
      </c>
      <c r="U22" s="497"/>
      <c r="V22" s="497"/>
      <c r="W22" s="497"/>
      <c r="X22" s="497"/>
      <c r="Y22" s="497"/>
      <c r="Z22" s="497"/>
      <c r="AA22" s="224" t="s">
        <v>10</v>
      </c>
      <c r="AB22" s="228"/>
      <c r="AC22" s="228"/>
      <c r="AD22" s="228"/>
      <c r="AE22" s="228"/>
      <c r="AF22" s="228"/>
      <c r="AG22" s="228"/>
      <c r="AH22" s="228"/>
      <c r="AI22" s="229"/>
      <c r="AK22" s="40"/>
      <c r="AL22" s="40"/>
    </row>
    <row r="23" spans="2:39" ht="36" customHeight="1">
      <c r="B23" s="231" t="s">
        <v>239</v>
      </c>
      <c r="C23" s="232"/>
      <c r="D23" s="232"/>
      <c r="E23" s="232"/>
      <c r="F23" s="232"/>
      <c r="G23" s="232"/>
      <c r="H23" s="232"/>
      <c r="I23" s="233"/>
      <c r="J23" s="276" t="s">
        <v>503</v>
      </c>
      <c r="K23" s="276"/>
      <c r="L23" s="276"/>
      <c r="M23" s="276"/>
      <c r="N23" s="276"/>
      <c r="O23" s="276"/>
      <c r="P23" s="276"/>
      <c r="Q23" s="276"/>
      <c r="R23" s="276"/>
      <c r="S23" s="276"/>
      <c r="T23" s="416" t="s">
        <v>238</v>
      </c>
      <c r="U23" s="417"/>
      <c r="V23" s="417"/>
      <c r="W23" s="417"/>
      <c r="X23" s="417"/>
      <c r="Y23" s="417"/>
      <c r="Z23" s="417"/>
      <c r="AA23" s="418"/>
      <c r="AB23" s="277" t="s">
        <v>504</v>
      </c>
      <c r="AC23" s="277"/>
      <c r="AD23" s="277"/>
      <c r="AE23" s="277"/>
      <c r="AF23" s="277"/>
      <c r="AG23" s="277"/>
      <c r="AH23" s="277"/>
      <c r="AI23" s="278"/>
      <c r="AK23" s="40"/>
      <c r="AL23" s="40"/>
    </row>
    <row r="24" spans="2:39" ht="25.05" customHeight="1">
      <c r="B24" s="107"/>
      <c r="C24" s="41" t="s">
        <v>26</v>
      </c>
      <c r="D24" s="32"/>
      <c r="E24" s="32"/>
      <c r="F24" s="32"/>
      <c r="G24" s="32"/>
      <c r="H24" s="32"/>
      <c r="I24" s="32"/>
      <c r="J24" s="32"/>
      <c r="K24" s="32"/>
      <c r="L24" s="32"/>
      <c r="M24" s="32"/>
      <c r="N24" s="32"/>
      <c r="O24" s="32"/>
      <c r="P24" s="108"/>
      <c r="Q24" s="108"/>
      <c r="R24" s="108"/>
      <c r="S24" s="108"/>
      <c r="T24" s="108"/>
      <c r="U24" s="108"/>
      <c r="V24" s="108"/>
      <c r="W24" s="108"/>
      <c r="X24" s="108"/>
      <c r="Y24" s="108"/>
      <c r="Z24" s="108"/>
      <c r="AA24" s="108"/>
      <c r="AB24" s="108"/>
      <c r="AC24" s="108"/>
      <c r="AD24" s="108"/>
      <c r="AE24" s="108"/>
      <c r="AF24" s="108"/>
      <c r="AG24" s="108"/>
      <c r="AH24" s="108"/>
      <c r="AI24" s="109"/>
      <c r="AM24" s="40"/>
    </row>
    <row r="25" spans="2:39" ht="25.05" customHeight="1">
      <c r="B25" s="107"/>
      <c r="C25" s="32"/>
      <c r="D25" s="32" t="s">
        <v>5</v>
      </c>
      <c r="E25" s="32"/>
      <c r="F25" s="32"/>
      <c r="G25" s="32"/>
      <c r="H25" s="32"/>
      <c r="I25" s="32"/>
      <c r="J25" s="32"/>
      <c r="K25" s="32"/>
      <c r="L25" s="32"/>
      <c r="M25" s="32"/>
      <c r="N25" s="32"/>
      <c r="O25" s="32"/>
      <c r="P25" s="32"/>
      <c r="Q25" s="32"/>
      <c r="R25" s="32"/>
      <c r="S25" s="32"/>
      <c r="T25" s="422"/>
      <c r="U25" s="422"/>
      <c r="V25" s="422"/>
      <c r="W25" s="422"/>
      <c r="X25" s="422"/>
      <c r="Y25" s="422"/>
      <c r="Z25" s="422"/>
      <c r="AA25" s="422"/>
      <c r="AB25" s="422"/>
      <c r="AC25" s="422"/>
      <c r="AD25" s="422"/>
      <c r="AE25" s="422"/>
      <c r="AF25" s="422"/>
      <c r="AG25" s="422"/>
      <c r="AH25" s="422"/>
      <c r="AI25" s="423"/>
      <c r="AL25" s="110"/>
      <c r="AM25" s="40"/>
    </row>
    <row r="26" spans="2:39" ht="31.95" customHeight="1" thickBot="1">
      <c r="B26" s="111"/>
      <c r="C26" s="112"/>
      <c r="D26" s="112"/>
      <c r="E26" s="113"/>
      <c r="F26" s="114" t="s">
        <v>22</v>
      </c>
      <c r="G26" s="113"/>
      <c r="H26" s="500">
        <v>7</v>
      </c>
      <c r="I26" s="500"/>
      <c r="J26" s="176" t="s">
        <v>6</v>
      </c>
      <c r="K26" s="500">
        <v>7</v>
      </c>
      <c r="L26" s="500"/>
      <c r="M26" s="176" t="s">
        <v>7</v>
      </c>
      <c r="N26" s="500">
        <v>25</v>
      </c>
      <c r="O26" s="500"/>
      <c r="P26" s="176" t="s">
        <v>8</v>
      </c>
      <c r="Q26" s="112"/>
      <c r="R26" s="112"/>
      <c r="S26" s="112"/>
      <c r="T26" s="341" t="s">
        <v>485</v>
      </c>
      <c r="U26" s="341"/>
      <c r="V26" s="341"/>
      <c r="W26" s="112"/>
      <c r="X26" s="501"/>
      <c r="Y26" s="501"/>
      <c r="Z26" s="501"/>
      <c r="AA26" s="501"/>
      <c r="AB26" s="501"/>
      <c r="AC26" s="501"/>
      <c r="AD26" s="501"/>
      <c r="AE26" s="501"/>
      <c r="AF26" s="501"/>
      <c r="AG26" s="501"/>
      <c r="AH26" s="501"/>
      <c r="AI26" s="115"/>
      <c r="AK26" s="40"/>
      <c r="AL26" s="40"/>
    </row>
    <row r="27" spans="2:39" ht="31.95" customHeight="1">
      <c r="B27" s="419" t="s">
        <v>11</v>
      </c>
      <c r="C27" s="420"/>
      <c r="D27" s="420"/>
      <c r="E27" s="420"/>
      <c r="F27" s="420"/>
      <c r="G27" s="420"/>
      <c r="H27" s="420"/>
      <c r="I27" s="420"/>
      <c r="J27" s="420"/>
      <c r="K27" s="420"/>
      <c r="L27" s="420"/>
      <c r="M27" s="420"/>
      <c r="N27" s="420"/>
      <c r="O27" s="420"/>
      <c r="P27" s="420"/>
      <c r="Q27" s="420"/>
      <c r="R27" s="420"/>
      <c r="S27" s="420"/>
      <c r="T27" s="421" t="s">
        <v>97</v>
      </c>
      <c r="U27" s="421"/>
      <c r="V27" s="421"/>
      <c r="W27" s="421"/>
      <c r="X27" s="421"/>
      <c r="Y27" s="421"/>
      <c r="Z27" s="421"/>
      <c r="AA27" s="421"/>
      <c r="AB27" s="426"/>
      <c r="AC27" s="426"/>
      <c r="AD27" s="426"/>
      <c r="AE27" s="426"/>
      <c r="AF27" s="426"/>
      <c r="AG27" s="426"/>
      <c r="AH27" s="426"/>
      <c r="AI27" s="426"/>
      <c r="AK27" s="40"/>
      <c r="AL27" s="40"/>
    </row>
    <row r="28" spans="2:39" ht="18.75" customHeight="1" thickBot="1">
      <c r="B28" s="116" t="s">
        <v>228</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row>
    <row r="29" spans="2:39" ht="32.549999999999997" customHeight="1">
      <c r="B29" s="404" t="s">
        <v>14</v>
      </c>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6"/>
    </row>
    <row r="30" spans="2:39" ht="18.75" customHeight="1">
      <c r="B30" s="117" t="s">
        <v>23</v>
      </c>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8"/>
      <c r="AB30" s="118"/>
      <c r="AC30" s="118"/>
      <c r="AD30" s="118"/>
      <c r="AE30" s="118"/>
      <c r="AF30" s="118"/>
      <c r="AG30" s="118"/>
      <c r="AH30" s="118"/>
      <c r="AI30" s="119"/>
    </row>
    <row r="31" spans="2:39" ht="18.75" customHeight="1">
      <c r="B31" s="120"/>
      <c r="C31" s="498">
        <v>45835</v>
      </c>
      <c r="D31" s="498"/>
      <c r="E31" s="498"/>
      <c r="F31" s="498"/>
      <c r="G31" s="498"/>
      <c r="H31" s="498"/>
      <c r="I31" s="498"/>
      <c r="J31" s="498"/>
      <c r="K31" s="498"/>
      <c r="L31" s="498"/>
      <c r="M31" s="414" t="s">
        <v>9</v>
      </c>
      <c r="N31" s="414"/>
      <c r="O31" s="414"/>
      <c r="P31" s="499">
        <v>45935</v>
      </c>
      <c r="Q31" s="499"/>
      <c r="R31" s="499"/>
      <c r="S31" s="499"/>
      <c r="T31" s="499"/>
      <c r="U31" s="499"/>
      <c r="V31" s="499"/>
      <c r="W31" s="499"/>
      <c r="X31" s="499"/>
      <c r="Y31" s="499"/>
      <c r="Z31" s="116" t="s">
        <v>10</v>
      </c>
      <c r="AA31" s="121"/>
      <c r="AB31" s="121"/>
      <c r="AC31" s="121"/>
      <c r="AD31" s="121"/>
      <c r="AE31" s="135"/>
      <c r="AF31" s="135"/>
      <c r="AG31" s="135"/>
      <c r="AH31" s="135"/>
      <c r="AI31" s="119"/>
      <c r="AK31" s="40"/>
      <c r="AL31" s="40"/>
    </row>
    <row r="32" spans="2:39" ht="10.050000000000001" customHeight="1">
      <c r="B32" s="117"/>
      <c r="C32" s="217"/>
      <c r="D32" s="217"/>
      <c r="E32" s="217"/>
      <c r="F32" s="122"/>
      <c r="G32" s="217"/>
      <c r="H32" s="217"/>
      <c r="I32" s="122"/>
      <c r="J32" s="217"/>
      <c r="K32" s="217"/>
      <c r="L32" s="217"/>
      <c r="M32" s="408"/>
      <c r="N32" s="408"/>
      <c r="O32" s="408"/>
      <c r="P32" s="408"/>
      <c r="Q32" s="408"/>
      <c r="R32" s="408"/>
      <c r="S32" s="408"/>
      <c r="T32" s="408"/>
      <c r="U32" s="217"/>
      <c r="V32" s="122"/>
      <c r="W32" s="217"/>
      <c r="X32" s="217"/>
      <c r="Y32" s="122"/>
      <c r="Z32" s="116"/>
      <c r="AA32" s="116"/>
      <c r="AB32" s="116"/>
      <c r="AC32" s="116"/>
      <c r="AD32" s="116"/>
      <c r="AE32" s="116"/>
      <c r="AF32" s="116"/>
      <c r="AG32" s="116"/>
      <c r="AH32" s="116"/>
      <c r="AI32" s="119"/>
    </row>
    <row r="33" spans="2:35" ht="18.75" customHeight="1">
      <c r="B33" s="117" t="s">
        <v>27</v>
      </c>
      <c r="C33" s="123"/>
      <c r="D33" s="123"/>
      <c r="E33" s="123"/>
      <c r="F33" s="116"/>
      <c r="G33" s="123"/>
      <c r="H33" s="123"/>
      <c r="I33" s="116"/>
      <c r="J33" s="123"/>
      <c r="K33" s="92" t="s">
        <v>381</v>
      </c>
      <c r="L33" s="116" t="s">
        <v>33</v>
      </c>
      <c r="M33" s="123"/>
      <c r="N33" s="123"/>
      <c r="O33" s="123"/>
      <c r="P33" s="92" t="s">
        <v>241</v>
      </c>
      <c r="Q33" s="116" t="s">
        <v>32</v>
      </c>
      <c r="R33" s="123"/>
      <c r="S33" s="123"/>
      <c r="T33" s="123"/>
      <c r="U33" s="116"/>
      <c r="V33" s="116"/>
      <c r="W33" s="123"/>
      <c r="X33" s="123"/>
      <c r="Y33" s="116"/>
      <c r="Z33" s="116"/>
      <c r="AA33" s="116"/>
      <c r="AB33" s="116"/>
      <c r="AC33" s="116"/>
      <c r="AD33" s="116"/>
      <c r="AE33" s="116"/>
      <c r="AF33" s="116"/>
      <c r="AG33" s="116"/>
      <c r="AH33" s="116"/>
      <c r="AI33" s="119"/>
    </row>
    <row r="34" spans="2:35" ht="18.75" customHeight="1">
      <c r="B34" s="117"/>
      <c r="C34" s="116" t="s">
        <v>237</v>
      </c>
      <c r="D34" s="123"/>
      <c r="E34" s="123"/>
      <c r="F34" s="116"/>
      <c r="G34" s="123"/>
      <c r="H34" s="123"/>
      <c r="I34" s="116"/>
      <c r="J34" s="123"/>
      <c r="K34" s="92"/>
      <c r="L34" s="116"/>
      <c r="M34" s="123"/>
      <c r="N34" s="123"/>
      <c r="O34" s="123"/>
      <c r="P34" s="92"/>
      <c r="Q34" s="116"/>
      <c r="R34" s="123"/>
      <c r="S34" s="123"/>
      <c r="T34" s="123"/>
      <c r="U34" s="116"/>
      <c r="V34" s="116"/>
      <c r="W34" s="123"/>
      <c r="X34" s="123"/>
      <c r="Y34" s="116"/>
      <c r="Z34" s="116"/>
      <c r="AA34" s="116"/>
      <c r="AB34" s="116"/>
      <c r="AC34" s="116"/>
      <c r="AD34" s="116"/>
      <c r="AE34" s="116"/>
      <c r="AF34" s="116"/>
      <c r="AG34" s="116"/>
      <c r="AH34" s="116"/>
      <c r="AI34" s="119"/>
    </row>
    <row r="35" spans="2:35" ht="10.050000000000001" customHeight="1">
      <c r="B35" s="117"/>
      <c r="C35" s="116"/>
      <c r="D35" s="123"/>
      <c r="E35" s="123"/>
      <c r="F35" s="116"/>
      <c r="G35" s="123"/>
      <c r="H35" s="123"/>
      <c r="I35" s="116"/>
      <c r="J35" s="123"/>
      <c r="K35" s="123"/>
      <c r="L35" s="123"/>
      <c r="M35" s="123"/>
      <c r="N35" s="123"/>
      <c r="O35" s="123"/>
      <c r="P35" s="123"/>
      <c r="Q35" s="123"/>
      <c r="R35" s="123"/>
      <c r="S35" s="123"/>
      <c r="T35" s="123"/>
      <c r="U35" s="123"/>
      <c r="V35" s="116"/>
      <c r="W35" s="123"/>
      <c r="X35" s="123"/>
      <c r="Y35" s="116"/>
      <c r="Z35" s="116"/>
      <c r="AA35" s="116"/>
      <c r="AB35" s="116"/>
      <c r="AC35" s="116"/>
      <c r="AD35" s="116"/>
      <c r="AE35" s="116"/>
      <c r="AF35" s="116"/>
      <c r="AG35" s="116"/>
      <c r="AH35" s="116"/>
      <c r="AI35" s="119"/>
    </row>
    <row r="36" spans="2:35" ht="16.5" customHeight="1">
      <c r="B36" s="409" t="s">
        <v>95</v>
      </c>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1"/>
    </row>
    <row r="37" spans="2:35" ht="10.050000000000001" customHeight="1">
      <c r="B37" s="120"/>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5"/>
    </row>
    <row r="38" spans="2:35" ht="18.75" customHeight="1">
      <c r="B38" s="120"/>
      <c r="C38" s="124" t="s">
        <v>22</v>
      </c>
      <c r="D38" s="124"/>
      <c r="E38" s="503">
        <v>7</v>
      </c>
      <c r="F38" s="503"/>
      <c r="G38" s="124" t="s">
        <v>6</v>
      </c>
      <c r="H38" s="503">
        <v>7</v>
      </c>
      <c r="I38" s="503"/>
      <c r="J38" s="124" t="s">
        <v>7</v>
      </c>
      <c r="K38" s="503">
        <v>26</v>
      </c>
      <c r="L38" s="503"/>
      <c r="M38" s="124" t="s">
        <v>8</v>
      </c>
      <c r="N38" s="124"/>
      <c r="O38" s="124"/>
      <c r="P38" s="124"/>
      <c r="Q38" s="124"/>
      <c r="R38" s="124"/>
      <c r="S38" s="124"/>
      <c r="T38" s="124"/>
      <c r="U38" s="124"/>
      <c r="V38" s="124"/>
      <c r="W38" s="124"/>
      <c r="X38" s="124"/>
      <c r="Y38" s="124"/>
      <c r="Z38" s="124"/>
      <c r="AA38" s="124"/>
      <c r="AB38" s="124"/>
      <c r="AC38" s="124"/>
      <c r="AD38" s="124"/>
      <c r="AE38" s="124"/>
      <c r="AF38" s="124"/>
      <c r="AG38" s="124"/>
      <c r="AH38" s="124"/>
      <c r="AI38" s="125"/>
    </row>
    <row r="39" spans="2:35" ht="19.95" customHeight="1">
      <c r="B39" s="126"/>
      <c r="C39" s="127"/>
      <c r="D39" s="127"/>
      <c r="E39" s="127"/>
      <c r="F39" s="127"/>
      <c r="G39" s="127"/>
      <c r="H39" s="127"/>
      <c r="I39" s="127"/>
      <c r="J39" s="127"/>
      <c r="K39" s="127"/>
      <c r="L39" s="127"/>
      <c r="M39" s="127"/>
      <c r="N39" s="127"/>
      <c r="O39" s="128"/>
      <c r="P39" s="128" t="s">
        <v>19</v>
      </c>
      <c r="Q39" s="128"/>
      <c r="R39" s="128"/>
      <c r="S39" s="128"/>
      <c r="T39" s="128"/>
      <c r="U39" s="128" t="s">
        <v>20</v>
      </c>
      <c r="V39" s="128"/>
      <c r="W39" s="502" t="s">
        <v>272</v>
      </c>
      <c r="X39" s="502"/>
      <c r="Y39" s="502"/>
      <c r="Z39" s="502"/>
      <c r="AA39" s="502"/>
      <c r="AB39" s="502"/>
      <c r="AC39" s="502"/>
      <c r="AD39" s="502"/>
      <c r="AE39" s="502"/>
      <c r="AF39" s="502"/>
      <c r="AG39" s="128"/>
      <c r="AH39" s="128"/>
      <c r="AI39" s="129"/>
    </row>
    <row r="40" spans="2:35" ht="19.95" customHeight="1">
      <c r="B40" s="126"/>
      <c r="C40" s="55"/>
      <c r="D40" s="128"/>
      <c r="E40" s="128"/>
      <c r="F40" s="128"/>
      <c r="G40" s="128"/>
      <c r="H40" s="128"/>
      <c r="I40" s="128"/>
      <c r="J40" s="128"/>
      <c r="K40" s="128"/>
      <c r="L40" s="128"/>
      <c r="M40" s="128"/>
      <c r="N40" s="128"/>
      <c r="O40" s="128"/>
      <c r="P40" s="128"/>
      <c r="Q40" s="128"/>
      <c r="R40" s="128"/>
      <c r="S40" s="128"/>
      <c r="T40" s="128"/>
      <c r="U40" s="128" t="s">
        <v>21</v>
      </c>
      <c r="V40" s="128"/>
      <c r="W40" s="502" t="s">
        <v>383</v>
      </c>
      <c r="X40" s="502"/>
      <c r="Y40" s="502"/>
      <c r="Z40" s="502"/>
      <c r="AA40" s="502"/>
      <c r="AB40" s="502"/>
      <c r="AC40" s="502"/>
      <c r="AD40" s="502"/>
      <c r="AE40" s="502"/>
      <c r="AF40" s="502"/>
      <c r="AG40" s="128"/>
      <c r="AH40" s="128"/>
      <c r="AI40" s="129"/>
    </row>
    <row r="41" spans="2:35" ht="19.95" customHeight="1" thickBot="1">
      <c r="B41" s="130"/>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2"/>
    </row>
    <row r="42" spans="2:35" s="40" customFormat="1" ht="18" customHeight="1">
      <c r="B42" s="40" t="s">
        <v>15</v>
      </c>
    </row>
    <row r="43" spans="2:35" s="40" customFormat="1" ht="18" customHeight="1">
      <c r="B43" s="2" t="s">
        <v>251</v>
      </c>
      <c r="W43" s="41"/>
      <c r="X43" s="32"/>
      <c r="Y43" s="32"/>
      <c r="Z43" s="41"/>
      <c r="AA43" s="32"/>
      <c r="AB43" s="32"/>
      <c r="AC43" s="41"/>
      <c r="AD43" s="41"/>
      <c r="AE43" s="32"/>
      <c r="AF43" s="41"/>
      <c r="AG43" s="41"/>
      <c r="AH43" s="41"/>
      <c r="AI43" s="41"/>
    </row>
    <row r="44" spans="2:35" s="40" customFormat="1" ht="18" customHeight="1">
      <c r="B44" s="40" t="s">
        <v>136</v>
      </c>
      <c r="W44" s="41"/>
      <c r="X44" s="32"/>
      <c r="Y44" s="32"/>
      <c r="Z44" s="41"/>
      <c r="AA44" s="134"/>
      <c r="AB44" s="134"/>
      <c r="AC44" s="134"/>
      <c r="AD44" s="134"/>
      <c r="AE44" s="134"/>
      <c r="AF44" s="134"/>
      <c r="AG44" s="134"/>
      <c r="AH44" s="134"/>
      <c r="AI44" s="134"/>
    </row>
    <row r="45" spans="2:35" s="40" customFormat="1" ht="18" customHeight="1">
      <c r="C45" s="40" t="s">
        <v>133</v>
      </c>
      <c r="W45" s="41"/>
      <c r="X45" s="32"/>
      <c r="Y45" s="32"/>
      <c r="Z45" s="32"/>
      <c r="AA45" s="41"/>
      <c r="AB45" s="32"/>
      <c r="AC45" s="32"/>
      <c r="AD45" s="32"/>
      <c r="AE45" s="32"/>
      <c r="AF45" s="41"/>
      <c r="AG45" s="41"/>
      <c r="AH45" s="41"/>
      <c r="AI45" s="41"/>
    </row>
    <row r="46" spans="2:35" s="40" customFormat="1" ht="18" customHeight="1">
      <c r="D46" s="40" t="s">
        <v>385</v>
      </c>
      <c r="W46" s="48"/>
      <c r="X46" s="218"/>
      <c r="Y46" s="218"/>
      <c r="Z46" s="218"/>
      <c r="AA46" s="218"/>
      <c r="AB46" s="218"/>
      <c r="AC46" s="218"/>
      <c r="AD46" s="218"/>
      <c r="AE46" s="218"/>
      <c r="AF46" s="41"/>
      <c r="AG46" s="41"/>
      <c r="AH46" s="41"/>
      <c r="AI46" s="41"/>
    </row>
    <row r="47" spans="2:35" s="40" customFormat="1" ht="18" customHeight="1">
      <c r="D47" s="40" t="s">
        <v>134</v>
      </c>
      <c r="W47" s="41"/>
      <c r="X47" s="41"/>
      <c r="Y47" s="41"/>
      <c r="Z47" s="41"/>
      <c r="AA47" s="41"/>
      <c r="AB47" s="41"/>
      <c r="AC47" s="41"/>
      <c r="AD47" s="41"/>
      <c r="AE47" s="41"/>
      <c r="AF47" s="41"/>
      <c r="AG47" s="41"/>
      <c r="AH47" s="41"/>
      <c r="AI47" s="41"/>
    </row>
    <row r="48" spans="2:35" s="40" customFormat="1" ht="18" customHeight="1">
      <c r="D48" s="40" t="s">
        <v>135</v>
      </c>
      <c r="W48" s="41"/>
      <c r="X48" s="41"/>
      <c r="Y48" s="41"/>
      <c r="Z48" s="41"/>
      <c r="AA48" s="41"/>
      <c r="AB48" s="41"/>
      <c r="AC48" s="41"/>
      <c r="AD48" s="41"/>
      <c r="AE48" s="41"/>
      <c r="AF48" s="41"/>
      <c r="AG48" s="41"/>
      <c r="AH48" s="41"/>
      <c r="AI48" s="41"/>
    </row>
    <row r="49" spans="2:26" ht="18" customHeight="1">
      <c r="B49" s="92"/>
      <c r="E49" s="32"/>
      <c r="F49" s="32"/>
      <c r="G49" s="32"/>
      <c r="H49" s="32"/>
      <c r="I49" s="32"/>
      <c r="J49" s="32"/>
      <c r="K49" s="32"/>
      <c r="L49" s="31"/>
      <c r="M49" s="32"/>
      <c r="N49" s="32"/>
      <c r="O49" s="32"/>
      <c r="P49" s="32"/>
      <c r="Q49" s="32"/>
      <c r="R49" s="32"/>
      <c r="S49" s="33"/>
      <c r="T49" s="32"/>
      <c r="U49" s="32"/>
      <c r="V49" s="32"/>
      <c r="W49" s="32"/>
      <c r="X49" s="32"/>
      <c r="Y49" s="32"/>
      <c r="Z49" s="32"/>
    </row>
    <row r="50" spans="2:26" ht="18" customHeight="1">
      <c r="B50" s="92"/>
      <c r="E50" s="32"/>
      <c r="F50" s="32"/>
      <c r="G50" s="32"/>
      <c r="H50" s="32"/>
      <c r="I50" s="32"/>
      <c r="J50" s="32"/>
      <c r="K50" s="32"/>
      <c r="L50" s="31"/>
      <c r="M50" s="32"/>
      <c r="N50" s="32"/>
      <c r="O50" s="32"/>
      <c r="P50" s="32"/>
      <c r="Q50" s="32"/>
      <c r="R50" s="32"/>
      <c r="S50" s="33"/>
      <c r="T50" s="32"/>
      <c r="U50" s="32"/>
      <c r="V50" s="32"/>
      <c r="W50" s="32"/>
      <c r="X50" s="32"/>
      <c r="Y50" s="32"/>
      <c r="Z50" s="32"/>
    </row>
    <row r="51" spans="2:26" ht="18" customHeight="1">
      <c r="B51" s="92"/>
      <c r="E51" s="32"/>
      <c r="F51" s="32"/>
      <c r="G51" s="32"/>
      <c r="H51" s="32"/>
      <c r="I51" s="32"/>
      <c r="J51" s="32"/>
      <c r="K51" s="32"/>
      <c r="L51" s="31"/>
      <c r="M51" s="32"/>
      <c r="N51" s="32"/>
      <c r="O51" s="32"/>
      <c r="P51" s="32"/>
      <c r="Q51" s="32"/>
      <c r="R51" s="32"/>
      <c r="S51" s="33"/>
      <c r="T51" s="32"/>
      <c r="U51" s="32"/>
      <c r="V51" s="32"/>
      <c r="W51" s="32"/>
      <c r="X51" s="32"/>
      <c r="Y51" s="32"/>
      <c r="Z51" s="32"/>
    </row>
    <row r="52" spans="2:26" ht="18" customHeight="1">
      <c r="B52" s="92"/>
      <c r="E52" s="32"/>
      <c r="F52" s="32"/>
      <c r="G52" s="32"/>
      <c r="H52" s="32"/>
      <c r="I52" s="32"/>
      <c r="J52" s="32"/>
      <c r="K52" s="32"/>
      <c r="L52" s="31"/>
      <c r="M52" s="32"/>
      <c r="N52" s="32"/>
      <c r="O52" s="32"/>
      <c r="P52" s="32"/>
      <c r="Q52" s="32"/>
      <c r="R52" s="32"/>
      <c r="S52" s="33"/>
      <c r="T52" s="32"/>
      <c r="U52" s="32"/>
      <c r="V52" s="32"/>
      <c r="W52" s="32"/>
      <c r="X52" s="32"/>
      <c r="Y52" s="32"/>
      <c r="Z52" s="32"/>
    </row>
    <row r="53" spans="2:26" ht="18" customHeight="1">
      <c r="B53" s="92"/>
      <c r="C53" s="41"/>
      <c r="E53" s="32"/>
      <c r="F53" s="32"/>
      <c r="G53" s="32"/>
      <c r="H53" s="32"/>
      <c r="I53" s="32"/>
      <c r="J53" s="32"/>
      <c r="K53" s="32"/>
      <c r="L53" s="31"/>
      <c r="M53" s="32"/>
      <c r="N53" s="32"/>
      <c r="O53" s="32"/>
      <c r="P53" s="32"/>
      <c r="Q53" s="32"/>
      <c r="R53" s="32"/>
      <c r="S53" s="33"/>
      <c r="T53" s="32"/>
      <c r="U53" s="32"/>
      <c r="V53" s="32"/>
      <c r="W53" s="32"/>
      <c r="X53" s="32"/>
      <c r="Y53" s="32"/>
      <c r="Z53" s="32"/>
    </row>
    <row r="54" spans="2:26" ht="18" customHeight="1">
      <c r="C54" s="40"/>
      <c r="D54" s="40"/>
    </row>
    <row r="55" spans="2:26" ht="18" customHeight="1">
      <c r="B55" s="133"/>
      <c r="C55" s="40"/>
    </row>
    <row r="56" spans="2:26" ht="26.25" customHeight="1">
      <c r="B56" s="92"/>
      <c r="C56" s="41" t="s">
        <v>74</v>
      </c>
    </row>
    <row r="57" spans="2:26" ht="15" customHeight="1">
      <c r="C57" s="40"/>
    </row>
    <row r="58" spans="2:26" ht="15" customHeight="1">
      <c r="C58" s="40"/>
    </row>
    <row r="59" spans="2:26" ht="15" customHeight="1">
      <c r="C59" s="40"/>
    </row>
    <row r="60" spans="2:26" ht="15" customHeight="1">
      <c r="C60" s="40"/>
    </row>
  </sheetData>
  <sheetProtection selectLockedCells="1"/>
  <mergeCells count="74">
    <mergeCell ref="W39:AF39"/>
    <mergeCell ref="W40:AF40"/>
    <mergeCell ref="M32:O32"/>
    <mergeCell ref="P32:Q32"/>
    <mergeCell ref="R32:T32"/>
    <mergeCell ref="B36:AI36"/>
    <mergeCell ref="E38:F38"/>
    <mergeCell ref="H38:I38"/>
    <mergeCell ref="K38:L38"/>
    <mergeCell ref="C31:L31"/>
    <mergeCell ref="M31:O31"/>
    <mergeCell ref="P31:Y31"/>
    <mergeCell ref="AB23:AI23"/>
    <mergeCell ref="T25:AI25"/>
    <mergeCell ref="H26:I26"/>
    <mergeCell ref="K26:L26"/>
    <mergeCell ref="N26:O26"/>
    <mergeCell ref="T26:V26"/>
    <mergeCell ref="X26:AH26"/>
    <mergeCell ref="B27:I27"/>
    <mergeCell ref="J27:S27"/>
    <mergeCell ref="T27:AA27"/>
    <mergeCell ref="AB27:AI27"/>
    <mergeCell ref="B29:AI29"/>
    <mergeCell ref="B22:I22"/>
    <mergeCell ref="J22:Q22"/>
    <mergeCell ref="R22:S22"/>
    <mergeCell ref="T22:Z22"/>
    <mergeCell ref="B23:I23"/>
    <mergeCell ref="J23:S23"/>
    <mergeCell ref="T23:AA23"/>
    <mergeCell ref="B20:I20"/>
    <mergeCell ref="J20:Q20"/>
    <mergeCell ref="R20:S20"/>
    <mergeCell ref="T20:Z20"/>
    <mergeCell ref="AF20:AI20"/>
    <mergeCell ref="B21:I21"/>
    <mergeCell ref="J21:Q21"/>
    <mergeCell ref="R21:S21"/>
    <mergeCell ref="T21:Z21"/>
    <mergeCell ref="AF21:AI21"/>
    <mergeCell ref="B18:I18"/>
    <mergeCell ref="K18:N18"/>
    <mergeCell ref="P18:S18"/>
    <mergeCell ref="U18:AI18"/>
    <mergeCell ref="B19:I19"/>
    <mergeCell ref="J19:Q19"/>
    <mergeCell ref="T19:AI19"/>
    <mergeCell ref="B13:I17"/>
    <mergeCell ref="K13:AI13"/>
    <mergeCell ref="K14:AI14"/>
    <mergeCell ref="K15:AI15"/>
    <mergeCell ref="K16:AI16"/>
    <mergeCell ref="K17:AI17"/>
    <mergeCell ref="B11:I11"/>
    <mergeCell ref="J11:S11"/>
    <mergeCell ref="T11:Y11"/>
    <mergeCell ref="Z11:AI11"/>
    <mergeCell ref="B12:I12"/>
    <mergeCell ref="K12:N12"/>
    <mergeCell ref="P12:S12"/>
    <mergeCell ref="T12:Y12"/>
    <mergeCell ref="B9:I9"/>
    <mergeCell ref="J9:S9"/>
    <mergeCell ref="T9:Y10"/>
    <mergeCell ref="Z9:AI10"/>
    <mergeCell ref="B10:I10"/>
    <mergeCell ref="J10:S10"/>
    <mergeCell ref="B2:AI2"/>
    <mergeCell ref="B7:I7"/>
    <mergeCell ref="T7:Y8"/>
    <mergeCell ref="Z7:AI8"/>
    <mergeCell ref="B8:I8"/>
    <mergeCell ref="J8:S8"/>
  </mergeCells>
  <phoneticPr fontId="3"/>
  <printOptions horizontalCentered="1"/>
  <pageMargins left="0.39370078740157483" right="0.39370078740157483" top="0.39370078740157483" bottom="7.874015748031496E-2" header="0.19685039370078741" footer="0.15748031496062992"/>
  <pageSetup paperSize="9" scale="8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8</xdr:col>
                    <xdr:colOff>0</xdr:colOff>
                    <xdr:row>11</xdr:row>
                    <xdr:rowOff>0</xdr:rowOff>
                  </from>
                  <to>
                    <xdr:col>17</xdr:col>
                    <xdr:colOff>175260</xdr:colOff>
                    <xdr:row>12</xdr:row>
                    <xdr:rowOff>22860</xdr:rowOff>
                  </to>
                </anchor>
              </controlPr>
            </control>
          </mc:Choice>
        </mc:AlternateContent>
        <mc:AlternateContent xmlns:mc="http://schemas.openxmlformats.org/markup-compatibility/2006">
          <mc:Choice Requires="x14">
            <control shapeId="61442" r:id="rId5" name="Group Box 2">
              <controlPr defaultSize="0" autoFill="0" autoPict="0">
                <anchor moveWithCells="1">
                  <from>
                    <xdr:col>8</xdr:col>
                    <xdr:colOff>15240</xdr:colOff>
                    <xdr:row>16</xdr:row>
                    <xdr:rowOff>167640</xdr:rowOff>
                  </from>
                  <to>
                    <xdr:col>17</xdr:col>
                    <xdr:colOff>182880</xdr:colOff>
                    <xdr:row>18</xdr:row>
                    <xdr:rowOff>99060</xdr:rowOff>
                  </to>
                </anchor>
              </controlPr>
            </control>
          </mc:Choice>
        </mc:AlternateContent>
        <mc:AlternateContent xmlns:mc="http://schemas.openxmlformats.org/markup-compatibility/2006">
          <mc:Choice Requires="x14">
            <control shapeId="61443" r:id="rId6" name="group_haiguu">
              <controlPr defaultSize="0" autoFill="0" autoPict="0">
                <anchor moveWithCells="1">
                  <from>
                    <xdr:col>9</xdr:col>
                    <xdr:colOff>0</xdr:colOff>
                    <xdr:row>12</xdr:row>
                    <xdr:rowOff>0</xdr:rowOff>
                  </from>
                  <to>
                    <xdr:col>10</xdr:col>
                    <xdr:colOff>7620</xdr:colOff>
                    <xdr:row>17</xdr:row>
                    <xdr:rowOff>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xdr:col>
                    <xdr:colOff>190500</xdr:colOff>
                    <xdr:row>48</xdr:row>
                    <xdr:rowOff>0</xdr:rowOff>
                  </from>
                  <to>
                    <xdr:col>1</xdr:col>
                    <xdr:colOff>190500</xdr:colOff>
                    <xdr:row>49</xdr:row>
                    <xdr:rowOff>7620</xdr:rowOff>
                  </to>
                </anchor>
              </controlPr>
            </control>
          </mc:Choice>
        </mc:AlternateContent>
        <mc:AlternateContent xmlns:mc="http://schemas.openxmlformats.org/markup-compatibility/2006">
          <mc:Choice Requires="x14">
            <control shapeId="61445" r:id="rId8" name="Group Box 5">
              <controlPr defaultSize="0" autoFill="0" autoPict="0">
                <anchor moveWithCells="1">
                  <from>
                    <xdr:col>24</xdr:col>
                    <xdr:colOff>518160</xdr:colOff>
                    <xdr:row>10</xdr:row>
                    <xdr:rowOff>396240</xdr:rowOff>
                  </from>
                  <to>
                    <xdr:col>33</xdr:col>
                    <xdr:colOff>60960</xdr:colOff>
                    <xdr:row>12</xdr:row>
                    <xdr:rowOff>60960</xdr:rowOff>
                  </to>
                </anchor>
              </controlPr>
            </control>
          </mc:Choice>
        </mc:AlternateContent>
        <mc:AlternateContent xmlns:mc="http://schemas.openxmlformats.org/markup-compatibility/2006">
          <mc:Choice Requires="x14">
            <control shapeId="61446" r:id="rId9" name="Group Box 6">
              <controlPr defaultSize="0" autoFill="0" autoPict="0">
                <anchor moveWithCells="1">
                  <from>
                    <xdr:col>8</xdr:col>
                    <xdr:colOff>137160</xdr:colOff>
                    <xdr:row>30</xdr:row>
                    <xdr:rowOff>220980</xdr:rowOff>
                  </from>
                  <to>
                    <xdr:col>20</xdr:col>
                    <xdr:colOff>30480</xdr:colOff>
                    <xdr:row>33</xdr:row>
                    <xdr:rowOff>121920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60"/>
  <sheetViews>
    <sheetView showGridLines="0" view="pageBreakPreview" zoomScale="122" zoomScaleNormal="100" zoomScaleSheetLayoutView="160" workbookViewId="0">
      <selection activeCell="U87" sqref="U87"/>
    </sheetView>
  </sheetViews>
  <sheetFormatPr defaultColWidth="2.5" defaultRowHeight="15" customHeight="1"/>
  <cols>
    <col min="1" max="1" width="2.5" style="29"/>
    <col min="2" max="35" width="2.59765625" style="29" customWidth="1"/>
    <col min="36" max="36" width="2.5" style="29" customWidth="1"/>
    <col min="37" max="37" width="8.3984375" style="29" bestFit="1" customWidth="1"/>
    <col min="38" max="38" width="17.19921875" style="29" customWidth="1"/>
    <col min="39" max="41" width="2.5" style="29"/>
    <col min="42" max="43" width="7.19921875" style="29" bestFit="1" customWidth="1"/>
    <col min="44" max="16384" width="2.5" style="29"/>
  </cols>
  <sheetData>
    <row r="1" spans="2:43" ht="25.95" customHeight="1">
      <c r="B1" s="40" t="s">
        <v>264</v>
      </c>
      <c r="M1" s="41"/>
      <c r="N1" s="32"/>
      <c r="O1" s="223" t="s">
        <v>384</v>
      </c>
      <c r="P1" s="32"/>
      <c r="Z1" s="32"/>
    </row>
    <row r="2" spans="2:43" ht="27.75" customHeight="1">
      <c r="B2" s="463" t="s">
        <v>229</v>
      </c>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row>
    <row r="3" spans="2:43" ht="20.100000000000001" customHeight="1">
      <c r="B3" s="48" t="s">
        <v>380</v>
      </c>
      <c r="C3" s="218"/>
      <c r="D3" s="218"/>
      <c r="E3" s="218"/>
      <c r="F3" s="218"/>
      <c r="G3" s="218"/>
      <c r="H3" s="218"/>
      <c r="I3" s="218"/>
      <c r="J3" s="218"/>
      <c r="K3" s="218"/>
      <c r="L3" s="218"/>
      <c r="M3" s="218"/>
      <c r="N3" s="218"/>
      <c r="O3" s="218"/>
      <c r="P3" s="218"/>
      <c r="Q3" s="218"/>
      <c r="R3" s="218"/>
      <c r="S3" s="218"/>
      <c r="T3" s="218"/>
      <c r="U3" s="218"/>
      <c r="V3" s="218"/>
      <c r="W3" s="218"/>
      <c r="X3" s="218"/>
      <c r="AH3" s="218"/>
      <c r="AI3" s="218"/>
    </row>
    <row r="4" spans="2:43" ht="20.100000000000001" customHeight="1">
      <c r="B4" s="48" t="s">
        <v>94</v>
      </c>
      <c r="C4" s="218"/>
      <c r="D4" s="218"/>
      <c r="E4" s="218"/>
      <c r="F4" s="218"/>
      <c r="G4" s="218"/>
      <c r="H4" s="218"/>
      <c r="I4" s="218"/>
      <c r="J4" s="218"/>
      <c r="K4" s="218"/>
      <c r="L4" s="218"/>
      <c r="M4" s="218"/>
      <c r="N4" s="218"/>
      <c r="O4" s="218"/>
      <c r="P4" s="218"/>
      <c r="Q4" s="218"/>
      <c r="R4" s="218"/>
      <c r="S4" s="218"/>
      <c r="T4" s="218"/>
      <c r="U4" s="218"/>
      <c r="V4" s="218"/>
      <c r="W4" s="218"/>
      <c r="X4" s="218"/>
      <c r="AH4" s="218"/>
      <c r="AI4" s="218"/>
    </row>
    <row r="5" spans="2:43" ht="18.45" customHeight="1">
      <c r="B5" s="42" t="s">
        <v>25</v>
      </c>
      <c r="C5" s="43"/>
      <c r="D5" s="43"/>
      <c r="E5" s="43"/>
      <c r="F5" s="43"/>
      <c r="G5" s="43"/>
      <c r="H5" s="43"/>
      <c r="I5" s="43"/>
      <c r="J5" s="43"/>
      <c r="K5" s="43"/>
      <c r="L5" s="43"/>
      <c r="M5" s="43"/>
      <c r="N5" s="218"/>
      <c r="O5" s="218"/>
      <c r="P5" s="218"/>
      <c r="Q5" s="218"/>
      <c r="R5" s="218"/>
      <c r="S5" s="218"/>
      <c r="T5" s="218"/>
      <c r="U5" s="218"/>
      <c r="V5" s="218"/>
      <c r="W5" s="218"/>
      <c r="X5" s="218"/>
      <c r="AH5" s="218"/>
      <c r="AI5" s="218"/>
      <c r="AL5" s="45"/>
    </row>
    <row r="6" spans="2:43" s="32" customFormat="1" ht="14.55" customHeight="1" thickBot="1">
      <c r="B6" s="55" t="s">
        <v>137</v>
      </c>
      <c r="C6" s="55"/>
      <c r="D6" s="55"/>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row>
    <row r="7" spans="2:43" ht="18" customHeight="1">
      <c r="B7" s="314" t="s">
        <v>253</v>
      </c>
      <c r="C7" s="315"/>
      <c r="D7" s="315"/>
      <c r="E7" s="315"/>
      <c r="F7" s="315"/>
      <c r="G7" s="315"/>
      <c r="H7" s="315"/>
      <c r="I7" s="464"/>
      <c r="J7" s="187" t="s">
        <v>13</v>
      </c>
      <c r="K7" s="187"/>
      <c r="L7" s="187"/>
      <c r="M7" s="187"/>
      <c r="N7" s="187"/>
      <c r="O7" s="187"/>
      <c r="P7" s="187"/>
      <c r="Q7" s="187"/>
      <c r="R7" s="187"/>
      <c r="S7" s="188"/>
      <c r="T7" s="291" t="s">
        <v>24</v>
      </c>
      <c r="U7" s="292"/>
      <c r="V7" s="292"/>
      <c r="W7" s="292"/>
      <c r="X7" s="292"/>
      <c r="Y7" s="293"/>
      <c r="Z7" s="469" t="s">
        <v>265</v>
      </c>
      <c r="AA7" s="469"/>
      <c r="AB7" s="469"/>
      <c r="AC7" s="469"/>
      <c r="AD7" s="469"/>
      <c r="AE7" s="469"/>
      <c r="AF7" s="469"/>
      <c r="AG7" s="469"/>
      <c r="AH7" s="469"/>
      <c r="AI7" s="470"/>
    </row>
    <row r="8" spans="2:43" ht="18" customHeight="1">
      <c r="B8" s="312" t="s">
        <v>254</v>
      </c>
      <c r="C8" s="313"/>
      <c r="D8" s="313"/>
      <c r="E8" s="313"/>
      <c r="F8" s="313"/>
      <c r="G8" s="313"/>
      <c r="H8" s="313"/>
      <c r="I8" s="456"/>
      <c r="J8" s="473" t="s">
        <v>266</v>
      </c>
      <c r="K8" s="474"/>
      <c r="L8" s="474"/>
      <c r="M8" s="474"/>
      <c r="N8" s="474"/>
      <c r="O8" s="474"/>
      <c r="P8" s="474"/>
      <c r="Q8" s="474"/>
      <c r="R8" s="474"/>
      <c r="S8" s="475"/>
      <c r="T8" s="255"/>
      <c r="U8" s="256"/>
      <c r="V8" s="256"/>
      <c r="W8" s="256"/>
      <c r="X8" s="256"/>
      <c r="Y8" s="257"/>
      <c r="Z8" s="471"/>
      <c r="AA8" s="471"/>
      <c r="AB8" s="471"/>
      <c r="AC8" s="471"/>
      <c r="AD8" s="471"/>
      <c r="AE8" s="471"/>
      <c r="AF8" s="471"/>
      <c r="AG8" s="471"/>
      <c r="AH8" s="471"/>
      <c r="AI8" s="472"/>
    </row>
    <row r="9" spans="2:43" ht="18" customHeight="1">
      <c r="B9" s="231" t="s">
        <v>0</v>
      </c>
      <c r="C9" s="232"/>
      <c r="D9" s="232"/>
      <c r="E9" s="232"/>
      <c r="F9" s="232"/>
      <c r="G9" s="232"/>
      <c r="H9" s="232"/>
      <c r="I9" s="233"/>
      <c r="J9" s="476" t="s">
        <v>267</v>
      </c>
      <c r="K9" s="477"/>
      <c r="L9" s="477"/>
      <c r="M9" s="477"/>
      <c r="N9" s="477"/>
      <c r="O9" s="477"/>
      <c r="P9" s="477"/>
      <c r="Q9" s="477"/>
      <c r="R9" s="477"/>
      <c r="S9" s="478"/>
      <c r="T9" s="452" t="s">
        <v>492</v>
      </c>
      <c r="U9" s="453"/>
      <c r="V9" s="453"/>
      <c r="W9" s="453"/>
      <c r="X9" s="453"/>
      <c r="Y9" s="454"/>
      <c r="Z9" s="479" t="s">
        <v>268</v>
      </c>
      <c r="AA9" s="480"/>
      <c r="AB9" s="480"/>
      <c r="AC9" s="480"/>
      <c r="AD9" s="480"/>
      <c r="AE9" s="480"/>
      <c r="AF9" s="480"/>
      <c r="AG9" s="480"/>
      <c r="AH9" s="480"/>
      <c r="AI9" s="481"/>
    </row>
    <row r="10" spans="2:43" ht="18" customHeight="1">
      <c r="B10" s="231" t="s">
        <v>1</v>
      </c>
      <c r="C10" s="232"/>
      <c r="D10" s="232"/>
      <c r="E10" s="232"/>
      <c r="F10" s="232"/>
      <c r="G10" s="232"/>
      <c r="H10" s="232"/>
      <c r="I10" s="233"/>
      <c r="J10" s="485" t="s">
        <v>500</v>
      </c>
      <c r="K10" s="486"/>
      <c r="L10" s="486"/>
      <c r="M10" s="486"/>
      <c r="N10" s="486"/>
      <c r="O10" s="486"/>
      <c r="P10" s="486"/>
      <c r="Q10" s="486"/>
      <c r="R10" s="486"/>
      <c r="S10" s="487"/>
      <c r="T10" s="455"/>
      <c r="U10" s="313"/>
      <c r="V10" s="313"/>
      <c r="W10" s="313"/>
      <c r="X10" s="313"/>
      <c r="Y10" s="456"/>
      <c r="Z10" s="482"/>
      <c r="AA10" s="483"/>
      <c r="AB10" s="483"/>
      <c r="AC10" s="483"/>
      <c r="AD10" s="483"/>
      <c r="AE10" s="483"/>
      <c r="AF10" s="483"/>
      <c r="AG10" s="483"/>
      <c r="AH10" s="483"/>
      <c r="AI10" s="484"/>
      <c r="AQ10" s="93"/>
    </row>
    <row r="11" spans="2:43" ht="36" customHeight="1">
      <c r="B11" s="231" t="s">
        <v>3</v>
      </c>
      <c r="C11" s="232"/>
      <c r="D11" s="232"/>
      <c r="E11" s="232"/>
      <c r="F11" s="232"/>
      <c r="G11" s="232"/>
      <c r="H11" s="232"/>
      <c r="I11" s="233"/>
      <c r="J11" s="488" t="s">
        <v>270</v>
      </c>
      <c r="K11" s="489"/>
      <c r="L11" s="489"/>
      <c r="M11" s="489"/>
      <c r="N11" s="489"/>
      <c r="O11" s="489"/>
      <c r="P11" s="489"/>
      <c r="Q11" s="489"/>
      <c r="R11" s="489"/>
      <c r="S11" s="490"/>
      <c r="T11" s="255" t="s">
        <v>2</v>
      </c>
      <c r="U11" s="256"/>
      <c r="V11" s="256"/>
      <c r="W11" s="256"/>
      <c r="X11" s="256"/>
      <c r="Y11" s="257"/>
      <c r="Z11" s="491">
        <v>45778</v>
      </c>
      <c r="AA11" s="492"/>
      <c r="AB11" s="492"/>
      <c r="AC11" s="492"/>
      <c r="AD11" s="492"/>
      <c r="AE11" s="492"/>
      <c r="AF11" s="492"/>
      <c r="AG11" s="492"/>
      <c r="AH11" s="492"/>
      <c r="AI11" s="493"/>
      <c r="AP11" s="94"/>
      <c r="AQ11" s="94"/>
    </row>
    <row r="12" spans="2:43" ht="36" customHeight="1">
      <c r="B12" s="319" t="s">
        <v>490</v>
      </c>
      <c r="C12" s="320"/>
      <c r="D12" s="320"/>
      <c r="E12" s="320"/>
      <c r="F12" s="320"/>
      <c r="G12" s="320"/>
      <c r="H12" s="320"/>
      <c r="I12" s="321"/>
      <c r="J12" s="95" t="s">
        <v>241</v>
      </c>
      <c r="K12" s="451" t="s">
        <v>67</v>
      </c>
      <c r="L12" s="451"/>
      <c r="M12" s="451"/>
      <c r="N12" s="451"/>
      <c r="O12" s="144" t="s">
        <v>381</v>
      </c>
      <c r="P12" s="451" t="s">
        <v>68</v>
      </c>
      <c r="Q12" s="451"/>
      <c r="R12" s="451"/>
      <c r="S12" s="451"/>
      <c r="T12" s="294" t="s">
        <v>493</v>
      </c>
      <c r="U12" s="295"/>
      <c r="V12" s="295"/>
      <c r="W12" s="295"/>
      <c r="X12" s="295"/>
      <c r="Y12" s="296"/>
      <c r="Z12" s="145" t="s">
        <v>381</v>
      </c>
      <c r="AA12" s="97" t="s">
        <v>128</v>
      </c>
      <c r="AB12" s="96"/>
      <c r="AC12" s="96"/>
      <c r="AD12" s="145" t="s">
        <v>241</v>
      </c>
      <c r="AE12" s="97" t="s">
        <v>129</v>
      </c>
      <c r="AF12" s="96"/>
      <c r="AG12" s="96"/>
      <c r="AH12" s="96"/>
      <c r="AI12" s="98"/>
      <c r="AK12" s="40"/>
      <c r="AL12" s="40"/>
    </row>
    <row r="13" spans="2:43" ht="16.05" customHeight="1">
      <c r="B13" s="297" t="s">
        <v>494</v>
      </c>
      <c r="C13" s="298"/>
      <c r="D13" s="298"/>
      <c r="E13" s="298"/>
      <c r="F13" s="298"/>
      <c r="G13" s="298"/>
      <c r="H13" s="298"/>
      <c r="I13" s="299"/>
      <c r="J13" s="99" t="s">
        <v>381</v>
      </c>
      <c r="K13" s="442" t="s">
        <v>495</v>
      </c>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3"/>
      <c r="AK13" s="40"/>
      <c r="AL13" s="40"/>
    </row>
    <row r="14" spans="2:43" ht="16.05" customHeight="1">
      <c r="B14" s="300"/>
      <c r="C14" s="301"/>
      <c r="D14" s="301"/>
      <c r="E14" s="301"/>
      <c r="F14" s="301"/>
      <c r="G14" s="301"/>
      <c r="H14" s="301"/>
      <c r="I14" s="302"/>
      <c r="J14" s="100" t="s">
        <v>241</v>
      </c>
      <c r="K14" s="444" t="s">
        <v>162</v>
      </c>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5"/>
      <c r="AK14" s="40"/>
      <c r="AL14" s="40"/>
    </row>
    <row r="15" spans="2:43" ht="16.05" customHeight="1">
      <c r="B15" s="300"/>
      <c r="C15" s="301"/>
      <c r="D15" s="301"/>
      <c r="E15" s="301"/>
      <c r="F15" s="301"/>
      <c r="G15" s="301"/>
      <c r="H15" s="301"/>
      <c r="I15" s="302"/>
      <c r="J15" s="101" t="s">
        <v>241</v>
      </c>
      <c r="K15" s="444" t="s">
        <v>163</v>
      </c>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5"/>
      <c r="AK15" s="40"/>
      <c r="AL15" s="40"/>
    </row>
    <row r="16" spans="2:43" ht="16.05" customHeight="1">
      <c r="B16" s="300"/>
      <c r="C16" s="301"/>
      <c r="D16" s="301"/>
      <c r="E16" s="301"/>
      <c r="F16" s="301"/>
      <c r="G16" s="301"/>
      <c r="H16" s="301"/>
      <c r="I16" s="302"/>
      <c r="J16" s="101" t="s">
        <v>241</v>
      </c>
      <c r="K16" s="444" t="s">
        <v>139</v>
      </c>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5"/>
      <c r="AK16" s="40"/>
      <c r="AL16" s="40"/>
    </row>
    <row r="17" spans="2:39" ht="16.05" customHeight="1">
      <c r="B17" s="439"/>
      <c r="C17" s="440"/>
      <c r="D17" s="440"/>
      <c r="E17" s="440"/>
      <c r="F17" s="440"/>
      <c r="G17" s="440"/>
      <c r="H17" s="440"/>
      <c r="I17" s="441"/>
      <c r="J17" s="102" t="s">
        <v>241</v>
      </c>
      <c r="K17" s="446" t="s">
        <v>138</v>
      </c>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7"/>
      <c r="AK17" s="40"/>
      <c r="AL17" s="40"/>
    </row>
    <row r="18" spans="2:39" ht="36" customHeight="1">
      <c r="B18" s="322" t="s">
        <v>34</v>
      </c>
      <c r="C18" s="323"/>
      <c r="D18" s="323"/>
      <c r="E18" s="323"/>
      <c r="F18" s="323"/>
      <c r="G18" s="323"/>
      <c r="H18" s="323"/>
      <c r="I18" s="324"/>
      <c r="J18" s="92" t="s">
        <v>381</v>
      </c>
      <c r="K18" s="429" t="s">
        <v>29</v>
      </c>
      <c r="L18" s="429"/>
      <c r="M18" s="429"/>
      <c r="N18" s="429"/>
      <c r="O18" s="146" t="s">
        <v>241</v>
      </c>
      <c r="P18" s="430" t="s">
        <v>37</v>
      </c>
      <c r="Q18" s="430"/>
      <c r="R18" s="430"/>
      <c r="S18" s="430"/>
      <c r="T18" s="103"/>
      <c r="U18" s="431"/>
      <c r="V18" s="431"/>
      <c r="W18" s="431"/>
      <c r="X18" s="431"/>
      <c r="Y18" s="431"/>
      <c r="Z18" s="431"/>
      <c r="AA18" s="431"/>
      <c r="AB18" s="431"/>
      <c r="AC18" s="431"/>
      <c r="AD18" s="431"/>
      <c r="AE18" s="431"/>
      <c r="AF18" s="431"/>
      <c r="AG18" s="431"/>
      <c r="AH18" s="431"/>
      <c r="AI18" s="432"/>
    </row>
    <row r="19" spans="2:39" ht="36" customHeight="1">
      <c r="B19" s="231" t="s">
        <v>496</v>
      </c>
      <c r="C19" s="232"/>
      <c r="D19" s="232"/>
      <c r="E19" s="232"/>
      <c r="F19" s="232"/>
      <c r="G19" s="232"/>
      <c r="H19" s="232"/>
      <c r="I19" s="233"/>
      <c r="J19" s="494"/>
      <c r="K19" s="495"/>
      <c r="L19" s="495"/>
      <c r="M19" s="495"/>
      <c r="N19" s="495"/>
      <c r="O19" s="495"/>
      <c r="P19" s="495"/>
      <c r="Q19" s="496"/>
      <c r="R19" s="104"/>
      <c r="S19" s="104"/>
      <c r="T19" s="434"/>
      <c r="U19" s="434"/>
      <c r="V19" s="434"/>
      <c r="W19" s="434"/>
      <c r="X19" s="434"/>
      <c r="Y19" s="434"/>
      <c r="Z19" s="434"/>
      <c r="AA19" s="434"/>
      <c r="AB19" s="434"/>
      <c r="AC19" s="434"/>
      <c r="AD19" s="434"/>
      <c r="AE19" s="434"/>
      <c r="AF19" s="434"/>
      <c r="AG19" s="434"/>
      <c r="AH19" s="434"/>
      <c r="AI19" s="435"/>
      <c r="AK19" s="40"/>
      <c r="AL19" s="40"/>
    </row>
    <row r="20" spans="2:39" ht="36" customHeight="1">
      <c r="B20" s="231" t="s">
        <v>497</v>
      </c>
      <c r="C20" s="232"/>
      <c r="D20" s="232"/>
      <c r="E20" s="232"/>
      <c r="F20" s="232"/>
      <c r="G20" s="232"/>
      <c r="H20" s="232"/>
      <c r="I20" s="233"/>
      <c r="J20" s="494">
        <v>45809</v>
      </c>
      <c r="K20" s="495"/>
      <c r="L20" s="495"/>
      <c r="M20" s="495"/>
      <c r="N20" s="495"/>
      <c r="O20" s="495"/>
      <c r="P20" s="495"/>
      <c r="Q20" s="495"/>
      <c r="R20" s="235" t="s">
        <v>9</v>
      </c>
      <c r="S20" s="235"/>
      <c r="T20" s="497">
        <v>45824</v>
      </c>
      <c r="U20" s="497"/>
      <c r="V20" s="497"/>
      <c r="W20" s="497"/>
      <c r="X20" s="497"/>
      <c r="Y20" s="497"/>
      <c r="Z20" s="497"/>
      <c r="AA20" s="224" t="s">
        <v>10</v>
      </c>
      <c r="AB20" s="225"/>
      <c r="AC20" s="225"/>
      <c r="AD20" s="225"/>
      <c r="AE20" s="225"/>
      <c r="AF20" s="276"/>
      <c r="AG20" s="276"/>
      <c r="AH20" s="276"/>
      <c r="AI20" s="436"/>
      <c r="AK20" s="40"/>
      <c r="AL20" s="105"/>
    </row>
    <row r="21" spans="2:39" ht="36" customHeight="1">
      <c r="B21" s="231" t="s">
        <v>259</v>
      </c>
      <c r="C21" s="232"/>
      <c r="D21" s="232"/>
      <c r="E21" s="232"/>
      <c r="F21" s="232"/>
      <c r="G21" s="232"/>
      <c r="H21" s="232"/>
      <c r="I21" s="233"/>
      <c r="J21" s="494"/>
      <c r="K21" s="495"/>
      <c r="L21" s="495"/>
      <c r="M21" s="495"/>
      <c r="N21" s="495"/>
      <c r="O21" s="495"/>
      <c r="P21" s="495"/>
      <c r="Q21" s="495"/>
      <c r="R21" s="235" t="s">
        <v>9</v>
      </c>
      <c r="S21" s="235"/>
      <c r="T21" s="497"/>
      <c r="U21" s="497"/>
      <c r="V21" s="497"/>
      <c r="W21" s="497"/>
      <c r="X21" s="497"/>
      <c r="Y21" s="497"/>
      <c r="Z21" s="497"/>
      <c r="AA21" s="224" t="s">
        <v>10</v>
      </c>
      <c r="AB21" s="226"/>
      <c r="AC21" s="227"/>
      <c r="AD21" s="227"/>
      <c r="AE21" s="227"/>
      <c r="AF21" s="276"/>
      <c r="AG21" s="276"/>
      <c r="AH21" s="276"/>
      <c r="AI21" s="436"/>
      <c r="AK21" s="40"/>
      <c r="AL21" s="106"/>
    </row>
    <row r="22" spans="2:39" ht="36" customHeight="1">
      <c r="B22" s="231" t="s">
        <v>31</v>
      </c>
      <c r="C22" s="232"/>
      <c r="D22" s="232"/>
      <c r="E22" s="232"/>
      <c r="F22" s="232"/>
      <c r="G22" s="232"/>
      <c r="H22" s="232"/>
      <c r="I22" s="233"/>
      <c r="J22" s="494">
        <v>45809</v>
      </c>
      <c r="K22" s="495"/>
      <c r="L22" s="495"/>
      <c r="M22" s="495"/>
      <c r="N22" s="495"/>
      <c r="O22" s="495"/>
      <c r="P22" s="495"/>
      <c r="Q22" s="495"/>
      <c r="R22" s="235" t="s">
        <v>9</v>
      </c>
      <c r="S22" s="235"/>
      <c r="T22" s="497">
        <v>45824</v>
      </c>
      <c r="U22" s="497"/>
      <c r="V22" s="497"/>
      <c r="W22" s="497"/>
      <c r="X22" s="497"/>
      <c r="Y22" s="497"/>
      <c r="Z22" s="497"/>
      <c r="AA22" s="224" t="s">
        <v>10</v>
      </c>
      <c r="AB22" s="228"/>
      <c r="AC22" s="228"/>
      <c r="AD22" s="228"/>
      <c r="AE22" s="228"/>
      <c r="AF22" s="228"/>
      <c r="AG22" s="228"/>
      <c r="AH22" s="228"/>
      <c r="AI22" s="229"/>
      <c r="AK22" s="40"/>
      <c r="AL22" s="40"/>
    </row>
    <row r="23" spans="2:39" ht="36" customHeight="1">
      <c r="B23" s="231" t="s">
        <v>239</v>
      </c>
      <c r="C23" s="232"/>
      <c r="D23" s="232"/>
      <c r="E23" s="232"/>
      <c r="F23" s="232"/>
      <c r="G23" s="232"/>
      <c r="H23" s="232"/>
      <c r="I23" s="233"/>
      <c r="J23" s="276" t="s">
        <v>501</v>
      </c>
      <c r="K23" s="276"/>
      <c r="L23" s="276"/>
      <c r="M23" s="276"/>
      <c r="N23" s="276"/>
      <c r="O23" s="276"/>
      <c r="P23" s="276"/>
      <c r="Q23" s="276"/>
      <c r="R23" s="276"/>
      <c r="S23" s="276"/>
      <c r="T23" s="416" t="s">
        <v>238</v>
      </c>
      <c r="U23" s="417"/>
      <c r="V23" s="417"/>
      <c r="W23" s="417"/>
      <c r="X23" s="417"/>
      <c r="Y23" s="417"/>
      <c r="Z23" s="417"/>
      <c r="AA23" s="418"/>
      <c r="AB23" s="277" t="s">
        <v>502</v>
      </c>
      <c r="AC23" s="277"/>
      <c r="AD23" s="277"/>
      <c r="AE23" s="277"/>
      <c r="AF23" s="277"/>
      <c r="AG23" s="277"/>
      <c r="AH23" s="277"/>
      <c r="AI23" s="278"/>
      <c r="AK23" s="40"/>
      <c r="AL23" s="40"/>
    </row>
    <row r="24" spans="2:39" ht="25.05" customHeight="1">
      <c r="B24" s="107"/>
      <c r="C24" s="41" t="s">
        <v>26</v>
      </c>
      <c r="D24" s="32"/>
      <c r="E24" s="32"/>
      <c r="F24" s="32"/>
      <c r="G24" s="32"/>
      <c r="H24" s="32"/>
      <c r="I24" s="32"/>
      <c r="J24" s="32"/>
      <c r="K24" s="32"/>
      <c r="L24" s="32"/>
      <c r="M24" s="32"/>
      <c r="N24" s="32"/>
      <c r="O24" s="32"/>
      <c r="P24" s="108"/>
      <c r="Q24" s="108"/>
      <c r="R24" s="108"/>
      <c r="S24" s="108"/>
      <c r="T24" s="108"/>
      <c r="U24" s="108"/>
      <c r="V24" s="108"/>
      <c r="W24" s="108"/>
      <c r="X24" s="108"/>
      <c r="Y24" s="108"/>
      <c r="Z24" s="108"/>
      <c r="AA24" s="108"/>
      <c r="AB24" s="108"/>
      <c r="AC24" s="108"/>
      <c r="AD24" s="108"/>
      <c r="AE24" s="108"/>
      <c r="AF24" s="108"/>
      <c r="AG24" s="108"/>
      <c r="AH24" s="108"/>
      <c r="AI24" s="109"/>
      <c r="AM24" s="40"/>
    </row>
    <row r="25" spans="2:39" ht="25.05" customHeight="1">
      <c r="B25" s="107"/>
      <c r="C25" s="32"/>
      <c r="D25" s="32" t="s">
        <v>5</v>
      </c>
      <c r="E25" s="32"/>
      <c r="F25" s="32"/>
      <c r="G25" s="32"/>
      <c r="H25" s="32"/>
      <c r="I25" s="32"/>
      <c r="J25" s="32"/>
      <c r="K25" s="32"/>
      <c r="L25" s="32"/>
      <c r="M25" s="32"/>
      <c r="N25" s="32"/>
      <c r="O25" s="32"/>
      <c r="P25" s="32"/>
      <c r="Q25" s="32"/>
      <c r="R25" s="32"/>
      <c r="S25" s="32"/>
      <c r="T25" s="422"/>
      <c r="U25" s="422"/>
      <c r="V25" s="422"/>
      <c r="W25" s="422"/>
      <c r="X25" s="422"/>
      <c r="Y25" s="422"/>
      <c r="Z25" s="422"/>
      <c r="AA25" s="422"/>
      <c r="AB25" s="422"/>
      <c r="AC25" s="422"/>
      <c r="AD25" s="422"/>
      <c r="AE25" s="422"/>
      <c r="AF25" s="422"/>
      <c r="AG25" s="422"/>
      <c r="AH25" s="422"/>
      <c r="AI25" s="423"/>
      <c r="AL25" s="110"/>
      <c r="AM25" s="40"/>
    </row>
    <row r="26" spans="2:39" ht="31.95" customHeight="1" thickBot="1">
      <c r="B26" s="111"/>
      <c r="C26" s="112"/>
      <c r="D26" s="112"/>
      <c r="E26" s="113"/>
      <c r="F26" s="114" t="s">
        <v>22</v>
      </c>
      <c r="G26" s="113"/>
      <c r="H26" s="500">
        <v>7</v>
      </c>
      <c r="I26" s="500"/>
      <c r="J26" s="176" t="s">
        <v>6</v>
      </c>
      <c r="K26" s="500">
        <v>6</v>
      </c>
      <c r="L26" s="500"/>
      <c r="M26" s="176" t="s">
        <v>7</v>
      </c>
      <c r="N26" s="500">
        <v>17</v>
      </c>
      <c r="O26" s="500"/>
      <c r="P26" s="176" t="s">
        <v>8</v>
      </c>
      <c r="Q26" s="112"/>
      <c r="R26" s="112"/>
      <c r="S26" s="112"/>
      <c r="T26" s="341" t="s">
        <v>485</v>
      </c>
      <c r="U26" s="341"/>
      <c r="V26" s="341"/>
      <c r="W26" s="112"/>
      <c r="X26" s="501"/>
      <c r="Y26" s="501"/>
      <c r="Z26" s="501"/>
      <c r="AA26" s="501"/>
      <c r="AB26" s="501"/>
      <c r="AC26" s="501"/>
      <c r="AD26" s="501"/>
      <c r="AE26" s="501"/>
      <c r="AF26" s="501"/>
      <c r="AG26" s="501"/>
      <c r="AH26" s="501"/>
      <c r="AI26" s="115"/>
      <c r="AK26" s="40"/>
      <c r="AL26" s="40"/>
    </row>
    <row r="27" spans="2:39" ht="31.95" customHeight="1">
      <c r="B27" s="419" t="s">
        <v>11</v>
      </c>
      <c r="C27" s="420"/>
      <c r="D27" s="420"/>
      <c r="E27" s="420"/>
      <c r="F27" s="420"/>
      <c r="G27" s="420"/>
      <c r="H27" s="420"/>
      <c r="I27" s="420"/>
      <c r="J27" s="420"/>
      <c r="K27" s="420"/>
      <c r="L27" s="420"/>
      <c r="M27" s="420"/>
      <c r="N27" s="420"/>
      <c r="O27" s="420"/>
      <c r="P27" s="420"/>
      <c r="Q27" s="420"/>
      <c r="R27" s="420"/>
      <c r="S27" s="420"/>
      <c r="T27" s="421" t="s">
        <v>97</v>
      </c>
      <c r="U27" s="421"/>
      <c r="V27" s="421"/>
      <c r="W27" s="421"/>
      <c r="X27" s="421"/>
      <c r="Y27" s="421"/>
      <c r="Z27" s="421"/>
      <c r="AA27" s="421"/>
      <c r="AB27" s="426"/>
      <c r="AC27" s="426"/>
      <c r="AD27" s="426"/>
      <c r="AE27" s="426"/>
      <c r="AF27" s="426"/>
      <c r="AG27" s="426"/>
      <c r="AH27" s="426"/>
      <c r="AI27" s="426"/>
      <c r="AK27" s="40"/>
      <c r="AL27" s="40"/>
    </row>
    <row r="28" spans="2:39" ht="18.75" customHeight="1" thickBot="1">
      <c r="B28" s="116" t="s">
        <v>228</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row>
    <row r="29" spans="2:39" ht="32.549999999999997" customHeight="1">
      <c r="B29" s="404" t="s">
        <v>14</v>
      </c>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6"/>
    </row>
    <row r="30" spans="2:39" ht="18.75" customHeight="1">
      <c r="B30" s="117" t="s">
        <v>23</v>
      </c>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8"/>
      <c r="AB30" s="118"/>
      <c r="AC30" s="118"/>
      <c r="AD30" s="118"/>
      <c r="AE30" s="118"/>
      <c r="AF30" s="118"/>
      <c r="AG30" s="118"/>
      <c r="AH30" s="118"/>
      <c r="AI30" s="119"/>
    </row>
    <row r="31" spans="2:39" ht="18.75" customHeight="1">
      <c r="B31" s="120"/>
      <c r="C31" s="498">
        <v>45809</v>
      </c>
      <c r="D31" s="498"/>
      <c r="E31" s="498"/>
      <c r="F31" s="498"/>
      <c r="G31" s="498"/>
      <c r="H31" s="498"/>
      <c r="I31" s="498"/>
      <c r="J31" s="498"/>
      <c r="K31" s="498"/>
      <c r="L31" s="498"/>
      <c r="M31" s="414" t="s">
        <v>9</v>
      </c>
      <c r="N31" s="414"/>
      <c r="O31" s="414"/>
      <c r="P31" s="499">
        <v>45824</v>
      </c>
      <c r="Q31" s="499"/>
      <c r="R31" s="499"/>
      <c r="S31" s="499"/>
      <c r="T31" s="499"/>
      <c r="U31" s="499"/>
      <c r="V31" s="499"/>
      <c r="W31" s="499"/>
      <c r="X31" s="499"/>
      <c r="Y31" s="499"/>
      <c r="Z31" s="116" t="s">
        <v>10</v>
      </c>
      <c r="AA31" s="121"/>
      <c r="AB31" s="121"/>
      <c r="AC31" s="121"/>
      <c r="AD31" s="121"/>
      <c r="AE31" s="135"/>
      <c r="AF31" s="135"/>
      <c r="AG31" s="135"/>
      <c r="AH31" s="135"/>
      <c r="AI31" s="119"/>
      <c r="AK31" s="40"/>
      <c r="AL31" s="40"/>
    </row>
    <row r="32" spans="2:39" ht="10.050000000000001" customHeight="1">
      <c r="B32" s="117"/>
      <c r="C32" s="217"/>
      <c r="D32" s="217"/>
      <c r="E32" s="217"/>
      <c r="F32" s="122"/>
      <c r="G32" s="217"/>
      <c r="H32" s="217"/>
      <c r="I32" s="122"/>
      <c r="J32" s="217"/>
      <c r="K32" s="217"/>
      <c r="L32" s="217"/>
      <c r="M32" s="408"/>
      <c r="N32" s="408"/>
      <c r="O32" s="408"/>
      <c r="P32" s="408"/>
      <c r="Q32" s="408"/>
      <c r="R32" s="408"/>
      <c r="S32" s="408"/>
      <c r="T32" s="408"/>
      <c r="U32" s="217"/>
      <c r="V32" s="122"/>
      <c r="W32" s="217"/>
      <c r="X32" s="217"/>
      <c r="Y32" s="122"/>
      <c r="Z32" s="116"/>
      <c r="AA32" s="116"/>
      <c r="AB32" s="116"/>
      <c r="AC32" s="116"/>
      <c r="AD32" s="116"/>
      <c r="AE32" s="116"/>
      <c r="AF32" s="116"/>
      <c r="AG32" s="116"/>
      <c r="AH32" s="116"/>
      <c r="AI32" s="119"/>
    </row>
    <row r="33" spans="2:35" ht="18.75" customHeight="1">
      <c r="B33" s="117" t="s">
        <v>27</v>
      </c>
      <c r="C33" s="123"/>
      <c r="D33" s="123"/>
      <c r="E33" s="123"/>
      <c r="F33" s="116"/>
      <c r="G33" s="123"/>
      <c r="H33" s="123"/>
      <c r="I33" s="116"/>
      <c r="J33" s="123"/>
      <c r="K33" s="92" t="s">
        <v>381</v>
      </c>
      <c r="L33" s="116" t="s">
        <v>33</v>
      </c>
      <c r="M33" s="123"/>
      <c r="N33" s="123"/>
      <c r="O33" s="123"/>
      <c r="P33" s="92" t="s">
        <v>241</v>
      </c>
      <c r="Q33" s="116" t="s">
        <v>32</v>
      </c>
      <c r="R33" s="123"/>
      <c r="S33" s="123"/>
      <c r="T33" s="123"/>
      <c r="U33" s="116"/>
      <c r="V33" s="116"/>
      <c r="W33" s="123"/>
      <c r="X33" s="123"/>
      <c r="Y33" s="116"/>
      <c r="Z33" s="116"/>
      <c r="AA33" s="116"/>
      <c r="AB33" s="116"/>
      <c r="AC33" s="116"/>
      <c r="AD33" s="116"/>
      <c r="AE33" s="116"/>
      <c r="AF33" s="116"/>
      <c r="AG33" s="116"/>
      <c r="AH33" s="116"/>
      <c r="AI33" s="119"/>
    </row>
    <row r="34" spans="2:35" ht="18.75" customHeight="1">
      <c r="B34" s="117"/>
      <c r="C34" s="116" t="s">
        <v>237</v>
      </c>
      <c r="D34" s="123"/>
      <c r="E34" s="123"/>
      <c r="F34" s="116"/>
      <c r="G34" s="123"/>
      <c r="H34" s="123"/>
      <c r="I34" s="116"/>
      <c r="J34" s="123"/>
      <c r="K34" s="92"/>
      <c r="L34" s="116"/>
      <c r="M34" s="123"/>
      <c r="N34" s="123"/>
      <c r="O34" s="123"/>
      <c r="P34" s="92"/>
      <c r="Q34" s="116"/>
      <c r="R34" s="123"/>
      <c r="S34" s="123"/>
      <c r="T34" s="123"/>
      <c r="U34" s="116"/>
      <c r="V34" s="116"/>
      <c r="W34" s="123"/>
      <c r="X34" s="123"/>
      <c r="Y34" s="116"/>
      <c r="Z34" s="116"/>
      <c r="AA34" s="116"/>
      <c r="AB34" s="116"/>
      <c r="AC34" s="116"/>
      <c r="AD34" s="116"/>
      <c r="AE34" s="116"/>
      <c r="AF34" s="116"/>
      <c r="AG34" s="116"/>
      <c r="AH34" s="116"/>
      <c r="AI34" s="119"/>
    </row>
    <row r="35" spans="2:35" ht="10.050000000000001" customHeight="1">
      <c r="B35" s="117"/>
      <c r="C35" s="116"/>
      <c r="D35" s="123"/>
      <c r="E35" s="123"/>
      <c r="F35" s="116"/>
      <c r="G35" s="123"/>
      <c r="H35" s="123"/>
      <c r="I35" s="116"/>
      <c r="J35" s="123"/>
      <c r="K35" s="123"/>
      <c r="L35" s="123"/>
      <c r="M35" s="123"/>
      <c r="N35" s="123"/>
      <c r="O35" s="123"/>
      <c r="P35" s="123"/>
      <c r="Q35" s="123"/>
      <c r="R35" s="123"/>
      <c r="S35" s="123"/>
      <c r="T35" s="123"/>
      <c r="U35" s="123"/>
      <c r="V35" s="116"/>
      <c r="W35" s="123"/>
      <c r="X35" s="123"/>
      <c r="Y35" s="116"/>
      <c r="Z35" s="116"/>
      <c r="AA35" s="116"/>
      <c r="AB35" s="116"/>
      <c r="AC35" s="116"/>
      <c r="AD35" s="116"/>
      <c r="AE35" s="116"/>
      <c r="AF35" s="116"/>
      <c r="AG35" s="116"/>
      <c r="AH35" s="116"/>
      <c r="AI35" s="119"/>
    </row>
    <row r="36" spans="2:35" ht="16.5" customHeight="1">
      <c r="B36" s="409" t="s">
        <v>95</v>
      </c>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1"/>
    </row>
    <row r="37" spans="2:35" ht="10.050000000000001" customHeight="1">
      <c r="B37" s="120"/>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5"/>
    </row>
    <row r="38" spans="2:35" ht="18.75" customHeight="1">
      <c r="B38" s="120"/>
      <c r="C38" s="124" t="s">
        <v>22</v>
      </c>
      <c r="D38" s="124"/>
      <c r="E38" s="503">
        <v>7</v>
      </c>
      <c r="F38" s="503"/>
      <c r="G38" s="124" t="s">
        <v>6</v>
      </c>
      <c r="H38" s="503">
        <v>6</v>
      </c>
      <c r="I38" s="503"/>
      <c r="J38" s="124" t="s">
        <v>7</v>
      </c>
      <c r="K38" s="503">
        <v>18</v>
      </c>
      <c r="L38" s="503"/>
      <c r="M38" s="124" t="s">
        <v>8</v>
      </c>
      <c r="N38" s="124"/>
      <c r="O38" s="124"/>
      <c r="P38" s="124"/>
      <c r="Q38" s="124"/>
      <c r="R38" s="124"/>
      <c r="S38" s="124"/>
      <c r="T38" s="124"/>
      <c r="U38" s="124"/>
      <c r="V38" s="124"/>
      <c r="W38" s="124"/>
      <c r="X38" s="124"/>
      <c r="Y38" s="124"/>
      <c r="Z38" s="124"/>
      <c r="AA38" s="124"/>
      <c r="AB38" s="124"/>
      <c r="AC38" s="124"/>
      <c r="AD38" s="124"/>
      <c r="AE38" s="124"/>
      <c r="AF38" s="124"/>
      <c r="AG38" s="124"/>
      <c r="AH38" s="124"/>
      <c r="AI38" s="125"/>
    </row>
    <row r="39" spans="2:35" ht="19.95" customHeight="1">
      <c r="B39" s="126"/>
      <c r="C39" s="127"/>
      <c r="D39" s="127"/>
      <c r="E39" s="127"/>
      <c r="F39" s="127"/>
      <c r="G39" s="127"/>
      <c r="H39" s="127"/>
      <c r="I39" s="127"/>
      <c r="J39" s="127"/>
      <c r="K39" s="127"/>
      <c r="L39" s="127"/>
      <c r="M39" s="127"/>
      <c r="N39" s="127"/>
      <c r="O39" s="128"/>
      <c r="P39" s="128" t="s">
        <v>19</v>
      </c>
      <c r="Q39" s="128"/>
      <c r="R39" s="128"/>
      <c r="S39" s="128"/>
      <c r="T39" s="128"/>
      <c r="U39" s="128" t="s">
        <v>20</v>
      </c>
      <c r="V39" s="128"/>
      <c r="W39" s="502" t="s">
        <v>272</v>
      </c>
      <c r="X39" s="502"/>
      <c r="Y39" s="502"/>
      <c r="Z39" s="502"/>
      <c r="AA39" s="502"/>
      <c r="AB39" s="502"/>
      <c r="AC39" s="502"/>
      <c r="AD39" s="502"/>
      <c r="AE39" s="502"/>
      <c r="AF39" s="502"/>
      <c r="AG39" s="128"/>
      <c r="AH39" s="128"/>
      <c r="AI39" s="129"/>
    </row>
    <row r="40" spans="2:35" ht="19.95" customHeight="1">
      <c r="B40" s="126"/>
      <c r="C40" s="55"/>
      <c r="D40" s="128"/>
      <c r="E40" s="128"/>
      <c r="F40" s="128"/>
      <c r="G40" s="128"/>
      <c r="H40" s="128"/>
      <c r="I40" s="128"/>
      <c r="J40" s="128"/>
      <c r="K40" s="128"/>
      <c r="L40" s="128"/>
      <c r="M40" s="128"/>
      <c r="N40" s="128"/>
      <c r="O40" s="128"/>
      <c r="P40" s="128"/>
      <c r="Q40" s="128"/>
      <c r="R40" s="128"/>
      <c r="S40" s="128"/>
      <c r="T40" s="128"/>
      <c r="U40" s="128" t="s">
        <v>21</v>
      </c>
      <c r="V40" s="128"/>
      <c r="W40" s="502" t="s">
        <v>383</v>
      </c>
      <c r="X40" s="502"/>
      <c r="Y40" s="502"/>
      <c r="Z40" s="502"/>
      <c r="AA40" s="502"/>
      <c r="AB40" s="502"/>
      <c r="AC40" s="502"/>
      <c r="AD40" s="502"/>
      <c r="AE40" s="502"/>
      <c r="AF40" s="502"/>
      <c r="AG40" s="128"/>
      <c r="AH40" s="128"/>
      <c r="AI40" s="129"/>
    </row>
    <row r="41" spans="2:35" ht="19.95" customHeight="1" thickBot="1">
      <c r="B41" s="130"/>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2"/>
    </row>
    <row r="42" spans="2:35" s="40" customFormat="1" ht="18" customHeight="1">
      <c r="B42" s="40" t="s">
        <v>15</v>
      </c>
    </row>
    <row r="43" spans="2:35" s="40" customFormat="1" ht="18" customHeight="1">
      <c r="B43" s="2" t="s">
        <v>251</v>
      </c>
      <c r="W43" s="41"/>
      <c r="X43" s="32"/>
      <c r="Y43" s="32"/>
      <c r="Z43" s="41"/>
      <c r="AA43" s="32"/>
      <c r="AB43" s="32"/>
      <c r="AC43" s="41"/>
      <c r="AD43" s="41"/>
      <c r="AE43" s="32"/>
      <c r="AF43" s="41"/>
      <c r="AG43" s="41"/>
      <c r="AH43" s="41"/>
      <c r="AI43" s="41"/>
    </row>
    <row r="44" spans="2:35" s="40" customFormat="1" ht="18" customHeight="1">
      <c r="B44" s="40" t="s">
        <v>136</v>
      </c>
      <c r="W44" s="41"/>
      <c r="X44" s="32"/>
      <c r="Y44" s="32"/>
      <c r="Z44" s="41"/>
      <c r="AA44" s="134"/>
      <c r="AB44" s="134"/>
      <c r="AC44" s="134"/>
      <c r="AD44" s="134"/>
      <c r="AE44" s="134"/>
      <c r="AF44" s="134"/>
      <c r="AG44" s="134"/>
      <c r="AH44" s="134"/>
      <c r="AI44" s="134"/>
    </row>
    <row r="45" spans="2:35" s="40" customFormat="1" ht="18" customHeight="1">
      <c r="C45" s="40" t="s">
        <v>133</v>
      </c>
      <c r="W45" s="41"/>
      <c r="X45" s="32"/>
      <c r="Y45" s="32"/>
      <c r="Z45" s="32"/>
      <c r="AA45" s="41"/>
      <c r="AB45" s="32"/>
      <c r="AC45" s="32"/>
      <c r="AD45" s="32"/>
      <c r="AE45" s="32"/>
      <c r="AF45" s="41"/>
      <c r="AG45" s="41"/>
      <c r="AH45" s="41"/>
      <c r="AI45" s="41"/>
    </row>
    <row r="46" spans="2:35" s="40" customFormat="1" ht="18" customHeight="1">
      <c r="D46" s="40" t="s">
        <v>385</v>
      </c>
      <c r="W46" s="48"/>
      <c r="X46" s="218"/>
      <c r="Y46" s="218"/>
      <c r="Z46" s="218"/>
      <c r="AA46" s="218"/>
      <c r="AB46" s="218"/>
      <c r="AC46" s="218"/>
      <c r="AD46" s="218"/>
      <c r="AE46" s="218"/>
      <c r="AF46" s="41"/>
      <c r="AG46" s="41"/>
      <c r="AH46" s="41"/>
      <c r="AI46" s="41"/>
    </row>
    <row r="47" spans="2:35" s="40" customFormat="1" ht="18" customHeight="1">
      <c r="D47" s="40" t="s">
        <v>134</v>
      </c>
      <c r="W47" s="41"/>
      <c r="X47" s="41"/>
      <c r="Y47" s="41"/>
      <c r="Z47" s="41"/>
      <c r="AA47" s="41"/>
      <c r="AB47" s="41"/>
      <c r="AC47" s="41"/>
      <c r="AD47" s="41"/>
      <c r="AE47" s="41"/>
      <c r="AF47" s="41"/>
      <c r="AG47" s="41"/>
      <c r="AH47" s="41"/>
      <c r="AI47" s="41"/>
    </row>
    <row r="48" spans="2:35" s="40" customFormat="1" ht="18" customHeight="1">
      <c r="D48" s="40" t="s">
        <v>135</v>
      </c>
      <c r="W48" s="41"/>
      <c r="X48" s="41"/>
      <c r="Y48" s="41"/>
      <c r="Z48" s="41"/>
      <c r="AA48" s="41"/>
      <c r="AB48" s="41"/>
      <c r="AC48" s="41"/>
      <c r="AD48" s="41"/>
      <c r="AE48" s="41"/>
      <c r="AF48" s="41"/>
      <c r="AG48" s="41"/>
      <c r="AH48" s="41"/>
      <c r="AI48" s="41"/>
    </row>
    <row r="49" spans="2:26" ht="18" customHeight="1">
      <c r="B49" s="92"/>
      <c r="E49" s="32"/>
      <c r="F49" s="32"/>
      <c r="G49" s="32"/>
      <c r="H49" s="32"/>
      <c r="I49" s="32"/>
      <c r="J49" s="32"/>
      <c r="K49" s="32"/>
      <c r="L49" s="31"/>
      <c r="M49" s="32"/>
      <c r="N49" s="32"/>
      <c r="O49" s="32"/>
      <c r="P49" s="32"/>
      <c r="Q49" s="32"/>
      <c r="R49" s="32"/>
      <c r="S49" s="33"/>
      <c r="T49" s="32"/>
      <c r="U49" s="32"/>
      <c r="V49" s="32"/>
      <c r="W49" s="32"/>
      <c r="X49" s="32"/>
      <c r="Y49" s="32"/>
      <c r="Z49" s="32"/>
    </row>
    <row r="50" spans="2:26" ht="18" customHeight="1">
      <c r="B50" s="92"/>
      <c r="E50" s="32"/>
      <c r="F50" s="32"/>
      <c r="G50" s="32"/>
      <c r="H50" s="32"/>
      <c r="I50" s="32"/>
      <c r="J50" s="32"/>
      <c r="K50" s="32"/>
      <c r="L50" s="31"/>
      <c r="M50" s="32"/>
      <c r="N50" s="32"/>
      <c r="O50" s="32"/>
      <c r="P50" s="32"/>
      <c r="Q50" s="32"/>
      <c r="R50" s="32"/>
      <c r="S50" s="33"/>
      <c r="T50" s="32"/>
      <c r="U50" s="32"/>
      <c r="V50" s="32"/>
      <c r="W50" s="32"/>
      <c r="X50" s="32"/>
      <c r="Y50" s="32"/>
      <c r="Z50" s="32"/>
    </row>
    <row r="51" spans="2:26" ht="18" customHeight="1">
      <c r="B51" s="92"/>
      <c r="E51" s="32"/>
      <c r="F51" s="32"/>
      <c r="G51" s="32"/>
      <c r="H51" s="32"/>
      <c r="I51" s="32"/>
      <c r="J51" s="32"/>
      <c r="K51" s="32"/>
      <c r="L51" s="31"/>
      <c r="M51" s="32"/>
      <c r="N51" s="32"/>
      <c r="O51" s="32"/>
      <c r="P51" s="32"/>
      <c r="Q51" s="32"/>
      <c r="R51" s="32"/>
      <c r="S51" s="33"/>
      <c r="T51" s="32"/>
      <c r="U51" s="32"/>
      <c r="V51" s="32"/>
      <c r="W51" s="32"/>
      <c r="X51" s="32"/>
      <c r="Y51" s="32"/>
      <c r="Z51" s="32"/>
    </row>
    <row r="52" spans="2:26" ht="18" customHeight="1">
      <c r="B52" s="92"/>
      <c r="E52" s="32"/>
      <c r="F52" s="32"/>
      <c r="G52" s="32"/>
      <c r="H52" s="32"/>
      <c r="I52" s="32"/>
      <c r="J52" s="32"/>
      <c r="K52" s="32"/>
      <c r="L52" s="31"/>
      <c r="M52" s="32"/>
      <c r="N52" s="32"/>
      <c r="O52" s="32"/>
      <c r="P52" s="32"/>
      <c r="Q52" s="32"/>
      <c r="R52" s="32"/>
      <c r="S52" s="33"/>
      <c r="T52" s="32"/>
      <c r="U52" s="32"/>
      <c r="V52" s="32"/>
      <c r="W52" s="32"/>
      <c r="X52" s="32"/>
      <c r="Y52" s="32"/>
      <c r="Z52" s="32"/>
    </row>
    <row r="53" spans="2:26" ht="18" customHeight="1">
      <c r="B53" s="92"/>
      <c r="C53" s="41"/>
      <c r="E53" s="32"/>
      <c r="F53" s="32"/>
      <c r="G53" s="32"/>
      <c r="H53" s="32"/>
      <c r="I53" s="32"/>
      <c r="J53" s="32"/>
      <c r="K53" s="32"/>
      <c r="L53" s="31"/>
      <c r="M53" s="32"/>
      <c r="N53" s="32"/>
      <c r="O53" s="32"/>
      <c r="P53" s="32"/>
      <c r="Q53" s="32"/>
      <c r="R53" s="32"/>
      <c r="S53" s="33"/>
      <c r="T53" s="32"/>
      <c r="U53" s="32"/>
      <c r="V53" s="32"/>
      <c r="W53" s="32"/>
      <c r="X53" s="32"/>
      <c r="Y53" s="32"/>
      <c r="Z53" s="32"/>
    </row>
    <row r="54" spans="2:26" ht="18" customHeight="1">
      <c r="C54" s="40"/>
      <c r="D54" s="40"/>
    </row>
    <row r="55" spans="2:26" ht="18" customHeight="1">
      <c r="B55" s="133"/>
      <c r="C55" s="40"/>
    </row>
    <row r="56" spans="2:26" ht="26.25" customHeight="1">
      <c r="B56" s="92"/>
      <c r="C56" s="41" t="s">
        <v>74</v>
      </c>
    </row>
    <row r="57" spans="2:26" ht="15" customHeight="1">
      <c r="C57" s="40"/>
    </row>
    <row r="58" spans="2:26" ht="15" customHeight="1">
      <c r="C58" s="40"/>
    </row>
    <row r="59" spans="2:26" ht="15" customHeight="1">
      <c r="C59" s="40"/>
    </row>
    <row r="60" spans="2:26" ht="15" customHeight="1">
      <c r="C60" s="40"/>
    </row>
  </sheetData>
  <sheetProtection selectLockedCells="1"/>
  <mergeCells count="74">
    <mergeCell ref="W39:AF39"/>
    <mergeCell ref="W40:AF40"/>
    <mergeCell ref="M32:O32"/>
    <mergeCell ref="P32:Q32"/>
    <mergeCell ref="R32:T32"/>
    <mergeCell ref="B36:AI36"/>
    <mergeCell ref="E38:F38"/>
    <mergeCell ref="H38:I38"/>
    <mergeCell ref="K38:L38"/>
    <mergeCell ref="C31:L31"/>
    <mergeCell ref="M31:O31"/>
    <mergeCell ref="P31:Y31"/>
    <mergeCell ref="AB23:AI23"/>
    <mergeCell ref="T25:AI25"/>
    <mergeCell ref="H26:I26"/>
    <mergeCell ref="K26:L26"/>
    <mergeCell ref="N26:O26"/>
    <mergeCell ref="T26:V26"/>
    <mergeCell ref="X26:AH26"/>
    <mergeCell ref="B27:I27"/>
    <mergeCell ref="J27:S27"/>
    <mergeCell ref="T27:AA27"/>
    <mergeCell ref="AB27:AI27"/>
    <mergeCell ref="B29:AI29"/>
    <mergeCell ref="B22:I22"/>
    <mergeCell ref="J22:Q22"/>
    <mergeCell ref="R22:S22"/>
    <mergeCell ref="T22:Z22"/>
    <mergeCell ref="B23:I23"/>
    <mergeCell ref="J23:S23"/>
    <mergeCell ref="T23:AA23"/>
    <mergeCell ref="B20:I20"/>
    <mergeCell ref="J20:Q20"/>
    <mergeCell ref="R20:S20"/>
    <mergeCell ref="T20:Z20"/>
    <mergeCell ref="AF20:AI20"/>
    <mergeCell ref="B21:I21"/>
    <mergeCell ref="J21:Q21"/>
    <mergeCell ref="R21:S21"/>
    <mergeCell ref="T21:Z21"/>
    <mergeCell ref="AF21:AI21"/>
    <mergeCell ref="B18:I18"/>
    <mergeCell ref="K18:N18"/>
    <mergeCell ref="P18:S18"/>
    <mergeCell ref="U18:AI18"/>
    <mergeCell ref="B19:I19"/>
    <mergeCell ref="J19:Q19"/>
    <mergeCell ref="T19:AI19"/>
    <mergeCell ref="B13:I17"/>
    <mergeCell ref="K13:AI13"/>
    <mergeCell ref="K14:AI14"/>
    <mergeCell ref="K15:AI15"/>
    <mergeCell ref="K16:AI16"/>
    <mergeCell ref="K17:AI17"/>
    <mergeCell ref="B11:I11"/>
    <mergeCell ref="J11:S11"/>
    <mergeCell ref="T11:Y11"/>
    <mergeCell ref="Z11:AI11"/>
    <mergeCell ref="B12:I12"/>
    <mergeCell ref="K12:N12"/>
    <mergeCell ref="P12:S12"/>
    <mergeCell ref="T12:Y12"/>
    <mergeCell ref="B9:I9"/>
    <mergeCell ref="J9:S9"/>
    <mergeCell ref="T9:Y10"/>
    <mergeCell ref="Z9:AI10"/>
    <mergeCell ref="B10:I10"/>
    <mergeCell ref="J10:S10"/>
    <mergeCell ref="B2:AI2"/>
    <mergeCell ref="B7:I7"/>
    <mergeCell ref="T7:Y8"/>
    <mergeCell ref="Z7:AI8"/>
    <mergeCell ref="B8:I8"/>
    <mergeCell ref="J8:S8"/>
  </mergeCells>
  <phoneticPr fontId="3"/>
  <printOptions horizontalCentered="1"/>
  <pageMargins left="0.39370078740157483" right="0.39370078740157483" top="0.39370078740157483" bottom="7.874015748031496E-2" header="0.19685039370078741" footer="0.15748031496062992"/>
  <pageSetup paperSize="9" scale="8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7" r:id="rId4" name="Group Box 1">
              <controlPr defaultSize="0" autoFill="0" autoPict="0">
                <anchor moveWithCells="1">
                  <from>
                    <xdr:col>8</xdr:col>
                    <xdr:colOff>0</xdr:colOff>
                    <xdr:row>11</xdr:row>
                    <xdr:rowOff>0</xdr:rowOff>
                  </from>
                  <to>
                    <xdr:col>17</xdr:col>
                    <xdr:colOff>175260</xdr:colOff>
                    <xdr:row>12</xdr:row>
                    <xdr:rowOff>22860</xdr:rowOff>
                  </to>
                </anchor>
              </controlPr>
            </control>
          </mc:Choice>
        </mc:AlternateContent>
        <mc:AlternateContent xmlns:mc="http://schemas.openxmlformats.org/markup-compatibility/2006">
          <mc:Choice Requires="x14">
            <control shapeId="60418" r:id="rId5" name="Group Box 2">
              <controlPr defaultSize="0" autoFill="0" autoPict="0">
                <anchor moveWithCells="1">
                  <from>
                    <xdr:col>8</xdr:col>
                    <xdr:colOff>15240</xdr:colOff>
                    <xdr:row>16</xdr:row>
                    <xdr:rowOff>167640</xdr:rowOff>
                  </from>
                  <to>
                    <xdr:col>17</xdr:col>
                    <xdr:colOff>182880</xdr:colOff>
                    <xdr:row>18</xdr:row>
                    <xdr:rowOff>99060</xdr:rowOff>
                  </to>
                </anchor>
              </controlPr>
            </control>
          </mc:Choice>
        </mc:AlternateContent>
        <mc:AlternateContent xmlns:mc="http://schemas.openxmlformats.org/markup-compatibility/2006">
          <mc:Choice Requires="x14">
            <control shapeId="60419" r:id="rId6" name="group_haiguu">
              <controlPr defaultSize="0" autoFill="0" autoPict="0">
                <anchor moveWithCells="1">
                  <from>
                    <xdr:col>9</xdr:col>
                    <xdr:colOff>0</xdr:colOff>
                    <xdr:row>12</xdr:row>
                    <xdr:rowOff>0</xdr:rowOff>
                  </from>
                  <to>
                    <xdr:col>10</xdr:col>
                    <xdr:colOff>7620</xdr:colOff>
                    <xdr:row>17</xdr:row>
                    <xdr:rowOff>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1</xdr:col>
                    <xdr:colOff>190500</xdr:colOff>
                    <xdr:row>48</xdr:row>
                    <xdr:rowOff>0</xdr:rowOff>
                  </from>
                  <to>
                    <xdr:col>1</xdr:col>
                    <xdr:colOff>190500</xdr:colOff>
                    <xdr:row>49</xdr:row>
                    <xdr:rowOff>7620</xdr:rowOff>
                  </to>
                </anchor>
              </controlPr>
            </control>
          </mc:Choice>
        </mc:AlternateContent>
        <mc:AlternateContent xmlns:mc="http://schemas.openxmlformats.org/markup-compatibility/2006">
          <mc:Choice Requires="x14">
            <control shapeId="60421" r:id="rId8" name="Group Box 5">
              <controlPr defaultSize="0" autoFill="0" autoPict="0">
                <anchor moveWithCells="1">
                  <from>
                    <xdr:col>24</xdr:col>
                    <xdr:colOff>518160</xdr:colOff>
                    <xdr:row>10</xdr:row>
                    <xdr:rowOff>396240</xdr:rowOff>
                  </from>
                  <to>
                    <xdr:col>33</xdr:col>
                    <xdr:colOff>60960</xdr:colOff>
                    <xdr:row>12</xdr:row>
                    <xdr:rowOff>60960</xdr:rowOff>
                  </to>
                </anchor>
              </controlPr>
            </control>
          </mc:Choice>
        </mc:AlternateContent>
        <mc:AlternateContent xmlns:mc="http://schemas.openxmlformats.org/markup-compatibility/2006">
          <mc:Choice Requires="x14">
            <control shapeId="60422" r:id="rId9" name="Group Box 6">
              <controlPr defaultSize="0" autoFill="0" autoPict="0">
                <anchor moveWithCells="1">
                  <from>
                    <xdr:col>8</xdr:col>
                    <xdr:colOff>137160</xdr:colOff>
                    <xdr:row>30</xdr:row>
                    <xdr:rowOff>220980</xdr:rowOff>
                  </from>
                  <to>
                    <xdr:col>20</xdr:col>
                    <xdr:colOff>30480</xdr:colOff>
                    <xdr:row>33</xdr:row>
                    <xdr:rowOff>121920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0"/>
  <sheetViews>
    <sheetView zoomScale="106" workbookViewId="0">
      <selection activeCell="U18" sqref="U18:AI18"/>
    </sheetView>
  </sheetViews>
  <sheetFormatPr defaultColWidth="8.69921875" defaultRowHeight="14.4"/>
  <cols>
    <col min="1" max="1" width="86.3984375" style="143" bestFit="1" customWidth="1"/>
    <col min="2" max="2" width="38.69921875" style="143" bestFit="1" customWidth="1"/>
    <col min="3" max="3" width="11.796875" style="143" bestFit="1" customWidth="1"/>
    <col min="4" max="4" width="40.8984375" style="143" bestFit="1" customWidth="1"/>
    <col min="5" max="5" width="22.8984375" style="143" customWidth="1"/>
    <col min="6" max="16384" width="8.69921875" style="143"/>
  </cols>
  <sheetData>
    <row r="1" spans="1:4" s="153" customFormat="1">
      <c r="A1" s="153" t="s">
        <v>81</v>
      </c>
      <c r="B1" s="153" t="s">
        <v>82</v>
      </c>
      <c r="C1" s="153" t="s">
        <v>352</v>
      </c>
      <c r="D1" s="153" t="s">
        <v>365</v>
      </c>
    </row>
    <row r="2" spans="1:4">
      <c r="A2" s="40" t="s">
        <v>72</v>
      </c>
      <c r="B2" s="143" t="s">
        <v>256</v>
      </c>
      <c r="C2" s="143">
        <f>IF(チェックボックスのステータス!C2=1,1,0)</f>
        <v>1</v>
      </c>
      <c r="D2" s="143" t="s">
        <v>83</v>
      </c>
    </row>
    <row r="3" spans="1:4">
      <c r="A3" s="40" t="s">
        <v>115</v>
      </c>
      <c r="B3" s="143" t="s">
        <v>116</v>
      </c>
      <c r="C3" s="143">
        <f>IF(チェックボックスのステータス!C3=1,1,0)</f>
        <v>0</v>
      </c>
      <c r="D3" s="143" t="s">
        <v>84</v>
      </c>
    </row>
    <row r="4" spans="1:4">
      <c r="A4" s="41" t="s">
        <v>73</v>
      </c>
      <c r="B4" s="143" t="s">
        <v>85</v>
      </c>
      <c r="C4" s="143">
        <f>IF(チェックボックスのステータス!C3=4,1,0)</f>
        <v>0</v>
      </c>
      <c r="D4" s="143" t="s">
        <v>86</v>
      </c>
    </row>
    <row r="5" spans="1:4">
      <c r="A5" s="41" t="s">
        <v>80</v>
      </c>
      <c r="B5" s="143" t="s">
        <v>87</v>
      </c>
      <c r="C5" s="143">
        <f>IF(チェックボックスのステータス!C3=5,1,0)</f>
        <v>0</v>
      </c>
      <c r="D5" s="143" t="s">
        <v>88</v>
      </c>
    </row>
    <row r="6" spans="1:4">
      <c r="A6" s="41" t="s">
        <v>79</v>
      </c>
      <c r="B6" s="143" t="s">
        <v>89</v>
      </c>
      <c r="C6" s="143">
        <f>IF(チェックボックスのステータス!C6=2,1,0)</f>
        <v>0</v>
      </c>
      <c r="D6" s="143" t="s">
        <v>90</v>
      </c>
    </row>
    <row r="7" spans="1:4">
      <c r="A7" s="41" t="s">
        <v>91</v>
      </c>
      <c r="C7" s="143">
        <f>IF(チェックボックスのステータス!C3=3,1,0)</f>
        <v>0</v>
      </c>
      <c r="D7" s="143" t="s">
        <v>92</v>
      </c>
    </row>
    <row r="8" spans="1:4">
      <c r="A8" s="41" t="s">
        <v>117</v>
      </c>
      <c r="B8" s="143" t="s">
        <v>118</v>
      </c>
      <c r="C8" s="143">
        <f>IF(チェックボックスのステータス!C3=6,1,0)</f>
        <v>1</v>
      </c>
      <c r="D8" s="143" t="s">
        <v>119</v>
      </c>
    </row>
    <row r="9" spans="1:4">
      <c r="A9" s="41" t="s">
        <v>120</v>
      </c>
      <c r="B9" s="143" t="s">
        <v>121</v>
      </c>
      <c r="C9" s="143">
        <f>IF(チェックボックスのステータス!C3=2,1,0)</f>
        <v>0</v>
      </c>
      <c r="D9" s="143" t="s">
        <v>119</v>
      </c>
    </row>
    <row r="10" spans="1:4">
      <c r="A10" s="41" t="s">
        <v>130</v>
      </c>
      <c r="B10" s="143" t="s">
        <v>131</v>
      </c>
      <c r="C10" s="143">
        <f>IF(チェックボックスのステータス!C7=1,0,1)</f>
        <v>0</v>
      </c>
      <c r="D10" s="143" t="s">
        <v>132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9</vt:i4>
      </vt:variant>
    </vt:vector>
  </HeadingPairs>
  <TitlesOfParts>
    <vt:vector size="30" baseType="lpstr">
      <vt:lpstr>本様式の概要</vt:lpstr>
      <vt:lpstr>請求書(Excel版)</vt:lpstr>
      <vt:lpstr>記入例(母)</vt:lpstr>
      <vt:lpstr>記入例(父)</vt:lpstr>
      <vt:lpstr>記入例(エラーメッセージ)</vt:lpstr>
      <vt:lpstr>請求書 (PDF版)</vt:lpstr>
      <vt:lpstr>記入例 (PDF版・母)</vt:lpstr>
      <vt:lpstr>記入例 (PDF版・父)</vt:lpstr>
      <vt:lpstr>添付書類確認</vt:lpstr>
      <vt:lpstr>請求期間の判定</vt:lpstr>
      <vt:lpstr>チェックボックスのステータス</vt:lpstr>
      <vt:lpstr>育休カウント</vt:lpstr>
      <vt:lpstr>対象期間内の育休</vt:lpstr>
      <vt:lpstr>育休期間の判定</vt:lpstr>
      <vt:lpstr>【別表１】テストパターン(依頼用・ラジオボタン入力等)</vt:lpstr>
      <vt:lpstr>【別表２】テストパターン（依頼用・期間確認）</vt:lpstr>
      <vt:lpstr>【別表３】テストパターン（依頼用・期間確認）v2</vt:lpstr>
      <vt:lpstr>【別表４】テストパターン（依頼用・期間確認）</vt:lpstr>
      <vt:lpstr>【別表５】テストパターン（依頼用・期間確認）</vt:lpstr>
      <vt:lpstr>テストパターン(ラジオボタン入力等)</vt:lpstr>
      <vt:lpstr>テストパターン(請求期間)</vt:lpstr>
      <vt:lpstr>'記入例 (PDF版・父)'!Print_Area</vt:lpstr>
      <vt:lpstr>'記入例 (PDF版・母)'!Print_Area</vt:lpstr>
      <vt:lpstr>'記入例(エラーメッセージ)'!Print_Area</vt:lpstr>
      <vt:lpstr>'記入例(父)'!Print_Area</vt:lpstr>
      <vt:lpstr>'記入例(母)'!Print_Area</vt:lpstr>
      <vt:lpstr>'請求書 (PDF版)'!Print_Area</vt:lpstr>
      <vt:lpstr>'請求書(Excel版)'!Print_Area</vt:lpstr>
      <vt:lpstr>'テストパターン(ラジオボタン入力等)'!Print_Titles</vt:lpstr>
      <vt:lpstr>'テストパターン(請求期間)'!Print_Titles</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2025-10-15T02:33:16Z</cp:lastPrinted>
  <dcterms:created xsi:type="dcterms:W3CDTF">2009-12-16T07:58:02Z</dcterms:created>
  <dcterms:modified xsi:type="dcterms:W3CDTF">2025-10-15T02:35:57Z</dcterms:modified>
</cp:coreProperties>
</file>