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5.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ec\s4004\04_給付G\300_育児休業支援手当金・育児時短勤務手当金\育児休業支援手当金\ＨＰ\施行\"/>
    </mc:Choice>
  </mc:AlternateContent>
  <workbookProtection workbookAlgorithmName="SHA-512" workbookHashValue="1/zhPC0hRwbGlitxp8mmZLuDkPgu6lRjo5a4T903rerdcJ28RioFSt98tSJV+lgEb3wI6s7kXvbqzJ2hnCrujg==" workbookSaltValue="awJCg/7SQXMm1TKBnrY2Hg==" workbookSpinCount="100000" lockStructure="1"/>
  <bookViews>
    <workbookView xWindow="240" yWindow="60" windowWidth="14940" windowHeight="8556" tabRatio="893"/>
  </bookViews>
  <sheets>
    <sheet name="請求書(Excel版)" sheetId="5" r:id="rId1"/>
    <sheet name="請求書 (PDF版)" sheetId="24" state="hidden" r:id="rId2"/>
    <sheet name="本様式の概要" sheetId="32" state="hidden" r:id="rId3"/>
    <sheet name="請求期間の判定" sheetId="19" state="hidden" r:id="rId4"/>
    <sheet name="添付書類確認" sheetId="16" state="hidden" r:id="rId5"/>
    <sheet name="チェックボックスのステータス" sheetId="15" state="hidden" r:id="rId6"/>
    <sheet name="育休カウント" sheetId="14" state="hidden" r:id="rId7"/>
    <sheet name="育休期間の判定" sheetId="25" state="hidden" r:id="rId8"/>
    <sheet name="記入例(PDF版・母)" sheetId="33" state="hidden" r:id="rId9"/>
    <sheet name="記入例(PDF版・父)" sheetId="34" state="hidden" r:id="rId10"/>
    <sheet name="記入例(申請者_母)" sheetId="27" r:id="rId11"/>
    <sheet name="記入例(請求者_父)" sheetId="28" r:id="rId12"/>
    <sheet name="記入例(エラーメッセージ)" sheetId="29" r:id="rId13"/>
    <sheet name="【別表１】テストパターン(依頼用・ラジオボタン入力等)" sheetId="21" state="hidden" r:id="rId14"/>
    <sheet name="【別表２】テストパターン（依頼用・期間確認）" sheetId="22" state="hidden" r:id="rId15"/>
    <sheet name="【別表３】テストパターン（依頼用・期間確認）v2" sheetId="23" state="hidden" r:id="rId16"/>
    <sheet name="【別表４】テストパターン（依頼用・期間確認）" sheetId="30" state="hidden" r:id="rId17"/>
    <sheet name="【別表５】テストパターン（依頼用・期間確認）" sheetId="31" state="hidden" r:id="rId18"/>
    <sheet name="テストパターン(ラジオボタン入力等)" sheetId="17" state="hidden" r:id="rId19"/>
    <sheet name="テストパターン(請求期間)" sheetId="20" state="hidden" r:id="rId20"/>
  </sheets>
  <definedNames>
    <definedName name="_xlnm._FilterDatabase" localSheetId="18" hidden="1">'テストパターン(ラジオボタン入力等)'!$B$1:$G$51</definedName>
    <definedName name="_xlnm._FilterDatabase" localSheetId="19" hidden="1">'テストパターン(請求期間)'!$A$1:$E$30</definedName>
    <definedName name="_xlnm.Print_Area" localSheetId="9">'記入例(PDF版・父)'!$A$1:$AJ$48</definedName>
    <definedName name="_xlnm.Print_Area" localSheetId="8">'記入例(PDF版・母)'!$A$1:$AJ$48</definedName>
    <definedName name="_xlnm.Print_Area" localSheetId="12">'記入例(エラーメッセージ)'!$A$1:$AJ$47</definedName>
    <definedName name="_xlnm.Print_Area" localSheetId="10">'記入例(申請者_母)'!$A$1:$AJ$47</definedName>
    <definedName name="_xlnm.Print_Area" localSheetId="11">'記入例(請求者_父)'!$A$1:$AJ$47</definedName>
    <definedName name="_xlnm.Print_Area" localSheetId="1">'請求書 (PDF版)'!$A$1:$AJ$107</definedName>
    <definedName name="_xlnm.Print_Area" localSheetId="0">'請求書(Excel版)'!$A$1:$AJ$109</definedName>
    <definedName name="_xlnm.Print_Titles" localSheetId="18">'テストパターン(ラジオボタン入力等)'!$1:$1</definedName>
    <definedName name="_xlnm.Print_Titles" localSheetId="19">'テストパターン(請求期間)'!$1:$1</definedName>
  </definedNames>
  <calcPr calcId="162913"/>
</workbook>
</file>

<file path=xl/calcChain.xml><?xml version="1.0" encoding="utf-8"?>
<calcChain xmlns="http://schemas.openxmlformats.org/spreadsheetml/2006/main">
  <c r="F6" i="14" l="1"/>
  <c r="J23" i="5"/>
  <c r="C38" i="5" l="1"/>
  <c r="U18" i="5" l="1"/>
  <c r="C41" i="14"/>
  <c r="C8" i="16"/>
  <c r="O9" i="31" l="1"/>
  <c r="F33" i="25"/>
  <c r="F32" i="25"/>
  <c r="F31" i="25"/>
  <c r="F30" i="25"/>
  <c r="F13" i="14" l="1"/>
  <c r="L27" i="31"/>
  <c r="L25" i="31"/>
  <c r="L24" i="31"/>
  <c r="L23" i="31"/>
  <c r="K24" i="31"/>
  <c r="K25" i="31"/>
  <c r="K26" i="31"/>
  <c r="K23" i="31"/>
  <c r="L21" i="31"/>
  <c r="L19" i="31"/>
  <c r="L18" i="31"/>
  <c r="L17" i="31"/>
  <c r="K18" i="31"/>
  <c r="K19" i="31"/>
  <c r="K20" i="31"/>
  <c r="K17" i="31"/>
  <c r="K12" i="31"/>
  <c r="K13" i="31"/>
  <c r="K14" i="31"/>
  <c r="K11" i="31"/>
  <c r="P9" i="31" l="1"/>
  <c r="L7" i="31"/>
  <c r="P7" i="31" s="1"/>
  <c r="L6" i="31"/>
  <c r="P6" i="31" s="1"/>
  <c r="M18" i="31"/>
  <c r="M19" i="31"/>
  <c r="M20" i="31"/>
  <c r="M21" i="31"/>
  <c r="M22" i="31"/>
  <c r="M23" i="31"/>
  <c r="M24" i="31"/>
  <c r="M25" i="31"/>
  <c r="M26" i="31"/>
  <c r="M27" i="31"/>
  <c r="M28" i="31"/>
  <c r="M17" i="31"/>
  <c r="M12" i="31"/>
  <c r="M13" i="31"/>
  <c r="M14" i="31"/>
  <c r="M15" i="31"/>
  <c r="M16" i="31"/>
  <c r="M11" i="31"/>
  <c r="K22" i="31"/>
  <c r="K28" i="31"/>
  <c r="A7" i="31"/>
  <c r="A8" i="31"/>
  <c r="A9" i="31"/>
  <c r="A10" i="31"/>
  <c r="A11" i="31"/>
  <c r="A12" i="31"/>
  <c r="A13" i="31"/>
  <c r="A14" i="31"/>
  <c r="A15" i="31"/>
  <c r="A16" i="31"/>
  <c r="A17" i="31"/>
  <c r="A18" i="31"/>
  <c r="A19" i="31"/>
  <c r="A20" i="31"/>
  <c r="A21" i="31"/>
  <c r="A22" i="31"/>
  <c r="A23" i="31"/>
  <c r="A24" i="31"/>
  <c r="A25" i="31"/>
  <c r="A26" i="31"/>
  <c r="A27" i="31"/>
  <c r="A28" i="31"/>
  <c r="A6" i="31"/>
  <c r="L28" i="31"/>
  <c r="P28" i="31" s="1"/>
  <c r="J28" i="31"/>
  <c r="N28" i="31" s="1"/>
  <c r="I28" i="31"/>
  <c r="H28" i="31"/>
  <c r="G28" i="31"/>
  <c r="F28" i="31"/>
  <c r="P27" i="31"/>
  <c r="O27" i="31"/>
  <c r="I27" i="31"/>
  <c r="J27" i="31" s="1"/>
  <c r="N27" i="31" s="1"/>
  <c r="H27" i="31"/>
  <c r="G27" i="31"/>
  <c r="F27" i="31"/>
  <c r="L26" i="31"/>
  <c r="P26" i="31" s="1"/>
  <c r="I26" i="31"/>
  <c r="J26" i="31" s="1"/>
  <c r="N26" i="31" s="1"/>
  <c r="H26" i="31"/>
  <c r="G26" i="31"/>
  <c r="F26" i="31"/>
  <c r="P25" i="31"/>
  <c r="O25" i="31"/>
  <c r="J25" i="31"/>
  <c r="N25" i="31" s="1"/>
  <c r="I25" i="31"/>
  <c r="H25" i="31"/>
  <c r="G25" i="31"/>
  <c r="F25" i="31"/>
  <c r="P24" i="31"/>
  <c r="O24" i="31"/>
  <c r="J24" i="31"/>
  <c r="N24" i="31" s="1"/>
  <c r="I24" i="31"/>
  <c r="H24" i="31"/>
  <c r="G24" i="31"/>
  <c r="F24" i="31"/>
  <c r="P23" i="31"/>
  <c r="O23" i="31"/>
  <c r="J23" i="31"/>
  <c r="N23" i="31" s="1"/>
  <c r="I23" i="31"/>
  <c r="H23" i="31"/>
  <c r="G23" i="31"/>
  <c r="F23" i="31"/>
  <c r="I22" i="31"/>
  <c r="J22" i="31" s="1"/>
  <c r="N22" i="31" s="1"/>
  <c r="G22" i="31"/>
  <c r="F22" i="31"/>
  <c r="H22" i="31" s="1"/>
  <c r="P21" i="31"/>
  <c r="O21" i="31"/>
  <c r="I21" i="31"/>
  <c r="J21" i="31" s="1"/>
  <c r="N21" i="31" s="1"/>
  <c r="H21" i="31"/>
  <c r="G21" i="31"/>
  <c r="F21" i="31"/>
  <c r="L20" i="31"/>
  <c r="P20" i="31" s="1"/>
  <c r="J20" i="31"/>
  <c r="N20" i="31" s="1"/>
  <c r="I20" i="31"/>
  <c r="G20" i="31"/>
  <c r="F20" i="31"/>
  <c r="H20" i="31" s="1"/>
  <c r="P19" i="31"/>
  <c r="O19" i="31"/>
  <c r="J19" i="31"/>
  <c r="N19" i="31" s="1"/>
  <c r="I19" i="31"/>
  <c r="H19" i="31"/>
  <c r="G19" i="31"/>
  <c r="F19" i="31"/>
  <c r="P18" i="31"/>
  <c r="O18" i="31"/>
  <c r="J18" i="31"/>
  <c r="N18" i="31" s="1"/>
  <c r="I18" i="31"/>
  <c r="H18" i="31"/>
  <c r="G18" i="31"/>
  <c r="F18" i="31"/>
  <c r="P17" i="31"/>
  <c r="O17" i="31"/>
  <c r="J17" i="31"/>
  <c r="N17" i="31" s="1"/>
  <c r="I17" i="31"/>
  <c r="H17" i="31"/>
  <c r="G17" i="31"/>
  <c r="F17" i="31"/>
  <c r="J16" i="31"/>
  <c r="N16" i="31" s="1"/>
  <c r="I16" i="31"/>
  <c r="H16" i="31"/>
  <c r="G16" i="31"/>
  <c r="F16" i="31"/>
  <c r="L15" i="31"/>
  <c r="P15" i="31" s="1"/>
  <c r="I15" i="31"/>
  <c r="J15" i="31" s="1"/>
  <c r="N15" i="31" s="1"/>
  <c r="G15" i="31"/>
  <c r="F15" i="31"/>
  <c r="H15" i="31" s="1"/>
  <c r="L14" i="31"/>
  <c r="P14" i="31" s="1"/>
  <c r="I14" i="31"/>
  <c r="J14" i="31" s="1"/>
  <c r="N14" i="31" s="1"/>
  <c r="H14" i="31"/>
  <c r="G14" i="31"/>
  <c r="F14" i="31"/>
  <c r="L13" i="31"/>
  <c r="P13" i="31" s="1"/>
  <c r="I13" i="31"/>
  <c r="J13" i="31" s="1"/>
  <c r="N13" i="31" s="1"/>
  <c r="G13" i="31"/>
  <c r="F13" i="31"/>
  <c r="H13" i="31" s="1"/>
  <c r="L12" i="31"/>
  <c r="O12" i="31" s="1"/>
  <c r="I12" i="31"/>
  <c r="J12" i="31" s="1"/>
  <c r="N12" i="31" s="1"/>
  <c r="G12" i="31"/>
  <c r="F12" i="31"/>
  <c r="H12" i="31" s="1"/>
  <c r="L11" i="31"/>
  <c r="P11" i="31" s="1"/>
  <c r="J11" i="31"/>
  <c r="N11" i="31" s="1"/>
  <c r="I11" i="31"/>
  <c r="H11" i="31"/>
  <c r="G11" i="31"/>
  <c r="F11" i="31"/>
  <c r="P10" i="31"/>
  <c r="O10" i="31"/>
  <c r="H10" i="31"/>
  <c r="M10" i="31" s="1"/>
  <c r="G10" i="31"/>
  <c r="G9" i="31"/>
  <c r="H9" i="31" s="1"/>
  <c r="M9" i="31" s="1"/>
  <c r="L8" i="31"/>
  <c r="P8" i="31" s="1"/>
  <c r="G8" i="31"/>
  <c r="H8" i="31" s="1"/>
  <c r="M8" i="31" s="1"/>
  <c r="G7" i="31"/>
  <c r="H7" i="31" s="1"/>
  <c r="G6" i="31"/>
  <c r="H6" i="31" s="1"/>
  <c r="M6" i="31" s="1"/>
  <c r="F19" i="14"/>
  <c r="F15" i="14"/>
  <c r="F11" i="14"/>
  <c r="F7" i="14"/>
  <c r="F17" i="14"/>
  <c r="F9" i="14"/>
  <c r="F5" i="14"/>
  <c r="F8" i="14"/>
  <c r="M13" i="23"/>
  <c r="M14" i="23"/>
  <c r="M15" i="23"/>
  <c r="M16" i="23"/>
  <c r="M17" i="23"/>
  <c r="M19" i="23"/>
  <c r="M20" i="23"/>
  <c r="M21" i="23"/>
  <c r="M22" i="23"/>
  <c r="M23" i="23"/>
  <c r="M25" i="23"/>
  <c r="M26" i="23"/>
  <c r="M27" i="23"/>
  <c r="M28" i="23"/>
  <c r="M11" i="23"/>
  <c r="H28" i="23"/>
  <c r="H27" i="23"/>
  <c r="H26" i="23"/>
  <c r="H25" i="23"/>
  <c r="H24" i="23"/>
  <c r="H23" i="23"/>
  <c r="H22" i="23"/>
  <c r="H21" i="23"/>
  <c r="H20" i="23"/>
  <c r="H19" i="23"/>
  <c r="H18" i="23"/>
  <c r="H17" i="23"/>
  <c r="H16" i="23"/>
  <c r="H15" i="23"/>
  <c r="H14" i="23"/>
  <c r="H13" i="23"/>
  <c r="H12" i="23"/>
  <c r="H11" i="23"/>
  <c r="H10" i="23"/>
  <c r="H9" i="23"/>
  <c r="H8" i="23"/>
  <c r="H7" i="23"/>
  <c r="H6" i="23"/>
  <c r="L11" i="30"/>
  <c r="L7" i="30"/>
  <c r="M17" i="30"/>
  <c r="M8" i="30"/>
  <c r="M9" i="30"/>
  <c r="M10" i="30"/>
  <c r="M11" i="30"/>
  <c r="M13" i="30"/>
  <c r="M14" i="30"/>
  <c r="M15" i="30"/>
  <c r="M16" i="30"/>
  <c r="M19" i="30"/>
  <c r="M20" i="30"/>
  <c r="M21" i="30"/>
  <c r="M22" i="30"/>
  <c r="M23" i="30"/>
  <c r="M25" i="30"/>
  <c r="M26" i="30"/>
  <c r="M27" i="30"/>
  <c r="M28" i="30"/>
  <c r="M6" i="30"/>
  <c r="L6" i="30"/>
  <c r="O15" i="31" l="1"/>
  <c r="P12" i="31"/>
  <c r="O11" i="31"/>
  <c r="O7" i="31"/>
  <c r="O6" i="31"/>
  <c r="L22" i="31"/>
  <c r="O13" i="31"/>
  <c r="L16" i="31"/>
  <c r="O28" i="31"/>
  <c r="H10" i="30"/>
  <c r="H9" i="30"/>
  <c r="H8" i="30"/>
  <c r="H7" i="30"/>
  <c r="H6" i="30"/>
  <c r="F4" i="14"/>
  <c r="G7" i="14"/>
  <c r="G6" i="14"/>
  <c r="G5" i="14"/>
  <c r="G4" i="14"/>
  <c r="F24" i="30"/>
  <c r="F25" i="30"/>
  <c r="F26" i="30"/>
  <c r="F27" i="30"/>
  <c r="F28" i="30"/>
  <c r="F23" i="30"/>
  <c r="F18" i="30"/>
  <c r="F19" i="30"/>
  <c r="F20" i="30"/>
  <c r="F21" i="30"/>
  <c r="F22" i="30"/>
  <c r="F17" i="30"/>
  <c r="H17" i="30" s="1"/>
  <c r="F12" i="30"/>
  <c r="F13" i="30"/>
  <c r="H13" i="30" s="1"/>
  <c r="F14" i="30"/>
  <c r="F15" i="30"/>
  <c r="F16" i="30"/>
  <c r="F11" i="30"/>
  <c r="A7" i="30"/>
  <c r="A8" i="30"/>
  <c r="A9" i="30"/>
  <c r="A10" i="30"/>
  <c r="A11" i="30"/>
  <c r="A12" i="30"/>
  <c r="A13" i="30"/>
  <c r="A14" i="30"/>
  <c r="A15" i="30"/>
  <c r="A16" i="30"/>
  <c r="A17" i="30"/>
  <c r="A18" i="30"/>
  <c r="A19" i="30"/>
  <c r="A20" i="30"/>
  <c r="A21" i="30"/>
  <c r="A22" i="30"/>
  <c r="A23" i="30"/>
  <c r="A24" i="30"/>
  <c r="A25" i="30"/>
  <c r="A26" i="30"/>
  <c r="A27" i="30"/>
  <c r="A28" i="30"/>
  <c r="A6" i="30"/>
  <c r="I28" i="30"/>
  <c r="J28" i="30" s="1"/>
  <c r="N28" i="30" s="1"/>
  <c r="H28" i="30"/>
  <c r="G28" i="30"/>
  <c r="I27" i="30"/>
  <c r="J27" i="30" s="1"/>
  <c r="N27" i="30" s="1"/>
  <c r="H27" i="30"/>
  <c r="G27" i="30"/>
  <c r="O27" i="30" s="1"/>
  <c r="P26" i="30"/>
  <c r="I26" i="30"/>
  <c r="J26" i="30" s="1"/>
  <c r="N26" i="30" s="1"/>
  <c r="H26" i="30"/>
  <c r="G26" i="30"/>
  <c r="L26" i="30" s="1"/>
  <c r="I25" i="30"/>
  <c r="J25" i="30" s="1"/>
  <c r="N25" i="30" s="1"/>
  <c r="H25" i="30"/>
  <c r="G25" i="30"/>
  <c r="O25" i="30" s="1"/>
  <c r="I24" i="30"/>
  <c r="J24" i="30" s="1"/>
  <c r="N24" i="30" s="1"/>
  <c r="H24" i="30"/>
  <c r="G24" i="30"/>
  <c r="I23" i="30"/>
  <c r="J23" i="30" s="1"/>
  <c r="N23" i="30" s="1"/>
  <c r="H23" i="30"/>
  <c r="G23" i="30"/>
  <c r="I22" i="30"/>
  <c r="J22" i="30" s="1"/>
  <c r="N22" i="30" s="1"/>
  <c r="H22" i="30"/>
  <c r="L22" i="30" s="1"/>
  <c r="P22" i="30" s="1"/>
  <c r="G22" i="30"/>
  <c r="I21" i="30"/>
  <c r="J21" i="30" s="1"/>
  <c r="N21" i="30" s="1"/>
  <c r="H21" i="30"/>
  <c r="G21" i="30"/>
  <c r="I20" i="30"/>
  <c r="J20" i="30" s="1"/>
  <c r="N20" i="30" s="1"/>
  <c r="H20" i="30"/>
  <c r="G20" i="30"/>
  <c r="I19" i="30"/>
  <c r="J19" i="30" s="1"/>
  <c r="N19" i="30" s="1"/>
  <c r="H19" i="30"/>
  <c r="G19" i="30"/>
  <c r="I18" i="30"/>
  <c r="J18" i="30" s="1"/>
  <c r="N18" i="30" s="1"/>
  <c r="H18" i="30"/>
  <c r="G18" i="30"/>
  <c r="I17" i="30"/>
  <c r="J17" i="30" s="1"/>
  <c r="N17" i="30" s="1"/>
  <c r="G17" i="30"/>
  <c r="I16" i="30"/>
  <c r="J16" i="30" s="1"/>
  <c r="N16" i="30" s="1"/>
  <c r="H16" i="30"/>
  <c r="G16" i="30"/>
  <c r="I15" i="30"/>
  <c r="J15" i="30" s="1"/>
  <c r="N15" i="30" s="1"/>
  <c r="H15" i="30"/>
  <c r="G15" i="30"/>
  <c r="L15" i="30" s="1"/>
  <c r="O15" i="30" s="1"/>
  <c r="L14" i="30"/>
  <c r="P14" i="30" s="1"/>
  <c r="I14" i="30"/>
  <c r="J14" i="30" s="1"/>
  <c r="N14" i="30" s="1"/>
  <c r="G14" i="30"/>
  <c r="I13" i="30"/>
  <c r="J13" i="30" s="1"/>
  <c r="N13" i="30" s="1"/>
  <c r="G13" i="30"/>
  <c r="L12" i="30"/>
  <c r="O12" i="30" s="1"/>
  <c r="I12" i="30"/>
  <c r="J12" i="30" s="1"/>
  <c r="N12" i="30" s="1"/>
  <c r="H12" i="30"/>
  <c r="G12" i="30"/>
  <c r="I11" i="30"/>
  <c r="J11" i="30" s="1"/>
  <c r="N11" i="30" s="1"/>
  <c r="H11" i="30"/>
  <c r="G11" i="30"/>
  <c r="O11" i="30" s="1"/>
  <c r="G10" i="30"/>
  <c r="G9" i="30"/>
  <c r="G8" i="30"/>
  <c r="G7" i="30"/>
  <c r="G6" i="30"/>
  <c r="M24" i="22"/>
  <c r="M25" i="22"/>
  <c r="M26" i="22"/>
  <c r="M27" i="22"/>
  <c r="M28" i="22"/>
  <c r="M18" i="22"/>
  <c r="M19" i="22"/>
  <c r="M20" i="22"/>
  <c r="M21" i="22"/>
  <c r="M22" i="22"/>
  <c r="M23" i="22"/>
  <c r="M17" i="22"/>
  <c r="M12" i="22"/>
  <c r="M13" i="22"/>
  <c r="M14" i="22"/>
  <c r="M15" i="22"/>
  <c r="M16" i="22"/>
  <c r="M11" i="22"/>
  <c r="H28" i="22"/>
  <c r="H27" i="22"/>
  <c r="H26" i="22"/>
  <c r="H25" i="22"/>
  <c r="H24" i="22"/>
  <c r="H23" i="22"/>
  <c r="H22" i="22"/>
  <c r="H21" i="22"/>
  <c r="H20" i="22"/>
  <c r="H19" i="22"/>
  <c r="H18" i="22"/>
  <c r="H17" i="22"/>
  <c r="H16" i="22"/>
  <c r="H15" i="22"/>
  <c r="H14" i="22"/>
  <c r="H13" i="22"/>
  <c r="H12" i="22"/>
  <c r="H11" i="22"/>
  <c r="F14" i="14"/>
  <c r="E37" i="14"/>
  <c r="E20" i="19"/>
  <c r="E19" i="19"/>
  <c r="E16" i="19"/>
  <c r="E15" i="19"/>
  <c r="E8" i="19"/>
  <c r="E7" i="19"/>
  <c r="G19" i="14"/>
  <c r="G18" i="14"/>
  <c r="G17" i="14"/>
  <c r="G16" i="14"/>
  <c r="G15" i="14"/>
  <c r="G14" i="14"/>
  <c r="G13" i="14"/>
  <c r="G12" i="14"/>
  <c r="G9" i="14"/>
  <c r="C43" i="14"/>
  <c r="C26" i="14"/>
  <c r="P22" i="31" l="1"/>
  <c r="O22" i="31"/>
  <c r="K16" i="31"/>
  <c r="P16" i="31" s="1"/>
  <c r="O16" i="31"/>
  <c r="F8" i="25"/>
  <c r="O23" i="30"/>
  <c r="P15" i="30"/>
  <c r="L13" i="30"/>
  <c r="O13" i="30" s="1"/>
  <c r="O6" i="30"/>
  <c r="O24" i="30"/>
  <c r="P24" i="30"/>
  <c r="O7" i="30"/>
  <c r="P7" i="30"/>
  <c r="O18" i="30"/>
  <c r="L20" i="30"/>
  <c r="P20" i="30" s="1"/>
  <c r="P6" i="30"/>
  <c r="O21" i="30"/>
  <c r="P25" i="30"/>
  <c r="O22" i="30"/>
  <c r="O19" i="30"/>
  <c r="O9" i="30"/>
  <c r="P12" i="30"/>
  <c r="P17" i="30"/>
  <c r="P27" i="30"/>
  <c r="P11" i="30"/>
  <c r="L28" i="30"/>
  <c r="P23" i="30"/>
  <c r="L16" i="30"/>
  <c r="F6" i="25"/>
  <c r="E9" i="19"/>
  <c r="F7" i="25"/>
  <c r="E10" i="19"/>
  <c r="F9" i="25"/>
  <c r="F16" i="14"/>
  <c r="E13" i="19"/>
  <c r="F10" i="25"/>
  <c r="E14" i="19"/>
  <c r="F12" i="25"/>
  <c r="F13" i="25"/>
  <c r="E17" i="19"/>
  <c r="F14" i="25"/>
  <c r="E18" i="19"/>
  <c r="F15" i="25"/>
  <c r="F16" i="25"/>
  <c r="E6" i="19"/>
  <c r="F19" i="25"/>
  <c r="E38" i="14"/>
  <c r="E39" i="14"/>
  <c r="E36" i="14"/>
  <c r="F17" i="25"/>
  <c r="F18" i="25"/>
  <c r="E11" i="19"/>
  <c r="E12" i="19"/>
  <c r="G10" i="14"/>
  <c r="G11" i="14"/>
  <c r="G8" i="14"/>
  <c r="F20" i="25" l="1"/>
  <c r="F11" i="25"/>
  <c r="P21" i="30"/>
  <c r="P28" i="30"/>
  <c r="P19" i="30"/>
  <c r="L8" i="30"/>
  <c r="P8" i="30"/>
  <c r="P10" i="30"/>
  <c r="O17" i="30"/>
  <c r="P13" i="30"/>
  <c r="P18" i="30"/>
  <c r="K16" i="30"/>
  <c r="P16" i="30" s="1"/>
  <c r="O16" i="30"/>
  <c r="P9" i="30"/>
  <c r="O10" i="30" l="1"/>
  <c r="O28" i="30"/>
  <c r="C2" i="16"/>
  <c r="C3" i="16"/>
  <c r="F10" i="14" l="1"/>
  <c r="F18" i="14"/>
  <c r="F5" i="25" l="1"/>
  <c r="C10" i="16"/>
  <c r="C9" i="16"/>
  <c r="C7" i="16"/>
  <c r="C6" i="16"/>
  <c r="C5" i="16"/>
  <c r="C4" i="16"/>
  <c r="T25" i="5" l="1"/>
  <c r="A7" i="23"/>
  <c r="A8" i="23"/>
  <c r="A9" i="23"/>
  <c r="A10" i="23"/>
  <c r="A11" i="23"/>
  <c r="A12" i="23"/>
  <c r="A13" i="23"/>
  <c r="A14" i="23"/>
  <c r="A15" i="23"/>
  <c r="A16" i="23"/>
  <c r="A17" i="23"/>
  <c r="A18" i="23"/>
  <c r="A19" i="23"/>
  <c r="A20" i="23"/>
  <c r="A21" i="23"/>
  <c r="A22" i="23"/>
  <c r="A23" i="23"/>
  <c r="A24" i="23"/>
  <c r="A25" i="23"/>
  <c r="A26" i="23"/>
  <c r="A27" i="23"/>
  <c r="A28" i="23"/>
  <c r="A6" i="23"/>
  <c r="F24" i="23"/>
  <c r="F25" i="23"/>
  <c r="F26" i="23"/>
  <c r="F27" i="23"/>
  <c r="F28" i="23"/>
  <c r="F23" i="23"/>
  <c r="F18" i="23"/>
  <c r="F19" i="23"/>
  <c r="F20" i="23"/>
  <c r="F21" i="23"/>
  <c r="F22" i="23"/>
  <c r="F17" i="23"/>
  <c r="F12" i="23"/>
  <c r="F13" i="23"/>
  <c r="F14" i="23"/>
  <c r="F15" i="23"/>
  <c r="F16" i="23"/>
  <c r="F11" i="23"/>
  <c r="I28" i="23"/>
  <c r="J28" i="23" s="1"/>
  <c r="N28" i="23" s="1"/>
  <c r="G28" i="23"/>
  <c r="K27" i="23"/>
  <c r="I27" i="23"/>
  <c r="J27" i="23" s="1"/>
  <c r="N27" i="23" s="1"/>
  <c r="G27" i="23"/>
  <c r="I26" i="23"/>
  <c r="J26" i="23" s="1"/>
  <c r="N26" i="23" s="1"/>
  <c r="G26" i="23"/>
  <c r="K26" i="23" s="1"/>
  <c r="I25" i="23"/>
  <c r="J25" i="23" s="1"/>
  <c r="N25" i="23" s="1"/>
  <c r="G25" i="23"/>
  <c r="K25" i="23" s="1"/>
  <c r="I24" i="23"/>
  <c r="J24" i="23" s="1"/>
  <c r="N24" i="23" s="1"/>
  <c r="G24" i="23"/>
  <c r="K24" i="23" s="1"/>
  <c r="I23" i="23"/>
  <c r="J23" i="23" s="1"/>
  <c r="N23" i="23" s="1"/>
  <c r="G23" i="23"/>
  <c r="L22" i="23"/>
  <c r="J22" i="23"/>
  <c r="N22" i="23" s="1"/>
  <c r="I22" i="23"/>
  <c r="G22" i="23"/>
  <c r="I21" i="23"/>
  <c r="J21" i="23" s="1"/>
  <c r="N21" i="23" s="1"/>
  <c r="G21" i="23"/>
  <c r="K21" i="23" s="1"/>
  <c r="L21" i="23" s="1"/>
  <c r="I20" i="23"/>
  <c r="J20" i="23" s="1"/>
  <c r="N20" i="23" s="1"/>
  <c r="G20" i="23"/>
  <c r="K20" i="23" s="1"/>
  <c r="I19" i="23"/>
  <c r="J19" i="23" s="1"/>
  <c r="N19" i="23" s="1"/>
  <c r="G19" i="23"/>
  <c r="K19" i="23" s="1"/>
  <c r="I18" i="23"/>
  <c r="J18" i="23" s="1"/>
  <c r="N18" i="23" s="1"/>
  <c r="G18" i="23"/>
  <c r="K18" i="23" s="1"/>
  <c r="I17" i="23"/>
  <c r="J17" i="23" s="1"/>
  <c r="N17" i="23" s="1"/>
  <c r="G17" i="23"/>
  <c r="L17" i="23" s="1"/>
  <c r="I16" i="23"/>
  <c r="J16" i="23" s="1"/>
  <c r="N16" i="23" s="1"/>
  <c r="G16" i="23"/>
  <c r="I15" i="23"/>
  <c r="J15" i="23" s="1"/>
  <c r="N15" i="23" s="1"/>
  <c r="G15" i="23"/>
  <c r="I14" i="23"/>
  <c r="J14" i="23" s="1"/>
  <c r="N14" i="23" s="1"/>
  <c r="G14" i="23"/>
  <c r="K14" i="23" s="1"/>
  <c r="I13" i="23"/>
  <c r="J13" i="23" s="1"/>
  <c r="N13" i="23" s="1"/>
  <c r="G13" i="23"/>
  <c r="K13" i="23" s="1"/>
  <c r="I12" i="23"/>
  <c r="J12" i="23" s="1"/>
  <c r="N12" i="23" s="1"/>
  <c r="G12" i="23"/>
  <c r="I11" i="23"/>
  <c r="J11" i="23" s="1"/>
  <c r="N11" i="23" s="1"/>
  <c r="G11" i="23"/>
  <c r="K11" i="23" s="1"/>
  <c r="L11" i="23" s="1"/>
  <c r="G10" i="23"/>
  <c r="G9" i="23"/>
  <c r="K9" i="23" s="1"/>
  <c r="M8" i="23"/>
  <c r="G8" i="23"/>
  <c r="K8" i="23" s="1"/>
  <c r="G7" i="23"/>
  <c r="M7" i="23" s="1"/>
  <c r="G6" i="23"/>
  <c r="K6" i="23" s="1"/>
  <c r="L16" i="23" l="1"/>
  <c r="K15" i="23"/>
  <c r="K17" i="23"/>
  <c r="P17" i="23" s="1"/>
  <c r="L28" i="23"/>
  <c r="K28" i="23" s="1"/>
  <c r="P28" i="23" s="1"/>
  <c r="L19" i="23"/>
  <c r="O19" i="23" s="1"/>
  <c r="L6" i="23"/>
  <c r="O6" i="23" s="1"/>
  <c r="L13" i="23"/>
  <c r="O13" i="23" s="1"/>
  <c r="M10" i="23"/>
  <c r="L10" i="23"/>
  <c r="O21" i="23"/>
  <c r="P21" i="23"/>
  <c r="L24" i="23"/>
  <c r="O24" i="23" s="1"/>
  <c r="L9" i="23"/>
  <c r="O9" i="23" s="1"/>
  <c r="L14" i="23"/>
  <c r="P14" i="23" s="1"/>
  <c r="O11" i="23"/>
  <c r="P11" i="23"/>
  <c r="L18" i="23"/>
  <c r="O18" i="23" s="1"/>
  <c r="L20" i="23"/>
  <c r="P20" i="23" s="1"/>
  <c r="M6" i="23"/>
  <c r="L8" i="23"/>
  <c r="P8" i="23" s="1"/>
  <c r="L15" i="23"/>
  <c r="O15" i="23" s="1"/>
  <c r="L26" i="23"/>
  <c r="P26" i="23" s="1"/>
  <c r="L25" i="23"/>
  <c r="O25" i="23" s="1"/>
  <c r="L27" i="23"/>
  <c r="O27" i="23" s="1"/>
  <c r="K23" i="23"/>
  <c r="K12" i="23"/>
  <c r="K22" i="23"/>
  <c r="P22" i="23" s="1"/>
  <c r="L23" i="23"/>
  <c r="K7" i="23"/>
  <c r="M9" i="23"/>
  <c r="M6" i="22"/>
  <c r="K23" i="22"/>
  <c r="L21" i="22"/>
  <c r="O21" i="22" s="1"/>
  <c r="L20" i="22"/>
  <c r="K21" i="22"/>
  <c r="K20" i="22"/>
  <c r="K18" i="22"/>
  <c r="L18" i="22" s="1"/>
  <c r="O18" i="22" s="1"/>
  <c r="K19" i="22"/>
  <c r="L19" i="22" s="1"/>
  <c r="O19" i="22" s="1"/>
  <c r="K17" i="22"/>
  <c r="K11" i="22"/>
  <c r="L11" i="22" s="1"/>
  <c r="O11" i="22" s="1"/>
  <c r="L10" i="22"/>
  <c r="K10" i="22" s="1"/>
  <c r="J26" i="22"/>
  <c r="N26" i="22" s="1"/>
  <c r="J25" i="22"/>
  <c r="N25" i="22" s="1"/>
  <c r="J24" i="22"/>
  <c r="N24" i="22" s="1"/>
  <c r="J23" i="22"/>
  <c r="N23" i="22" s="1"/>
  <c r="J22" i="22"/>
  <c r="N22" i="22" s="1"/>
  <c r="J20" i="22"/>
  <c r="N20" i="22" s="1"/>
  <c r="J14" i="22"/>
  <c r="N14" i="22" s="1"/>
  <c r="J13" i="22"/>
  <c r="N13" i="22" s="1"/>
  <c r="J12" i="22"/>
  <c r="N12" i="22" s="1"/>
  <c r="J11" i="22"/>
  <c r="N11" i="22" s="1"/>
  <c r="I12" i="22"/>
  <c r="I13" i="22"/>
  <c r="I14" i="22"/>
  <c r="I15" i="22"/>
  <c r="J15" i="22" s="1"/>
  <c r="N15" i="22" s="1"/>
  <c r="I16" i="22"/>
  <c r="J16" i="22" s="1"/>
  <c r="N16" i="22" s="1"/>
  <c r="I17" i="22"/>
  <c r="J17" i="22" s="1"/>
  <c r="N17" i="22" s="1"/>
  <c r="I18" i="22"/>
  <c r="J18" i="22" s="1"/>
  <c r="N18" i="22" s="1"/>
  <c r="I19" i="22"/>
  <c r="J19" i="22" s="1"/>
  <c r="N19" i="22" s="1"/>
  <c r="I20" i="22"/>
  <c r="I21" i="22"/>
  <c r="J21" i="22" s="1"/>
  <c r="N21" i="22" s="1"/>
  <c r="I22" i="22"/>
  <c r="I23" i="22"/>
  <c r="I24" i="22"/>
  <c r="I25" i="22"/>
  <c r="I26" i="22"/>
  <c r="I27" i="22"/>
  <c r="J27" i="22" s="1"/>
  <c r="N27" i="22" s="1"/>
  <c r="I28" i="22"/>
  <c r="J28" i="22" s="1"/>
  <c r="N28" i="22" s="1"/>
  <c r="I11" i="22"/>
  <c r="G12" i="22"/>
  <c r="K12" i="22" s="1"/>
  <c r="L12" i="22" s="1"/>
  <c r="O12" i="22" s="1"/>
  <c r="G13" i="22"/>
  <c r="K13" i="22" s="1"/>
  <c r="L13" i="22" s="1"/>
  <c r="O13" i="22" s="1"/>
  <c r="G14" i="22"/>
  <c r="K14" i="22" s="1"/>
  <c r="L14" i="22" s="1"/>
  <c r="G15" i="22"/>
  <c r="K15" i="22" s="1"/>
  <c r="L15" i="22" s="1"/>
  <c r="O15" i="22" s="1"/>
  <c r="G16" i="22"/>
  <c r="G17" i="22"/>
  <c r="L17" i="22" s="1"/>
  <c r="O17" i="22" s="1"/>
  <c r="G18" i="22"/>
  <c r="G19" i="22"/>
  <c r="G20" i="22"/>
  <c r="G21" i="22"/>
  <c r="G22" i="22"/>
  <c r="G23" i="22"/>
  <c r="L23" i="22" s="1"/>
  <c r="O23" i="22" s="1"/>
  <c r="G24" i="22"/>
  <c r="K24" i="22" s="1"/>
  <c r="L24" i="22" s="1"/>
  <c r="O24" i="22" s="1"/>
  <c r="G25" i="22"/>
  <c r="K25" i="22" s="1"/>
  <c r="L25" i="22" s="1"/>
  <c r="O25" i="22" s="1"/>
  <c r="G26" i="22"/>
  <c r="K26" i="22" s="1"/>
  <c r="L26" i="22" s="1"/>
  <c r="G27" i="22"/>
  <c r="K27" i="22" s="1"/>
  <c r="L27" i="22" s="1"/>
  <c r="O27" i="22" s="1"/>
  <c r="G28" i="22"/>
  <c r="G11" i="22"/>
  <c r="G7" i="22"/>
  <c r="H7" i="22" s="1"/>
  <c r="M7" i="22" s="1"/>
  <c r="G8" i="22"/>
  <c r="H8" i="22" s="1"/>
  <c r="M8" i="22" s="1"/>
  <c r="G9" i="22"/>
  <c r="K9" i="22" s="1"/>
  <c r="L9" i="22" s="1"/>
  <c r="O9" i="22" s="1"/>
  <c r="G10" i="22"/>
  <c r="G6" i="22"/>
  <c r="H6" i="22" s="1"/>
  <c r="H10" i="22"/>
  <c r="M10" i="22" s="1"/>
  <c r="H9" i="22"/>
  <c r="M9" i="22" s="1"/>
  <c r="O28" i="23" l="1"/>
  <c r="K6" i="22"/>
  <c r="L6" i="22" s="1"/>
  <c r="O6" i="22" s="1"/>
  <c r="K8" i="22"/>
  <c r="L8" i="22" s="1"/>
  <c r="K7" i="22"/>
  <c r="L7" i="22" s="1"/>
  <c r="O7" i="22" s="1"/>
  <c r="O10" i="22"/>
  <c r="P19" i="23"/>
  <c r="P23" i="23"/>
  <c r="K16" i="23"/>
  <c r="P16" i="23" s="1"/>
  <c r="P9" i="23"/>
  <c r="P25" i="23"/>
  <c r="O17" i="23"/>
  <c r="P27" i="23"/>
  <c r="L7" i="23"/>
  <c r="O7" i="23" s="1"/>
  <c r="P15" i="23"/>
  <c r="P13" i="23"/>
  <c r="O23" i="23"/>
  <c r="O22" i="23"/>
  <c r="P6" i="23"/>
  <c r="L12" i="23"/>
  <c r="O12" i="23" s="1"/>
  <c r="K10" i="23"/>
  <c r="P10" i="23" s="1"/>
  <c r="P18" i="23"/>
  <c r="P24" i="23"/>
  <c r="F12" i="14"/>
  <c r="P26" i="22"/>
  <c r="L22" i="22"/>
  <c r="L16" i="22"/>
  <c r="P15" i="22"/>
  <c r="L28" i="22"/>
  <c r="P25" i="22"/>
  <c r="P23" i="22"/>
  <c r="P14" i="22"/>
  <c r="P13" i="22"/>
  <c r="P12" i="22"/>
  <c r="P24" i="22"/>
  <c r="P21" i="22"/>
  <c r="P20" i="22"/>
  <c r="P19" i="22"/>
  <c r="P18" i="22"/>
  <c r="P17" i="22"/>
  <c r="P11" i="22"/>
  <c r="P9" i="22"/>
  <c r="K16" i="22" l="1"/>
  <c r="O16" i="22" s="1"/>
  <c r="K22" i="22"/>
  <c r="P22" i="22" s="1"/>
  <c r="K28" i="22"/>
  <c r="O28" i="22" s="1"/>
  <c r="O16" i="23"/>
  <c r="P12" i="23"/>
  <c r="O10" i="23"/>
  <c r="P7" i="23"/>
  <c r="A7" i="22"/>
  <c r="A8" i="22"/>
  <c r="A9" i="22"/>
  <c r="A10" i="22"/>
  <c r="A11" i="22"/>
  <c r="A12" i="22"/>
  <c r="A13" i="22"/>
  <c r="A14" i="22"/>
  <c r="A15" i="22"/>
  <c r="A16" i="22"/>
  <c r="A17" i="22"/>
  <c r="A18" i="22"/>
  <c r="A19" i="22"/>
  <c r="A20" i="22"/>
  <c r="A21" i="22"/>
  <c r="A22" i="22"/>
  <c r="A23" i="22"/>
  <c r="A24" i="22"/>
  <c r="A25" i="22"/>
  <c r="A26" i="22"/>
  <c r="A27" i="22"/>
  <c r="A28" i="22"/>
  <c r="A6" i="22"/>
  <c r="A7" i="21"/>
  <c r="A8" i="21"/>
  <c r="A9" i="21"/>
  <c r="A10" i="21"/>
  <c r="A11" i="21"/>
  <c r="A12" i="21"/>
  <c r="A13" i="21"/>
  <c r="A14" i="21"/>
  <c r="A15" i="21"/>
  <c r="A16" i="21"/>
  <c r="A17" i="21"/>
  <c r="A6" i="21"/>
  <c r="O22" i="22" l="1"/>
  <c r="P27" i="22"/>
  <c r="P28" i="22"/>
  <c r="P7" i="22" l="1"/>
  <c r="P10" i="22" l="1"/>
  <c r="P8" i="22"/>
  <c r="P6" i="22" l="1"/>
  <c r="AB23" i="5"/>
  <c r="B2" i="19" l="1"/>
  <c r="A9" i="20"/>
  <c r="A32" i="20"/>
  <c r="A28" i="20"/>
  <c r="A24" i="20"/>
  <c r="A20" i="20"/>
  <c r="A16" i="20"/>
  <c r="A12" i="20"/>
  <c r="A4" i="20"/>
  <c r="A33" i="20"/>
  <c r="A31" i="20"/>
  <c r="A29" i="20"/>
  <c r="A27" i="20"/>
  <c r="A25" i="20"/>
  <c r="A23" i="20"/>
  <c r="A21" i="20"/>
  <c r="A19" i="20"/>
  <c r="A17" i="20"/>
  <c r="A15" i="20"/>
  <c r="A13" i="20"/>
  <c r="A11" i="20"/>
  <c r="A8" i="20"/>
  <c r="A7" i="20"/>
  <c r="A5" i="20"/>
  <c r="A3" i="20"/>
  <c r="A30" i="20"/>
  <c r="A26" i="20"/>
  <c r="A22" i="20"/>
  <c r="A18" i="20"/>
  <c r="A14" i="20"/>
  <c r="A10" i="20"/>
  <c r="A6" i="20"/>
  <c r="A2" i="20"/>
  <c r="E5" i="19" l="1"/>
  <c r="B2" i="17" l="1"/>
  <c r="B3" i="17"/>
  <c r="B25" i="17"/>
  <c r="B24" i="17"/>
  <c r="B23" i="17"/>
  <c r="B22" i="17"/>
  <c r="B21" i="17"/>
  <c r="B20" i="17"/>
  <c r="B11" i="17"/>
  <c r="C42" i="14" l="1"/>
  <c r="C45" i="14" s="1"/>
  <c r="AF21" i="5" s="1"/>
  <c r="B40" i="17"/>
  <c r="B41" i="17"/>
  <c r="B42" i="17"/>
  <c r="B43" i="17"/>
  <c r="B44" i="17"/>
  <c r="B45" i="17"/>
  <c r="B46" i="17"/>
  <c r="B47" i="17"/>
  <c r="B48" i="17"/>
  <c r="B49" i="17"/>
  <c r="A26" i="25" l="1"/>
  <c r="B35" i="25" s="1"/>
  <c r="B5" i="17"/>
  <c r="B6" i="17"/>
  <c r="B7" i="17"/>
  <c r="B8" i="17"/>
  <c r="B9" i="17"/>
  <c r="B10" i="17"/>
  <c r="B12" i="17"/>
  <c r="B13" i="17"/>
  <c r="B14" i="17"/>
  <c r="B15" i="17"/>
  <c r="B16" i="17"/>
  <c r="B17" i="17"/>
  <c r="B18" i="17"/>
  <c r="B19" i="17"/>
  <c r="B26" i="17"/>
  <c r="B27" i="17"/>
  <c r="B28" i="17"/>
  <c r="B29" i="17"/>
  <c r="B30" i="17"/>
  <c r="B31" i="17"/>
  <c r="B32" i="17"/>
  <c r="B33" i="17"/>
  <c r="B34" i="17"/>
  <c r="B35" i="17"/>
  <c r="B36" i="17"/>
  <c r="B37" i="17"/>
  <c r="B38" i="17"/>
  <c r="B39" i="17"/>
  <c r="B4" i="17"/>
  <c r="C21" i="14" l="1"/>
  <c r="C22" i="14" l="1"/>
  <c r="C23" i="14"/>
  <c r="P31" i="5"/>
  <c r="C5" i="15"/>
  <c r="C24" i="14" l="1"/>
  <c r="C25" i="14"/>
  <c r="C31" i="5"/>
  <c r="C28" i="14" l="1"/>
  <c r="AK20" i="5" l="1"/>
  <c r="AL20" i="5"/>
  <c r="AF20" i="5"/>
  <c r="A2" i="25"/>
  <c r="B22" i="25" s="1"/>
  <c r="AB19" i="5" s="1"/>
  <c r="A2" i="19"/>
  <c r="AF19" i="5" l="1"/>
  <c r="A23" i="19"/>
  <c r="AE31" i="5"/>
  <c r="P16" i="22"/>
  <c r="A26" i="19" l="1"/>
  <c r="AB22" i="5" s="1"/>
</calcChain>
</file>

<file path=xl/comments1.xml><?xml version="1.0" encoding="utf-8"?>
<comments xmlns="http://schemas.openxmlformats.org/spreadsheetml/2006/main">
  <authors>
    <author>鈴木剛</author>
  </authors>
  <commentList>
    <comment ref="Z11" authorId="0" shapeId="0">
      <text>
        <r>
          <rPr>
            <sz val="9"/>
            <color indexed="81"/>
            <rFont val="MS P ゴシック"/>
            <family val="3"/>
            <charset val="128"/>
          </rPr>
          <t>以下、年月日は
西暦（YYYY/MM/DD）で記入してください。</t>
        </r>
      </text>
    </comment>
  </commentList>
</comments>
</file>

<file path=xl/comments2.xml><?xml version="1.0" encoding="utf-8"?>
<comments xmlns="http://schemas.openxmlformats.org/spreadsheetml/2006/main">
  <authors>
    <author>鈴木剛</author>
  </authors>
  <commentList>
    <comment ref="Z11" authorId="0" shapeId="0">
      <text>
        <r>
          <rPr>
            <sz val="9"/>
            <color indexed="81"/>
            <rFont val="MS P ゴシック"/>
            <family val="3"/>
            <charset val="128"/>
          </rPr>
          <t>以下、年月日は
西暦（YYYY/MM/DD）で記入してください。</t>
        </r>
      </text>
    </comment>
  </commentList>
</comments>
</file>

<file path=xl/comments3.xml><?xml version="1.0" encoding="utf-8"?>
<comments xmlns="http://schemas.openxmlformats.org/spreadsheetml/2006/main">
  <authors>
    <author>鈴木剛</author>
  </authors>
  <commentList>
    <comment ref="Z11" authorId="0" shapeId="0">
      <text>
        <r>
          <rPr>
            <sz val="9"/>
            <color indexed="81"/>
            <rFont val="MS P ゴシック"/>
            <family val="3"/>
            <charset val="128"/>
          </rPr>
          <t>以下、年月日は
西暦（YYYY/MM/DD）で記入してください。</t>
        </r>
      </text>
    </comment>
  </commentList>
</comments>
</file>

<file path=xl/comments4.xml><?xml version="1.0" encoding="utf-8"?>
<comments xmlns="http://schemas.openxmlformats.org/spreadsheetml/2006/main">
  <authors>
    <author>鈴木剛</author>
  </authors>
  <commentList>
    <comment ref="Z11" authorId="0" shapeId="0">
      <text>
        <r>
          <rPr>
            <sz val="9"/>
            <color indexed="81"/>
            <rFont val="MS P ゴシック"/>
            <family val="3"/>
            <charset val="128"/>
          </rPr>
          <t>以下、年月日は
西暦（YYYY/MM/DD）で記入してください。</t>
        </r>
      </text>
    </comment>
  </commentList>
</comments>
</file>

<file path=xl/sharedStrings.xml><?xml version="1.0" encoding="utf-8"?>
<sst xmlns="http://schemas.openxmlformats.org/spreadsheetml/2006/main" count="2267" uniqueCount="461">
  <si>
    <t>（所属コード）</t>
    <rPh sb="1" eb="3">
      <t>ショゾク</t>
    </rPh>
    <phoneticPr fontId="3"/>
  </si>
  <si>
    <t>所属所名</t>
    <rPh sb="0" eb="2">
      <t>ショゾク</t>
    </rPh>
    <rPh sb="2" eb="3">
      <t>ショ</t>
    </rPh>
    <rPh sb="3" eb="4">
      <t>メイ</t>
    </rPh>
    <phoneticPr fontId="3"/>
  </si>
  <si>
    <t>育児休業に係る
子の生年月日</t>
    <rPh sb="0" eb="2">
      <t>イクジ</t>
    </rPh>
    <rPh sb="2" eb="4">
      <t>キュウギョウ</t>
    </rPh>
    <rPh sb="5" eb="6">
      <t>カカ</t>
    </rPh>
    <rPh sb="8" eb="9">
      <t>コ</t>
    </rPh>
    <rPh sb="10" eb="12">
      <t>セイネン</t>
    </rPh>
    <rPh sb="12" eb="14">
      <t>ガッピ</t>
    </rPh>
    <phoneticPr fontId="3"/>
  </si>
  <si>
    <t>育児休業に係る
子の氏名</t>
    <rPh sb="0" eb="2">
      <t>イクジ</t>
    </rPh>
    <rPh sb="2" eb="4">
      <t>キュウギョウ</t>
    </rPh>
    <rPh sb="5" eb="6">
      <t>カカ</t>
    </rPh>
    <rPh sb="8" eb="9">
      <t>コ</t>
    </rPh>
    <rPh sb="10" eb="12">
      <t>シメイ</t>
    </rPh>
    <phoneticPr fontId="3"/>
  </si>
  <si>
    <t>電話番号</t>
    <rPh sb="0" eb="2">
      <t>デンワ</t>
    </rPh>
    <rPh sb="2" eb="4">
      <t>バンゴウ</t>
    </rPh>
    <phoneticPr fontId="3"/>
  </si>
  <si>
    <t>公立学校共済組合神奈川支部長　殿</t>
    <rPh sb="0" eb="2">
      <t>コウリツ</t>
    </rPh>
    <rPh sb="2" eb="4">
      <t>ガッコウ</t>
    </rPh>
    <rPh sb="4" eb="6">
      <t>キョウサイ</t>
    </rPh>
    <rPh sb="6" eb="8">
      <t>クミアイ</t>
    </rPh>
    <rPh sb="8" eb="11">
      <t>カナガワ</t>
    </rPh>
    <rPh sb="11" eb="13">
      <t>シブ</t>
    </rPh>
    <rPh sb="13" eb="14">
      <t>チョウ</t>
    </rPh>
    <rPh sb="15" eb="16">
      <t>ドノ</t>
    </rPh>
    <phoneticPr fontId="3"/>
  </si>
  <si>
    <t>年</t>
    <rPh sb="0" eb="1">
      <t>ネン</t>
    </rPh>
    <phoneticPr fontId="3"/>
  </si>
  <si>
    <t>月</t>
    <rPh sb="0" eb="1">
      <t>ガツ</t>
    </rPh>
    <phoneticPr fontId="3"/>
  </si>
  <si>
    <t>日</t>
    <rPh sb="0" eb="1">
      <t>ニチ</t>
    </rPh>
    <phoneticPr fontId="3"/>
  </si>
  <si>
    <t>から</t>
    <phoneticPr fontId="3"/>
  </si>
  <si>
    <t>まで</t>
    <phoneticPr fontId="3"/>
  </si>
  <si>
    <t>標準報酬月額</t>
    <rPh sb="0" eb="2">
      <t>ヒョウジュン</t>
    </rPh>
    <rPh sb="2" eb="4">
      <t>ホウシュウ</t>
    </rPh>
    <rPh sb="4" eb="6">
      <t>ゲツガク</t>
    </rPh>
    <phoneticPr fontId="3"/>
  </si>
  <si>
    <t>所属所</t>
    <rPh sb="0" eb="2">
      <t>ショゾク</t>
    </rPh>
    <rPh sb="2" eb="3">
      <t>ショ</t>
    </rPh>
    <phoneticPr fontId="3"/>
  </si>
  <si>
    <t>公立神奈川</t>
    <phoneticPr fontId="3"/>
  </si>
  <si>
    <t>所属所証明欄</t>
    <rPh sb="0" eb="2">
      <t>ショゾク</t>
    </rPh>
    <rPh sb="2" eb="3">
      <t>ショ</t>
    </rPh>
    <rPh sb="3" eb="5">
      <t>ショウメイ</t>
    </rPh>
    <rPh sb="5" eb="6">
      <t>ラン</t>
    </rPh>
    <phoneticPr fontId="3"/>
  </si>
  <si>
    <t>※ 所属所長の証明印は、県教育局内の場合、課長の私印も可。</t>
    <rPh sb="2" eb="4">
      <t>ショゾク</t>
    </rPh>
    <rPh sb="4" eb="6">
      <t>ショチョウ</t>
    </rPh>
    <rPh sb="7" eb="9">
      <t>ショウメイ</t>
    </rPh>
    <rPh sb="9" eb="10">
      <t>イン</t>
    </rPh>
    <rPh sb="12" eb="13">
      <t>ケン</t>
    </rPh>
    <rPh sb="13" eb="16">
      <t>キョウイクキョク</t>
    </rPh>
    <rPh sb="16" eb="17">
      <t>ナイ</t>
    </rPh>
    <rPh sb="18" eb="20">
      <t>バアイ</t>
    </rPh>
    <rPh sb="21" eb="22">
      <t>カ</t>
    </rPh>
    <rPh sb="22" eb="23">
      <t>チョウ</t>
    </rPh>
    <rPh sb="24" eb="26">
      <t>シイン</t>
    </rPh>
    <rPh sb="27" eb="28">
      <t>カ</t>
    </rPh>
    <phoneticPr fontId="3"/>
  </si>
  <si>
    <t>年</t>
    <rPh sb="0" eb="1">
      <t>ネン</t>
    </rPh>
    <phoneticPr fontId="3"/>
  </si>
  <si>
    <t>日</t>
    <rPh sb="0" eb="1">
      <t>ニチ</t>
    </rPh>
    <phoneticPr fontId="3"/>
  </si>
  <si>
    <t>月</t>
    <rPh sb="0" eb="1">
      <t>ガツ</t>
    </rPh>
    <phoneticPr fontId="3"/>
  </si>
  <si>
    <t>所属所長</t>
    <rPh sb="0" eb="2">
      <t>ショゾク</t>
    </rPh>
    <rPh sb="2" eb="3">
      <t>ショ</t>
    </rPh>
    <rPh sb="3" eb="4">
      <t>チョウ</t>
    </rPh>
    <phoneticPr fontId="3"/>
  </si>
  <si>
    <t>職名</t>
    <rPh sb="0" eb="2">
      <t>ショクメイ</t>
    </rPh>
    <phoneticPr fontId="3"/>
  </si>
  <si>
    <t>氏名</t>
    <rPh sb="0" eb="2">
      <t>シメイ</t>
    </rPh>
    <phoneticPr fontId="3"/>
  </si>
  <si>
    <t>令和</t>
    <rPh sb="0" eb="2">
      <t>レイワ</t>
    </rPh>
    <phoneticPr fontId="3"/>
  </si>
  <si>
    <t>・当該子に係る組合員の育児休業期間</t>
    <rPh sb="1" eb="3">
      <t>トウガイ</t>
    </rPh>
    <rPh sb="3" eb="4">
      <t>コ</t>
    </rPh>
    <rPh sb="5" eb="6">
      <t>カカワ</t>
    </rPh>
    <rPh sb="7" eb="10">
      <t>クミアイイン</t>
    </rPh>
    <rPh sb="11" eb="13">
      <t>イクジ</t>
    </rPh>
    <rPh sb="13" eb="15">
      <t>キュウギョウ</t>
    </rPh>
    <rPh sb="15" eb="17">
      <t>キカン</t>
    </rPh>
    <phoneticPr fontId="3"/>
  </si>
  <si>
    <t>・</t>
    <phoneticPr fontId="3"/>
  </si>
  <si>
    <t>組合員氏名</t>
    <phoneticPr fontId="3"/>
  </si>
  <si>
    <t>請求の時効は事由発生から２年です。</t>
    <phoneticPr fontId="3"/>
  </si>
  <si>
    <t>上記のとおり育児休業支援手当金を請求します。</t>
    <rPh sb="0" eb="2">
      <t>ジョウキ</t>
    </rPh>
    <rPh sb="6" eb="8">
      <t>イクジ</t>
    </rPh>
    <rPh sb="8" eb="10">
      <t>キュウギョウ</t>
    </rPh>
    <rPh sb="10" eb="12">
      <t>シエン</t>
    </rPh>
    <rPh sb="12" eb="14">
      <t>テアテ</t>
    </rPh>
    <rPh sb="14" eb="15">
      <t>キン</t>
    </rPh>
    <rPh sb="16" eb="18">
      <t>セイキュウ</t>
    </rPh>
    <phoneticPr fontId="3"/>
  </si>
  <si>
    <t>・雇用保険加入状況</t>
    <phoneticPr fontId="3"/>
  </si>
  <si>
    <t>から</t>
    <phoneticPr fontId="3"/>
  </si>
  <si>
    <t xml:space="preserve"> ①未加入</t>
    <phoneticPr fontId="3"/>
  </si>
  <si>
    <t>から</t>
    <phoneticPr fontId="3"/>
  </si>
  <si>
    <t>請求期間</t>
    <rPh sb="0" eb="2">
      <t>セイキュウ</t>
    </rPh>
    <rPh sb="2" eb="4">
      <t>キカン</t>
    </rPh>
    <phoneticPr fontId="3"/>
  </si>
  <si>
    <t>加入中</t>
    <phoneticPr fontId="3"/>
  </si>
  <si>
    <t>未加入</t>
    <phoneticPr fontId="3"/>
  </si>
  <si>
    <r>
      <rPr>
        <sz val="11"/>
        <rFont val="ＭＳ 明朝"/>
        <family val="1"/>
        <charset val="128"/>
      </rPr>
      <t>雇用保険加入状況</t>
    </r>
    <r>
      <rPr>
        <sz val="12"/>
        <rFont val="ＭＳ 明朝"/>
        <family val="1"/>
        <charset val="128"/>
      </rPr>
      <t xml:space="preserve">
</t>
    </r>
    <r>
      <rPr>
        <sz val="8"/>
        <rFont val="ＭＳ 明朝"/>
        <family val="1"/>
        <charset val="128"/>
      </rPr>
      <t>※どちらかを選択してください</t>
    </r>
    <rPh sb="0" eb="2">
      <t>コヨウ</t>
    </rPh>
    <rPh sb="2" eb="4">
      <t>ホケン</t>
    </rPh>
    <rPh sb="4" eb="6">
      <t>カニュウ</t>
    </rPh>
    <rPh sb="6" eb="8">
      <t>ジョウキョウ</t>
    </rPh>
    <rPh sb="15" eb="17">
      <t>センタク</t>
    </rPh>
    <phoneticPr fontId="3"/>
  </si>
  <si>
    <t>■申請者の育休カウント（土日を含み、祝日は含まない）</t>
    <rPh sb="1" eb="4">
      <t>シンセイシャ</t>
    </rPh>
    <rPh sb="5" eb="7">
      <t>イクキュウ</t>
    </rPh>
    <rPh sb="12" eb="14">
      <t>ドニチ</t>
    </rPh>
    <rPh sb="15" eb="16">
      <t>フク</t>
    </rPh>
    <rPh sb="18" eb="20">
      <t>シュクジツ</t>
    </rPh>
    <rPh sb="21" eb="22">
      <t>フク</t>
    </rPh>
    <phoneticPr fontId="3"/>
  </si>
  <si>
    <t>■配偶者の育休カウント</t>
    <rPh sb="1" eb="4">
      <t>ハイグウシャ</t>
    </rPh>
    <rPh sb="5" eb="7">
      <t>イクキュウ</t>
    </rPh>
    <phoneticPr fontId="3"/>
  </si>
  <si>
    <t xml:space="preserve"> ②加入中</t>
    <phoneticPr fontId="3"/>
  </si>
  <si>
    <t>【請求者記入欄】①未加入＝１／②加入中＝２</t>
    <rPh sb="1" eb="3">
      <t>セイキュウ</t>
    </rPh>
    <rPh sb="3" eb="4">
      <t>モノ</t>
    </rPh>
    <rPh sb="4" eb="6">
      <t>キニュウ</t>
    </rPh>
    <rPh sb="6" eb="7">
      <t>ラン</t>
    </rPh>
    <phoneticPr fontId="3"/>
  </si>
  <si>
    <t>【所属記入欄】①未加入＝１／②加入中＝２</t>
    <rPh sb="1" eb="3">
      <t>ショゾク</t>
    </rPh>
    <rPh sb="3" eb="5">
      <t>キニュウ</t>
    </rPh>
    <rPh sb="5" eb="6">
      <t>ラン</t>
    </rPh>
    <phoneticPr fontId="3"/>
  </si>
  <si>
    <t>申請者</t>
    <rPh sb="0" eb="3">
      <t>シンセイシャ</t>
    </rPh>
    <phoneticPr fontId="3"/>
  </si>
  <si>
    <t>育休取得日数</t>
    <rPh sb="0" eb="2">
      <t>イクキュウ</t>
    </rPh>
    <rPh sb="2" eb="4">
      <t>シュトク</t>
    </rPh>
    <rPh sb="4" eb="6">
      <t>ニッスウ</t>
    </rPh>
    <phoneticPr fontId="3"/>
  </si>
  <si>
    <t>父親</t>
    <rPh sb="0" eb="2">
      <t>チチオヤ</t>
    </rPh>
    <phoneticPr fontId="3"/>
  </si>
  <si>
    <t>（出生日＋56日）－育休開始日</t>
    <phoneticPr fontId="3"/>
  </si>
  <si>
    <t>No</t>
    <phoneticPr fontId="3"/>
  </si>
  <si>
    <t>育休終了日－育休開始日</t>
    <rPh sb="0" eb="2">
      <t>イクキュウ</t>
    </rPh>
    <rPh sb="2" eb="5">
      <t>シュウリョウビ</t>
    </rPh>
    <rPh sb="6" eb="8">
      <t>イクキュウ</t>
    </rPh>
    <rPh sb="8" eb="11">
      <t>カイシビ</t>
    </rPh>
    <phoneticPr fontId="3"/>
  </si>
  <si>
    <t>母親</t>
    <rPh sb="0" eb="2">
      <t>ハハオヤ</t>
    </rPh>
    <phoneticPr fontId="3"/>
  </si>
  <si>
    <t>育休終了日</t>
    <rPh sb="0" eb="2">
      <t>イクキュウ</t>
    </rPh>
    <rPh sb="2" eb="5">
      <t>シュウリョウビ</t>
    </rPh>
    <phoneticPr fontId="3"/>
  </si>
  <si>
    <t>－</t>
    <phoneticPr fontId="3"/>
  </si>
  <si>
    <t>予定日より早い</t>
    <rPh sb="0" eb="2">
      <t>ヨテイ</t>
    </rPh>
    <rPh sb="2" eb="3">
      <t>ビ</t>
    </rPh>
    <rPh sb="5" eb="6">
      <t>ハヤ</t>
    </rPh>
    <phoneticPr fontId="3"/>
  </si>
  <si>
    <t>予定日と同日</t>
    <rPh sb="0" eb="2">
      <t>ヨテイ</t>
    </rPh>
    <rPh sb="2" eb="3">
      <t>ビ</t>
    </rPh>
    <rPh sb="4" eb="6">
      <t>ドウジツ</t>
    </rPh>
    <phoneticPr fontId="3"/>
  </si>
  <si>
    <t>予定日より遅い</t>
    <rPh sb="0" eb="2">
      <t>ヨテイ</t>
    </rPh>
    <rPh sb="2" eb="3">
      <t>ビ</t>
    </rPh>
    <rPh sb="5" eb="6">
      <t>オソ</t>
    </rPh>
    <phoneticPr fontId="3"/>
  </si>
  <si>
    <t>（予定日＋112日）－育休開始日</t>
    <rPh sb="1" eb="3">
      <t>ヨテイ</t>
    </rPh>
    <rPh sb="3" eb="4">
      <t>ビ</t>
    </rPh>
    <rPh sb="8" eb="9">
      <t>ニチ</t>
    </rPh>
    <rPh sb="11" eb="13">
      <t>イクキュウ</t>
    </rPh>
    <rPh sb="13" eb="16">
      <t>カイシビ</t>
    </rPh>
    <phoneticPr fontId="3"/>
  </si>
  <si>
    <t>（出生日+112日）－育休開始日</t>
    <rPh sb="1" eb="3">
      <t>シュッセイ</t>
    </rPh>
    <rPh sb="3" eb="4">
      <t>ビ</t>
    </rPh>
    <rPh sb="8" eb="9">
      <t>ニチ</t>
    </rPh>
    <rPh sb="11" eb="13">
      <t>イクキュウ</t>
    </rPh>
    <rPh sb="13" eb="15">
      <t>カイシ</t>
    </rPh>
    <rPh sb="15" eb="16">
      <t>ビ</t>
    </rPh>
    <phoneticPr fontId="3"/>
  </si>
  <si>
    <t>（出生日＋56日目）より前</t>
    <rPh sb="1" eb="3">
      <t>シュッセイ</t>
    </rPh>
    <rPh sb="3" eb="4">
      <t>ビ</t>
    </rPh>
    <rPh sb="7" eb="8">
      <t>ニチ</t>
    </rPh>
    <rPh sb="8" eb="9">
      <t>メ</t>
    </rPh>
    <rPh sb="12" eb="13">
      <t>マエ</t>
    </rPh>
    <phoneticPr fontId="3"/>
  </si>
  <si>
    <t>（出生日＋56日目）と同日かそれより後</t>
    <rPh sb="11" eb="13">
      <t>ドウジツ</t>
    </rPh>
    <phoneticPr fontId="3"/>
  </si>
  <si>
    <t>（予定日＋112日目）より前</t>
    <rPh sb="1" eb="3">
      <t>ヨテイ</t>
    </rPh>
    <rPh sb="3" eb="4">
      <t>ビ</t>
    </rPh>
    <rPh sb="8" eb="9">
      <t>ニチ</t>
    </rPh>
    <rPh sb="9" eb="10">
      <t>メ</t>
    </rPh>
    <rPh sb="13" eb="14">
      <t>マエ</t>
    </rPh>
    <phoneticPr fontId="3"/>
  </si>
  <si>
    <t>（予定日＋112日目）と同日かそれより後</t>
    <rPh sb="1" eb="3">
      <t>ヨテイ</t>
    </rPh>
    <rPh sb="3" eb="4">
      <t>ビ</t>
    </rPh>
    <rPh sb="8" eb="9">
      <t>ニチ</t>
    </rPh>
    <rPh sb="9" eb="10">
      <t>メ</t>
    </rPh>
    <rPh sb="12" eb="14">
      <t>ドウジツ</t>
    </rPh>
    <rPh sb="19" eb="20">
      <t>アト</t>
    </rPh>
    <phoneticPr fontId="3"/>
  </si>
  <si>
    <t>（出生日＋112日目）より前</t>
    <rPh sb="1" eb="3">
      <t>シュッセイ</t>
    </rPh>
    <rPh sb="3" eb="4">
      <t>ビ</t>
    </rPh>
    <rPh sb="8" eb="9">
      <t>ニチ</t>
    </rPh>
    <rPh sb="9" eb="10">
      <t>メ</t>
    </rPh>
    <rPh sb="13" eb="14">
      <t>マエ</t>
    </rPh>
    <phoneticPr fontId="3"/>
  </si>
  <si>
    <t>（出生日＋112日目）と同日かそれより後</t>
    <rPh sb="1" eb="3">
      <t>シュッセイ</t>
    </rPh>
    <rPh sb="3" eb="4">
      <t>ビ</t>
    </rPh>
    <rPh sb="8" eb="9">
      <t>ニチ</t>
    </rPh>
    <rPh sb="9" eb="10">
      <t>メ</t>
    </rPh>
    <rPh sb="12" eb="14">
      <t>ドウジツ</t>
    </rPh>
    <rPh sb="19" eb="20">
      <t>アト</t>
    </rPh>
    <phoneticPr fontId="3"/>
  </si>
  <si>
    <t>育休終了日(父)</t>
    <rPh sb="0" eb="2">
      <t>イクキュウ</t>
    </rPh>
    <rPh sb="2" eb="5">
      <t>シュウリョウビ</t>
    </rPh>
    <rPh sb="6" eb="7">
      <t>チチ</t>
    </rPh>
    <phoneticPr fontId="3"/>
  </si>
  <si>
    <t>出生日の判定</t>
    <rPh sb="0" eb="2">
      <t>シュッセイ</t>
    </rPh>
    <rPh sb="2" eb="3">
      <t>ビ</t>
    </rPh>
    <rPh sb="4" eb="6">
      <t>ハンテイ</t>
    </rPh>
    <phoneticPr fontId="3"/>
  </si>
  <si>
    <t>1：母　2：父</t>
    <phoneticPr fontId="3"/>
  </si>
  <si>
    <t>パターン</t>
    <phoneticPr fontId="3"/>
  </si>
  <si>
    <t>0:父親のため出力なし　1：予定日より早い　2：予定日と同日　3：予定日より遅い</t>
    <rPh sb="2" eb="4">
      <t>チチオヤ</t>
    </rPh>
    <rPh sb="7" eb="9">
      <t>シュツリョク</t>
    </rPh>
    <phoneticPr fontId="3"/>
  </si>
  <si>
    <t>育児休業終了日</t>
    <rPh sb="0" eb="2">
      <t>イクジ</t>
    </rPh>
    <rPh sb="2" eb="4">
      <t>キュウギョウ</t>
    </rPh>
    <rPh sb="4" eb="7">
      <t>シュウリョウビ</t>
    </rPh>
    <phoneticPr fontId="3"/>
  </si>
  <si>
    <t>（出生日＋56日目）－育休開始日</t>
    <rPh sb="1" eb="3">
      <t>シュッセイ</t>
    </rPh>
    <rPh sb="3" eb="4">
      <t>ビ</t>
    </rPh>
    <rPh sb="7" eb="8">
      <t>ニチ</t>
    </rPh>
    <rPh sb="8" eb="9">
      <t>メ</t>
    </rPh>
    <rPh sb="11" eb="13">
      <t>イクキュウ</t>
    </rPh>
    <rPh sb="13" eb="16">
      <t>カイシビ</t>
    </rPh>
    <phoneticPr fontId="3"/>
  </si>
  <si>
    <t xml:space="preserve"> ①母親</t>
    <rPh sb="2" eb="4">
      <t>ハハオヤ</t>
    </rPh>
    <phoneticPr fontId="3"/>
  </si>
  <si>
    <t xml:space="preserve"> ②父親</t>
    <phoneticPr fontId="3"/>
  </si>
  <si>
    <t>①母親＝１／②父親＝２</t>
    <rPh sb="1" eb="3">
      <t>ハハオヤ</t>
    </rPh>
    <phoneticPr fontId="3"/>
  </si>
  <si>
    <t>雇用保険未加入＝１／加入＝２</t>
    <rPh sb="0" eb="2">
      <t>コヨウ</t>
    </rPh>
    <rPh sb="2" eb="4">
      <t>ホケン</t>
    </rPh>
    <rPh sb="4" eb="7">
      <t>ミカニュウ</t>
    </rPh>
    <rPh sb="10" eb="12">
      <t>カニュウ</t>
    </rPh>
    <phoneticPr fontId="3"/>
  </si>
  <si>
    <t>添付書類(☑のついた書類を添付してください)</t>
    <rPh sb="0" eb="2">
      <t>テンプ</t>
    </rPh>
    <rPh sb="2" eb="4">
      <t>ショルイ</t>
    </rPh>
    <rPh sb="10" eb="12">
      <t>ショルイ</t>
    </rPh>
    <rPh sb="13" eb="15">
      <t>テンプ</t>
    </rPh>
    <phoneticPr fontId="3"/>
  </si>
  <si>
    <t>出産予定日を確認できる書類の写し（分娩予定証明書または妊娠証明書等）</t>
    <rPh sb="0" eb="2">
      <t>シュッサン</t>
    </rPh>
    <rPh sb="2" eb="5">
      <t>ヨテイビ</t>
    </rPh>
    <rPh sb="6" eb="8">
      <t>カクニン</t>
    </rPh>
    <rPh sb="11" eb="13">
      <t>ショルイ</t>
    </rPh>
    <rPh sb="14" eb="15">
      <t>ウツ</t>
    </rPh>
    <rPh sb="17" eb="19">
      <t>ブンベン</t>
    </rPh>
    <rPh sb="19" eb="21">
      <t>ヨテイ</t>
    </rPh>
    <rPh sb="21" eb="24">
      <t>ショウメイショ</t>
    </rPh>
    <rPh sb="27" eb="29">
      <t>ニンシン</t>
    </rPh>
    <rPh sb="29" eb="32">
      <t>ショウメイショ</t>
    </rPh>
    <rPh sb="32" eb="33">
      <t>ナド</t>
    </rPh>
    <phoneticPr fontId="3"/>
  </si>
  <si>
    <t>（給与）収入がないことを確認できる書類（配偶者の直近の課税証明書等）</t>
    <rPh sb="1" eb="3">
      <t>キュウヨ</t>
    </rPh>
    <rPh sb="4" eb="6">
      <t>シュウニュウ</t>
    </rPh>
    <rPh sb="12" eb="14">
      <t>カクニン</t>
    </rPh>
    <rPh sb="17" eb="19">
      <t>ショルイ</t>
    </rPh>
    <rPh sb="20" eb="23">
      <t>ハイグウシャ</t>
    </rPh>
    <rPh sb="24" eb="26">
      <t>チョッキン</t>
    </rPh>
    <rPh sb="27" eb="29">
      <t>カゼイ</t>
    </rPh>
    <rPh sb="29" eb="32">
      <t>ショウメイショ</t>
    </rPh>
    <rPh sb="32" eb="33">
      <t>トウ</t>
    </rPh>
    <phoneticPr fontId="3"/>
  </si>
  <si>
    <t xml:space="preserve"> </t>
    <phoneticPr fontId="3"/>
  </si>
  <si>
    <t>・配偶者がいない場合</t>
    <rPh sb="1" eb="4">
      <t>ハイグウシャ</t>
    </rPh>
    <rPh sb="8" eb="10">
      <t>バアイ</t>
    </rPh>
    <phoneticPr fontId="3"/>
  </si>
  <si>
    <t>　</t>
    <phoneticPr fontId="3"/>
  </si>
  <si>
    <t>戸籍謄（抄）本（法律上の配偶者がいないことが確認できるものに限る）</t>
    <phoneticPr fontId="3"/>
  </si>
  <si>
    <t>・配偶者から暴力を受けて別居している場合</t>
    <rPh sb="1" eb="4">
      <t>ハイグウシャ</t>
    </rPh>
    <rPh sb="6" eb="8">
      <t>ボウリョク</t>
    </rPh>
    <rPh sb="9" eb="10">
      <t>ウ</t>
    </rPh>
    <rPh sb="12" eb="14">
      <t>ベッキョ</t>
    </rPh>
    <rPh sb="18" eb="20">
      <t>バアイ</t>
    </rPh>
    <phoneticPr fontId="3"/>
  </si>
  <si>
    <t>・配偶者が行方不明となっている場合</t>
    <rPh sb="1" eb="4">
      <t>ハイグウシャ</t>
    </rPh>
    <rPh sb="5" eb="9">
      <t>ユクエフメイ</t>
    </rPh>
    <rPh sb="15" eb="17">
      <t>バアイ</t>
    </rPh>
    <phoneticPr fontId="3"/>
  </si>
  <si>
    <t>当該請求期間が含まれる「育児休業給付受給資格確認通知」等(原本証明のある写し可)</t>
    <phoneticPr fontId="3"/>
  </si>
  <si>
    <t>配偶者が配偶者育児休業等をすることができないことの申告書及び申告書記載の添付書類</t>
    <rPh sb="0" eb="3">
      <t>ハイグウシャ</t>
    </rPh>
    <rPh sb="4" eb="7">
      <t>ハイグウシャ</t>
    </rPh>
    <rPh sb="7" eb="9">
      <t>イクジ</t>
    </rPh>
    <rPh sb="9" eb="11">
      <t>キュウギョウ</t>
    </rPh>
    <rPh sb="11" eb="12">
      <t>トウ</t>
    </rPh>
    <rPh sb="25" eb="28">
      <t>シンコクショ</t>
    </rPh>
    <rPh sb="28" eb="29">
      <t>オヨ</t>
    </rPh>
    <rPh sb="30" eb="33">
      <t>シンコクショ</t>
    </rPh>
    <rPh sb="33" eb="35">
      <t>キサイ</t>
    </rPh>
    <rPh sb="36" eb="38">
      <t>テンプ</t>
    </rPh>
    <rPh sb="38" eb="40">
      <t>ショルイ</t>
    </rPh>
    <phoneticPr fontId="3"/>
  </si>
  <si>
    <t>書類</t>
    <rPh sb="0" eb="2">
      <t>ショルイ</t>
    </rPh>
    <phoneticPr fontId="3"/>
  </si>
  <si>
    <t>条件</t>
    <rPh sb="0" eb="2">
      <t>ジョウケン</t>
    </rPh>
    <phoneticPr fontId="3"/>
  </si>
  <si>
    <t>0:母親なし　1:母親あり</t>
    <rPh sb="2" eb="4">
      <t>ハハオヤ</t>
    </rPh>
    <rPh sb="9" eb="11">
      <t>ハハオヤ</t>
    </rPh>
    <phoneticPr fontId="3"/>
  </si>
  <si>
    <t>0:取得していない　1:取得している</t>
    <rPh sb="2" eb="4">
      <t>シュトク</t>
    </rPh>
    <rPh sb="12" eb="14">
      <t>シュトク</t>
    </rPh>
    <phoneticPr fontId="3"/>
  </si>
  <si>
    <t>配偶者は適用事業に雇用されていない</t>
    <rPh sb="0" eb="3">
      <t>ハイグウシャ</t>
    </rPh>
    <rPh sb="4" eb="6">
      <t>テキヨウ</t>
    </rPh>
    <rPh sb="6" eb="8">
      <t>ジギョウ</t>
    </rPh>
    <rPh sb="9" eb="11">
      <t>コヨウ</t>
    </rPh>
    <phoneticPr fontId="3"/>
  </si>
  <si>
    <t>0:雇用されている　1:雇用されていない</t>
    <rPh sb="2" eb="4">
      <t>コヨウ</t>
    </rPh>
    <rPh sb="12" eb="14">
      <t>コヨウ</t>
    </rPh>
    <phoneticPr fontId="3"/>
  </si>
  <si>
    <t>配偶者は育休を取得できない</t>
    <rPh sb="0" eb="3">
      <t>ハイグウシャ</t>
    </rPh>
    <rPh sb="4" eb="6">
      <t>イクキュウ</t>
    </rPh>
    <rPh sb="7" eb="9">
      <t>シュトク</t>
    </rPh>
    <phoneticPr fontId="3"/>
  </si>
  <si>
    <t>0:取得可　1:取得不可</t>
    <rPh sb="2" eb="4">
      <t>シュトク</t>
    </rPh>
    <rPh sb="4" eb="5">
      <t>カ</t>
    </rPh>
    <rPh sb="8" eb="10">
      <t>シュトク</t>
    </rPh>
    <rPh sb="10" eb="12">
      <t>フカ</t>
    </rPh>
    <phoneticPr fontId="3"/>
  </si>
  <si>
    <t>雇用保険を受給</t>
    <rPh sb="0" eb="2">
      <t>コヨウ</t>
    </rPh>
    <rPh sb="2" eb="4">
      <t>ホケン</t>
    </rPh>
    <rPh sb="5" eb="7">
      <t>ジュキュウ</t>
    </rPh>
    <phoneticPr fontId="3"/>
  </si>
  <si>
    <t>0:受給していない　1:受給している</t>
    <rPh sb="2" eb="4">
      <t>ジュキュウ</t>
    </rPh>
    <rPh sb="12" eb="14">
      <t>ジュキュウ</t>
    </rPh>
    <phoneticPr fontId="3"/>
  </si>
  <si>
    <t>配偶者がいない／別居中である／行方不明又は無断欠勤が３カ月以上継続　に該当</t>
    <rPh sb="35" eb="37">
      <t>ガイトウ</t>
    </rPh>
    <phoneticPr fontId="3"/>
  </si>
  <si>
    <t>0:該当していない　1:該当している</t>
    <rPh sb="2" eb="4">
      <t>ガイトウ</t>
    </rPh>
    <rPh sb="12" eb="14">
      <t>ガイトウ</t>
    </rPh>
    <phoneticPr fontId="3"/>
  </si>
  <si>
    <t>及び申告書記載の添付書類</t>
    <phoneticPr fontId="3"/>
  </si>
  <si>
    <t>請求期間の最終日以降に請求してください。</t>
    <rPh sb="0" eb="2">
      <t>セイキュウ</t>
    </rPh>
    <rPh sb="2" eb="4">
      <t>キカン</t>
    </rPh>
    <rPh sb="5" eb="8">
      <t>サイシュウビ</t>
    </rPh>
    <rPh sb="8" eb="10">
      <t>イコウ</t>
    </rPh>
    <phoneticPr fontId="3"/>
  </si>
  <si>
    <t>本紙記載事項について事実と相違ないことを証明します。</t>
    <rPh sb="0" eb="2">
      <t>ホンシ</t>
    </rPh>
    <rPh sb="2" eb="4">
      <t>キサイ</t>
    </rPh>
    <rPh sb="4" eb="6">
      <t>ジコウ</t>
    </rPh>
    <rPh sb="10" eb="12">
      <t>ジジツ</t>
    </rPh>
    <rPh sb="13" eb="15">
      <t>ソウイ</t>
    </rPh>
    <rPh sb="20" eb="22">
      <t>ショウメイ</t>
    </rPh>
    <phoneticPr fontId="3"/>
  </si>
  <si>
    <t>標準報酬月額</t>
    <rPh sb="0" eb="2">
      <t>ヒョウジュン</t>
    </rPh>
    <rPh sb="2" eb="4">
      <t>ホウシュウ</t>
    </rPh>
    <rPh sb="4" eb="6">
      <t>ゲツガク</t>
    </rPh>
    <phoneticPr fontId="3"/>
  </si>
  <si>
    <t>育児休業支援手当金
請求金額</t>
    <rPh sb="0" eb="2">
      <t>イクジ</t>
    </rPh>
    <rPh sb="2" eb="9">
      <t>キュウギョウシエンテアテキン</t>
    </rPh>
    <rPh sb="10" eb="12">
      <t>セイキュウ</t>
    </rPh>
    <rPh sb="12" eb="14">
      <t>キンガク</t>
    </rPh>
    <phoneticPr fontId="3"/>
  </si>
  <si>
    <t>算出方法</t>
    <rPh sb="0" eb="2">
      <t>サンシュツ</t>
    </rPh>
    <rPh sb="2" eb="4">
      <t>ホウホウ</t>
    </rPh>
    <phoneticPr fontId="3"/>
  </si>
  <si>
    <t>配偶者</t>
    <rPh sb="0" eb="3">
      <t>ハイグウシャ</t>
    </rPh>
    <phoneticPr fontId="3"/>
  </si>
  <si>
    <t>配偶者等の確認</t>
    <rPh sb="0" eb="3">
      <t>ハイグウシャ</t>
    </rPh>
    <rPh sb="3" eb="4">
      <t>トウ</t>
    </rPh>
    <rPh sb="5" eb="7">
      <t>カクニン</t>
    </rPh>
    <phoneticPr fontId="3"/>
  </si>
  <si>
    <t>①</t>
    <phoneticPr fontId="3"/>
  </si>
  <si>
    <r>
      <t xml:space="preserve">当該子の出産予定日
</t>
    </r>
    <r>
      <rPr>
        <sz val="8"/>
        <rFont val="ＭＳ 明朝"/>
        <family val="1"/>
        <charset val="128"/>
      </rPr>
      <t>※申請者が父親の場合は記入不要です</t>
    </r>
    <rPh sb="0" eb="2">
      <t>トウガイ</t>
    </rPh>
    <rPh sb="2" eb="3">
      <t>コ</t>
    </rPh>
    <rPh sb="4" eb="6">
      <t>シュッサン</t>
    </rPh>
    <rPh sb="6" eb="9">
      <t>ヨテイビ</t>
    </rPh>
    <rPh sb="11" eb="14">
      <t>シンセイシャ</t>
    </rPh>
    <rPh sb="15" eb="17">
      <t>チチオヤ</t>
    </rPh>
    <rPh sb="18" eb="20">
      <t>バアイ</t>
    </rPh>
    <rPh sb="21" eb="23">
      <t>キニュウ</t>
    </rPh>
    <rPh sb="23" eb="25">
      <t>フヨウ</t>
    </rPh>
    <phoneticPr fontId="3"/>
  </si>
  <si>
    <t>0:母親のため出力なし　1:出生日+56日目より前　2:出生日+56日目と同日かそれより後</t>
    <phoneticPr fontId="3"/>
  </si>
  <si>
    <t>②</t>
    <phoneticPr fontId="3"/>
  </si>
  <si>
    <t>③</t>
    <phoneticPr fontId="3"/>
  </si>
  <si>
    <t>④</t>
    <phoneticPr fontId="3"/>
  </si>
  <si>
    <t>⑤</t>
    <phoneticPr fontId="3"/>
  </si>
  <si>
    <t>母親</t>
    <rPh sb="0" eb="2">
      <t>ハハオヤ</t>
    </rPh>
    <phoneticPr fontId="3"/>
  </si>
  <si>
    <t>父親</t>
    <rPh sb="0" eb="2">
      <t>チチオヤ</t>
    </rPh>
    <phoneticPr fontId="3"/>
  </si>
  <si>
    <t>予定日より早い</t>
    <rPh sb="0" eb="2">
      <t>ヨテイ</t>
    </rPh>
    <rPh sb="2" eb="3">
      <t>ビ</t>
    </rPh>
    <rPh sb="5" eb="6">
      <t>ハヤ</t>
    </rPh>
    <phoneticPr fontId="3"/>
  </si>
  <si>
    <t>予定日と同日</t>
    <rPh sb="0" eb="2">
      <t>ヨテイ</t>
    </rPh>
    <rPh sb="2" eb="3">
      <t>ビ</t>
    </rPh>
    <rPh sb="4" eb="6">
      <t>ドウジツ</t>
    </rPh>
    <phoneticPr fontId="3"/>
  </si>
  <si>
    <t>予定日より遅い</t>
    <rPh sb="0" eb="2">
      <t>ヨテイ</t>
    </rPh>
    <rPh sb="2" eb="3">
      <t>ビ</t>
    </rPh>
    <rPh sb="5" eb="6">
      <t>オソ</t>
    </rPh>
    <phoneticPr fontId="3"/>
  </si>
  <si>
    <t>（出生日＋112日目）と同日かそれより後</t>
    <rPh sb="1" eb="3">
      <t>シュッセイ</t>
    </rPh>
    <rPh sb="3" eb="4">
      <t>ビ</t>
    </rPh>
    <rPh sb="8" eb="9">
      <t>ニチ</t>
    </rPh>
    <rPh sb="9" eb="10">
      <t>メ</t>
    </rPh>
    <rPh sb="12" eb="14">
      <t>ドウジツ</t>
    </rPh>
    <rPh sb="19" eb="20">
      <t>アト</t>
    </rPh>
    <phoneticPr fontId="3"/>
  </si>
  <si>
    <t>（出生日＋112日目）より前</t>
    <rPh sb="1" eb="3">
      <t>シュッセイ</t>
    </rPh>
    <rPh sb="3" eb="4">
      <t>ビ</t>
    </rPh>
    <rPh sb="8" eb="9">
      <t>ニチ</t>
    </rPh>
    <rPh sb="9" eb="10">
      <t>メ</t>
    </rPh>
    <rPh sb="13" eb="14">
      <t>マエ</t>
    </rPh>
    <phoneticPr fontId="3"/>
  </si>
  <si>
    <t>選択なし</t>
    <rPh sb="0" eb="2">
      <t>センタク</t>
    </rPh>
    <phoneticPr fontId="3"/>
  </si>
  <si>
    <t>配偶者産後休業等の取得の事実を証明する書類</t>
    <rPh sb="0" eb="3">
      <t>ハイグウシャ</t>
    </rPh>
    <rPh sb="3" eb="5">
      <t>サンゴ</t>
    </rPh>
    <rPh sb="5" eb="7">
      <t>キュウギョウ</t>
    </rPh>
    <rPh sb="7" eb="8">
      <t>トウ</t>
    </rPh>
    <rPh sb="9" eb="11">
      <t>シュトク</t>
    </rPh>
    <rPh sb="12" eb="14">
      <t>ジジツ</t>
    </rPh>
    <rPh sb="15" eb="17">
      <t>ショウメイ</t>
    </rPh>
    <rPh sb="19" eb="21">
      <t>ショルイ</t>
    </rPh>
    <phoneticPr fontId="3"/>
  </si>
  <si>
    <t>配偶者が産後休業等を取得</t>
    <rPh sb="0" eb="3">
      <t>ハイグウシャ</t>
    </rPh>
    <rPh sb="4" eb="8">
      <t>サンゴキュウギョウ</t>
    </rPh>
    <rPh sb="8" eb="9">
      <t>トウ</t>
    </rPh>
    <rPh sb="10" eb="12">
      <t>シュトク</t>
    </rPh>
    <phoneticPr fontId="3"/>
  </si>
  <si>
    <t>配偶者育児休業等の取得の事実を証明する書類</t>
    <rPh sb="0" eb="3">
      <t>ハイグウシャ</t>
    </rPh>
    <rPh sb="3" eb="5">
      <t>イクジ</t>
    </rPh>
    <rPh sb="5" eb="7">
      <t>キュウギョウ</t>
    </rPh>
    <rPh sb="7" eb="8">
      <t>トウ</t>
    </rPh>
    <rPh sb="9" eb="11">
      <t>シュトク</t>
    </rPh>
    <rPh sb="12" eb="14">
      <t>ジジツ</t>
    </rPh>
    <rPh sb="15" eb="17">
      <t>ショウメイ</t>
    </rPh>
    <rPh sb="19" eb="21">
      <t>ショルイ</t>
    </rPh>
    <phoneticPr fontId="3"/>
  </si>
  <si>
    <t>法第70条の３第１項第２項に該当</t>
    <rPh sb="0" eb="1">
      <t>ホウ</t>
    </rPh>
    <rPh sb="1" eb="2">
      <t>ダイ</t>
    </rPh>
    <rPh sb="4" eb="5">
      <t>ジョウ</t>
    </rPh>
    <rPh sb="7" eb="8">
      <t>ダイ</t>
    </rPh>
    <rPh sb="9" eb="10">
      <t>コウ</t>
    </rPh>
    <rPh sb="10" eb="11">
      <t>ダイ</t>
    </rPh>
    <rPh sb="12" eb="13">
      <t>コウ</t>
    </rPh>
    <rPh sb="14" eb="16">
      <t>ガイトウ</t>
    </rPh>
    <phoneticPr fontId="3"/>
  </si>
  <si>
    <t>0:該当しない　1:該当する</t>
    <rPh sb="2" eb="4">
      <t>ガイトウ</t>
    </rPh>
    <rPh sb="10" eb="12">
      <t>ガイトウ</t>
    </rPh>
    <phoneticPr fontId="3"/>
  </si>
  <si>
    <t>配偶者育児休業等の取得の事実を証明する書類</t>
    <phoneticPr fontId="3"/>
  </si>
  <si>
    <t>戸籍謄（抄）本</t>
    <rPh sb="0" eb="2">
      <t>コセキ</t>
    </rPh>
    <rPh sb="2" eb="3">
      <t>トウ</t>
    </rPh>
    <rPh sb="4" eb="5">
      <t>ショウ</t>
    </rPh>
    <rPh sb="6" eb="7">
      <t>ホン</t>
    </rPh>
    <phoneticPr fontId="3"/>
  </si>
  <si>
    <t>配偶者の子に該当しない</t>
    <rPh sb="0" eb="3">
      <t>ハイグウシャ</t>
    </rPh>
    <rPh sb="4" eb="5">
      <t>コ</t>
    </rPh>
    <rPh sb="6" eb="8">
      <t>ガイトウ</t>
    </rPh>
    <phoneticPr fontId="3"/>
  </si>
  <si>
    <t>配偶者の考慮不要</t>
    <rPh sb="0" eb="3">
      <t>ハイグウシャ</t>
    </rPh>
    <rPh sb="4" eb="6">
      <t>コウリョ</t>
    </rPh>
    <rPh sb="6" eb="8">
      <t>フヨウ</t>
    </rPh>
    <phoneticPr fontId="3"/>
  </si>
  <si>
    <t>不要</t>
    <rPh sb="0" eb="2">
      <t>フヨウ</t>
    </rPh>
    <phoneticPr fontId="3"/>
  </si>
  <si>
    <t>必要</t>
    <rPh sb="0" eb="2">
      <t>ヒツヨウ</t>
    </rPh>
    <phoneticPr fontId="3"/>
  </si>
  <si>
    <t>（出生日＋56日目）と同日以降</t>
    <rPh sb="11" eb="13">
      <t>ドウジツ</t>
    </rPh>
    <rPh sb="13" eb="15">
      <t>イコウ</t>
    </rPh>
    <phoneticPr fontId="3"/>
  </si>
  <si>
    <t>0:出生日＋56日目より前　
1:出生日＋56日目と同日かそれより後</t>
    <rPh sb="12" eb="13">
      <t>マエ</t>
    </rPh>
    <rPh sb="26" eb="28">
      <t>ドウジツ</t>
    </rPh>
    <phoneticPr fontId="3"/>
  </si>
  <si>
    <t>まで</t>
    <phoneticPr fontId="3"/>
  </si>
  <si>
    <t>①ない</t>
    <phoneticPr fontId="3"/>
  </si>
  <si>
    <t>②ある</t>
    <phoneticPr fontId="3"/>
  </si>
  <si>
    <t>給与報酬支給額証明書</t>
    <rPh sb="0" eb="2">
      <t>キュウヨ</t>
    </rPh>
    <rPh sb="2" eb="4">
      <t>ホウシュウ</t>
    </rPh>
    <rPh sb="4" eb="7">
      <t>シキュウガク</t>
    </rPh>
    <rPh sb="7" eb="10">
      <t>ショウメイショ</t>
    </rPh>
    <phoneticPr fontId="3"/>
  </si>
  <si>
    <t>休業中に報酬がある場合</t>
    <rPh sb="0" eb="3">
      <t>キュウギョウチュウ</t>
    </rPh>
    <rPh sb="4" eb="6">
      <t>ホウシュウ</t>
    </rPh>
    <rPh sb="9" eb="11">
      <t>バアイ</t>
    </rPh>
    <phoneticPr fontId="3"/>
  </si>
  <si>
    <t>0:ない　1:ある</t>
    <phoneticPr fontId="3"/>
  </si>
  <si>
    <t>〒231-8309</t>
    <phoneticPr fontId="3"/>
  </si>
  <si>
    <t>横浜市中区日本大通5-1</t>
    <phoneticPr fontId="3"/>
  </si>
  <si>
    <t>公立学校共済組合 神奈川支部給付グループ</t>
    <phoneticPr fontId="3"/>
  </si>
  <si>
    <t>電話　(045)210-8179</t>
    <phoneticPr fontId="3"/>
  </si>
  <si>
    <t>【提出先】</t>
    <rPh sb="1" eb="3">
      <t>テイシュツ</t>
    </rPh>
    <rPh sb="3" eb="4">
      <t>サキ</t>
    </rPh>
    <phoneticPr fontId="3"/>
  </si>
  <si>
    <t>(注意)雇用保険加入者は原則ハローワークへの手続きとなります。</t>
    <rPh sb="1" eb="3">
      <t>チュウイ</t>
    </rPh>
    <phoneticPr fontId="3"/>
  </si>
  <si>
    <r>
      <rPr>
        <sz val="11"/>
        <rFont val="ＭＳ 明朝"/>
        <family val="1"/>
        <charset val="128"/>
      </rPr>
      <t>当該子に対する申請者</t>
    </r>
    <r>
      <rPr>
        <sz val="8"/>
        <rFont val="ＭＳ 明朝"/>
        <family val="1"/>
        <charset val="128"/>
      </rPr>
      <t xml:space="preserve">
※どちらかを選択してください</t>
    </r>
    <rPh sb="0" eb="2">
      <t>トウガイ</t>
    </rPh>
    <rPh sb="2" eb="3">
      <t>コ</t>
    </rPh>
    <rPh sb="4" eb="5">
      <t>タイ</t>
    </rPh>
    <rPh sb="7" eb="10">
      <t>シンセイシャ</t>
    </rPh>
    <rPh sb="17" eb="19">
      <t>センタク</t>
    </rPh>
    <phoneticPr fontId="3"/>
  </si>
  <si>
    <t xml:space="preserve"> ⑤上記①～④以外の理由で配偶者が育児休業をすることができない</t>
    <rPh sb="2" eb="4">
      <t>ジョウキ</t>
    </rPh>
    <rPh sb="7" eb="9">
      <t>イガイ</t>
    </rPh>
    <rPh sb="10" eb="12">
      <t>リユウ</t>
    </rPh>
    <rPh sb="13" eb="16">
      <t>ハイグウシャ</t>
    </rPh>
    <rPh sb="17" eb="19">
      <t>イクジ</t>
    </rPh>
    <rPh sb="19" eb="21">
      <t>キュウギョウ</t>
    </rPh>
    <phoneticPr fontId="3"/>
  </si>
  <si>
    <r>
      <rPr>
        <sz val="11"/>
        <rFont val="ＭＳ 明朝"/>
        <family val="1"/>
        <charset val="128"/>
      </rPr>
      <t>配偶者の状況を勘案しない場合の確認</t>
    </r>
    <r>
      <rPr>
        <sz val="12"/>
        <rFont val="ＭＳ 明朝"/>
        <family val="1"/>
        <charset val="128"/>
      </rPr>
      <t xml:space="preserve">
</t>
    </r>
    <r>
      <rPr>
        <sz val="8"/>
        <rFont val="ＭＳ 明朝"/>
        <family val="1"/>
        <charset val="128"/>
      </rPr>
      <t>※配偶者が次に該当する場合、選択してください</t>
    </r>
    <rPh sb="4" eb="6">
      <t>ジョウキョウ</t>
    </rPh>
    <rPh sb="7" eb="9">
      <t>カンアン</t>
    </rPh>
    <rPh sb="12" eb="14">
      <t>バアイ</t>
    </rPh>
    <rPh sb="15" eb="17">
      <t>カクニン</t>
    </rPh>
    <rPh sb="32" eb="34">
      <t>センタク</t>
    </rPh>
    <phoneticPr fontId="3"/>
  </si>
  <si>
    <t xml:space="preserve"> ④配偶者は無業者である又は自営業やフリーランスなど雇用される労働者でない</t>
    <rPh sb="2" eb="5">
      <t>ハイグウシャ</t>
    </rPh>
    <rPh sb="6" eb="7">
      <t>ム</t>
    </rPh>
    <rPh sb="7" eb="9">
      <t>ギョウシャ</t>
    </rPh>
    <rPh sb="12" eb="13">
      <t>マタ</t>
    </rPh>
    <rPh sb="14" eb="17">
      <t>ジエイギョウ</t>
    </rPh>
    <rPh sb="26" eb="28">
      <t>コヨウ</t>
    </rPh>
    <rPh sb="31" eb="34">
      <t>ロウドウシャ</t>
    </rPh>
    <phoneticPr fontId="3"/>
  </si>
  <si>
    <t>出生日</t>
    <rPh sb="0" eb="2">
      <t>シュッセイ</t>
    </rPh>
    <rPh sb="2" eb="3">
      <t>ビ</t>
    </rPh>
    <phoneticPr fontId="3"/>
  </si>
  <si>
    <t>出生日と予定日の関係</t>
    <rPh sb="0" eb="2">
      <t>シュッセイ</t>
    </rPh>
    <rPh sb="2" eb="3">
      <t>ビ</t>
    </rPh>
    <rPh sb="4" eb="6">
      <t>ヨテイ</t>
    </rPh>
    <rPh sb="6" eb="7">
      <t>ビ</t>
    </rPh>
    <rPh sb="8" eb="10">
      <t>カンケイ</t>
    </rPh>
    <phoneticPr fontId="3"/>
  </si>
  <si>
    <t>配偶者の状況</t>
    <rPh sb="0" eb="3">
      <t>ハイグウシャ</t>
    </rPh>
    <rPh sb="4" eb="6">
      <t>ジョウキョウ</t>
    </rPh>
    <phoneticPr fontId="3"/>
  </si>
  <si>
    <t>0:勘定しない　1:勘定する</t>
    <rPh sb="2" eb="4">
      <t>カンジョウ</t>
    </rPh>
    <rPh sb="10" eb="12">
      <t>カンジョウ</t>
    </rPh>
    <phoneticPr fontId="3"/>
  </si>
  <si>
    <t>※「雇用保険加入状況」「休業中の報酬」は添付書類の判定のみ影響を及ぼす。そのため、テストを</t>
    <rPh sb="2" eb="4">
      <t>コヨウ</t>
    </rPh>
    <rPh sb="4" eb="6">
      <t>ホケン</t>
    </rPh>
    <rPh sb="6" eb="8">
      <t>カニュウ</t>
    </rPh>
    <rPh sb="8" eb="10">
      <t>ジョウキョウ</t>
    </rPh>
    <rPh sb="12" eb="15">
      <t>キュウギョウチュウ</t>
    </rPh>
    <rPh sb="16" eb="18">
      <t>ホウシュウ</t>
    </rPh>
    <rPh sb="20" eb="22">
      <t>テンプ</t>
    </rPh>
    <rPh sb="22" eb="24">
      <t>ショルイ</t>
    </rPh>
    <rPh sb="25" eb="27">
      <t>ハンテイ</t>
    </rPh>
    <rPh sb="29" eb="31">
      <t>エイキョウ</t>
    </rPh>
    <rPh sb="32" eb="33">
      <t>オヨ</t>
    </rPh>
    <phoneticPr fontId="3"/>
  </si>
  <si>
    <t>簡略化するため別に確認する。</t>
    <rPh sb="0" eb="3">
      <t>カンリャクカ</t>
    </rPh>
    <rPh sb="7" eb="8">
      <t>ベツ</t>
    </rPh>
    <rPh sb="9" eb="11">
      <t>カクニン</t>
    </rPh>
    <phoneticPr fontId="3"/>
  </si>
  <si>
    <t>※事実婚等により住民票の写しで確認できない場合は、その事実を証明することができる</t>
    <rPh sb="1" eb="4">
      <t>ジジツコン</t>
    </rPh>
    <rPh sb="4" eb="5">
      <t>トウ</t>
    </rPh>
    <rPh sb="8" eb="11">
      <t>ジュウミンヒョウ</t>
    </rPh>
    <rPh sb="12" eb="13">
      <t>ウツ</t>
    </rPh>
    <rPh sb="15" eb="17">
      <t>カクニン</t>
    </rPh>
    <rPh sb="21" eb="23">
      <t>バアイ</t>
    </rPh>
    <rPh sb="27" eb="29">
      <t>ジジツ</t>
    </rPh>
    <rPh sb="30" eb="32">
      <t>ショウメイ</t>
    </rPh>
    <phoneticPr fontId="3"/>
  </si>
  <si>
    <t>書類（民生委員の証明書等）</t>
    <phoneticPr fontId="3"/>
  </si>
  <si>
    <t>育休終了日(母・出生日&gt;=予定日)</t>
    <rPh sb="0" eb="2">
      <t>イクキュウ</t>
    </rPh>
    <rPh sb="2" eb="5">
      <t>シュウリョウビ</t>
    </rPh>
    <rPh sb="6" eb="7">
      <t>ハハ</t>
    </rPh>
    <rPh sb="8" eb="10">
      <t>シュッセイ</t>
    </rPh>
    <rPh sb="10" eb="11">
      <t>ビ</t>
    </rPh>
    <rPh sb="13" eb="15">
      <t>ヨテイ</t>
    </rPh>
    <rPh sb="15" eb="16">
      <t>ビ</t>
    </rPh>
    <phoneticPr fontId="3"/>
  </si>
  <si>
    <t>育休終了日(母・出生日&lt;予定日）</t>
    <rPh sb="0" eb="2">
      <t>イクキュウ</t>
    </rPh>
    <rPh sb="2" eb="5">
      <t>シュウリョウビ</t>
    </rPh>
    <rPh sb="6" eb="7">
      <t>ハハ</t>
    </rPh>
    <rPh sb="8" eb="10">
      <t>シュッセイ</t>
    </rPh>
    <rPh sb="10" eb="11">
      <t>ビ</t>
    </rPh>
    <rPh sb="12" eb="14">
      <t>ヨテイ</t>
    </rPh>
    <rPh sb="14" eb="15">
      <t>ビ</t>
    </rPh>
    <phoneticPr fontId="3"/>
  </si>
  <si>
    <t>0:出生日&gt;=予定日のため出力なし　1:予定日+112日目より前　2:予定日+112日目と同日かそれより後</t>
    <rPh sb="2" eb="4">
      <t>シュッセイ</t>
    </rPh>
    <rPh sb="4" eb="5">
      <t>ビ</t>
    </rPh>
    <rPh sb="7" eb="9">
      <t>ヨテイ</t>
    </rPh>
    <rPh sb="9" eb="10">
      <t>ビ</t>
    </rPh>
    <rPh sb="20" eb="22">
      <t>ヨテイ</t>
    </rPh>
    <rPh sb="22" eb="23">
      <t>ビ</t>
    </rPh>
    <rPh sb="35" eb="37">
      <t>ヨテイ</t>
    </rPh>
    <rPh sb="37" eb="38">
      <t>ビ</t>
    </rPh>
    <phoneticPr fontId="3"/>
  </si>
  <si>
    <t>0:出生日&lt;予定日のため出力なし　1:出生日+112日目より前　2:出生日+112日目と同日かそれより後</t>
    <rPh sb="2" eb="4">
      <t>シュッセイ</t>
    </rPh>
    <rPh sb="4" eb="5">
      <t>ビ</t>
    </rPh>
    <rPh sb="6" eb="8">
      <t>ヨテイ</t>
    </rPh>
    <rPh sb="8" eb="9">
      <t>ビ</t>
    </rPh>
    <rPh sb="12" eb="14">
      <t>シュツリョク</t>
    </rPh>
    <phoneticPr fontId="3"/>
  </si>
  <si>
    <t>請求期間(終)</t>
    <rPh sb="0" eb="2">
      <t>セイキュウ</t>
    </rPh>
    <rPh sb="2" eb="4">
      <t>キカン</t>
    </rPh>
    <rPh sb="5" eb="6">
      <t>オワ</t>
    </rPh>
    <phoneticPr fontId="3"/>
  </si>
  <si>
    <t>パターン</t>
  </si>
  <si>
    <t>－</t>
  </si>
  <si>
    <t>請求期間（終）</t>
    <rPh sb="0" eb="2">
      <t>セイキュウ</t>
    </rPh>
    <rPh sb="2" eb="4">
      <t>キカン</t>
    </rPh>
    <rPh sb="5" eb="6">
      <t>オワリ</t>
    </rPh>
    <phoneticPr fontId="3"/>
  </si>
  <si>
    <t>エラーメッセージ</t>
    <phoneticPr fontId="3"/>
  </si>
  <si>
    <t>＜注意文表示＞</t>
    <rPh sb="1" eb="3">
      <t>チュウイ</t>
    </rPh>
    <rPh sb="3" eb="4">
      <t>ブン</t>
    </rPh>
    <rPh sb="4" eb="6">
      <t>ヒョウジ</t>
    </rPh>
    <phoneticPr fontId="3"/>
  </si>
  <si>
    <t>出生日＋56日</t>
    <phoneticPr fontId="3"/>
  </si>
  <si>
    <t>予定日＋112日</t>
    <rPh sb="0" eb="2">
      <t>ヨテイ</t>
    </rPh>
    <rPh sb="2" eb="3">
      <t>ビ</t>
    </rPh>
    <rPh sb="7" eb="8">
      <t>ニチ</t>
    </rPh>
    <phoneticPr fontId="3"/>
  </si>
  <si>
    <t>出生日+112日</t>
    <rPh sb="0" eb="2">
      <t>シュッセイ</t>
    </rPh>
    <rPh sb="2" eb="3">
      <t>ビ</t>
    </rPh>
    <rPh sb="7" eb="8">
      <t>ニチ</t>
    </rPh>
    <phoneticPr fontId="3"/>
  </si>
  <si>
    <t>確認</t>
    <rPh sb="0" eb="2">
      <t>カクニン</t>
    </rPh>
    <phoneticPr fontId="3"/>
  </si>
  <si>
    <t>OK</t>
    <phoneticPr fontId="3"/>
  </si>
  <si>
    <t>規定通り</t>
    <rPh sb="0" eb="2">
      <t>キテイ</t>
    </rPh>
    <rPh sb="2" eb="3">
      <t>ドオ</t>
    </rPh>
    <phoneticPr fontId="3"/>
  </si>
  <si>
    <t>請求期間が28日以上</t>
    <rPh sb="0" eb="2">
      <t>セイキュウ</t>
    </rPh>
    <rPh sb="2" eb="4">
      <t>キカン</t>
    </rPh>
    <rPh sb="7" eb="8">
      <t>ニチ</t>
    </rPh>
    <rPh sb="8" eb="10">
      <t>イジョウ</t>
    </rPh>
    <phoneticPr fontId="3"/>
  </si>
  <si>
    <t>請求期間(終)が対象期間外</t>
    <rPh sb="0" eb="2">
      <t>セイキュウ</t>
    </rPh>
    <rPh sb="2" eb="4">
      <t>キカン</t>
    </rPh>
    <rPh sb="5" eb="6">
      <t>オ</t>
    </rPh>
    <rPh sb="8" eb="10">
      <t>タイショウ</t>
    </rPh>
    <rPh sb="10" eb="12">
      <t>キカン</t>
    </rPh>
    <rPh sb="12" eb="13">
      <t>ガイ</t>
    </rPh>
    <phoneticPr fontId="3"/>
  </si>
  <si>
    <t>請求期間(始)が対象期間外</t>
    <rPh sb="0" eb="2">
      <t>セイキュウ</t>
    </rPh>
    <rPh sb="2" eb="4">
      <t>キカン</t>
    </rPh>
    <rPh sb="5" eb="6">
      <t>ハジメ</t>
    </rPh>
    <rPh sb="8" eb="10">
      <t>タイショウ</t>
    </rPh>
    <rPh sb="10" eb="12">
      <t>キカン</t>
    </rPh>
    <rPh sb="12" eb="13">
      <t>ガイ</t>
    </rPh>
    <phoneticPr fontId="3"/>
  </si>
  <si>
    <t xml:space="preserve"> ①配偶者は産後休業等をした【『産後休業等』に産後パパ育休は含まれません】</t>
    <rPh sb="2" eb="5">
      <t>ハイグウシャ</t>
    </rPh>
    <rPh sb="10" eb="11">
      <t>トウ</t>
    </rPh>
    <rPh sb="16" eb="18">
      <t>サンゴ</t>
    </rPh>
    <rPh sb="18" eb="20">
      <t>キュウギョウ</t>
    </rPh>
    <rPh sb="20" eb="21">
      <t>トウ</t>
    </rPh>
    <rPh sb="23" eb="25">
      <t>サンゴ</t>
    </rPh>
    <rPh sb="27" eb="29">
      <t>イクキュウ</t>
    </rPh>
    <rPh sb="30" eb="31">
      <t>フク</t>
    </rPh>
    <phoneticPr fontId="3"/>
  </si>
  <si>
    <t xml:space="preserve"> ②配偶者は当該子と法律上の親子関係がない</t>
    <rPh sb="2" eb="5">
      <t>ハイグウシャ</t>
    </rPh>
    <rPh sb="6" eb="8">
      <t>トウガイ</t>
    </rPh>
    <rPh sb="8" eb="9">
      <t>コ</t>
    </rPh>
    <rPh sb="10" eb="12">
      <t>ホウリツ</t>
    </rPh>
    <rPh sb="12" eb="13">
      <t>ジョウ</t>
    </rPh>
    <rPh sb="14" eb="16">
      <t>オヤコ</t>
    </rPh>
    <rPh sb="16" eb="18">
      <t>カンケイ</t>
    </rPh>
    <phoneticPr fontId="3"/>
  </si>
  <si>
    <t xml:space="preserve"> ③配偶者はいない／組合員は配偶者から暴力を受け別居中／配偶者は行方不明</t>
    <rPh sb="10" eb="13">
      <t>クミアイイン</t>
    </rPh>
    <rPh sb="14" eb="17">
      <t>ハイグウシャ</t>
    </rPh>
    <rPh sb="19" eb="21">
      <t>ボウリョク</t>
    </rPh>
    <rPh sb="22" eb="23">
      <t>ウケ</t>
    </rPh>
    <rPh sb="24" eb="27">
      <t>ベッキョチュウ</t>
    </rPh>
    <rPh sb="28" eb="31">
      <t>ハイグウシャ</t>
    </rPh>
    <rPh sb="32" eb="34">
      <t>ユクエ</t>
    </rPh>
    <rPh sb="34" eb="36">
      <t>フメイ</t>
    </rPh>
    <phoneticPr fontId="3"/>
  </si>
  <si>
    <t>まで</t>
    <phoneticPr fontId="3"/>
  </si>
  <si>
    <t>対象期間内における
育児休業日数</t>
    <phoneticPr fontId="3"/>
  </si>
  <si>
    <t>配偶者の状況を勘案しない場合の確認</t>
    <phoneticPr fontId="3"/>
  </si>
  <si>
    <t>①（母親）</t>
    <rPh sb="2" eb="4">
      <t>ハハオヤ</t>
    </rPh>
    <phoneticPr fontId="3"/>
  </si>
  <si>
    <t>勘案しない</t>
    <rPh sb="0" eb="2">
      <t>カンアン</t>
    </rPh>
    <phoneticPr fontId="3"/>
  </si>
  <si>
    <t>セルの色が水色</t>
    <rPh sb="3" eb="4">
      <t>イロ</t>
    </rPh>
    <rPh sb="5" eb="7">
      <t>ミズイロ</t>
    </rPh>
    <phoneticPr fontId="3"/>
  </si>
  <si>
    <t>"勘案しない"が表示されない</t>
    <rPh sb="1" eb="3">
      <t>カンアン</t>
    </rPh>
    <rPh sb="8" eb="10">
      <t>ヒョウジ</t>
    </rPh>
    <phoneticPr fontId="3"/>
  </si>
  <si>
    <t>添付書類（☑がつく項目）</t>
    <rPh sb="0" eb="2">
      <t>テンプ</t>
    </rPh>
    <rPh sb="2" eb="4">
      <t>ショルイ</t>
    </rPh>
    <rPh sb="9" eb="11">
      <t>コウモク</t>
    </rPh>
    <phoneticPr fontId="3"/>
  </si>
  <si>
    <t>・世帯全員について記載された住民票の写し等
・出産予定日を確認できる書類の写し
・配偶者育児休業等の取得の事実を証明する書類</t>
    <phoneticPr fontId="3"/>
  </si>
  <si>
    <t>入力</t>
    <rPh sb="0" eb="2">
      <t>ニュウリョク</t>
    </rPh>
    <phoneticPr fontId="3"/>
  </si>
  <si>
    <t>出力</t>
    <rPh sb="0" eb="2">
      <t>シュツリョク</t>
    </rPh>
    <phoneticPr fontId="3"/>
  </si>
  <si>
    <t>テスト
パターン</t>
    <phoneticPr fontId="3"/>
  </si>
  <si>
    <t>"勘案しない"が表示される</t>
    <rPh sb="1" eb="3">
      <t>カンアン</t>
    </rPh>
    <rPh sb="8" eb="10">
      <t>ヒョウジ</t>
    </rPh>
    <phoneticPr fontId="3"/>
  </si>
  <si>
    <t>その他</t>
    <rPh sb="2" eb="3">
      <t>タ</t>
    </rPh>
    <phoneticPr fontId="3"/>
  </si>
  <si>
    <t>対象期間内における配偶者
育児休業日数(AF21セル）</t>
    <phoneticPr fontId="3"/>
  </si>
  <si>
    <t>当該子の出産予定日（J19セル）</t>
    <rPh sb="0" eb="2">
      <t>トウガイ</t>
    </rPh>
    <rPh sb="2" eb="3">
      <t>コ</t>
    </rPh>
    <rPh sb="4" eb="6">
      <t>シュッサン</t>
    </rPh>
    <rPh sb="6" eb="9">
      <t>ヨテイビ</t>
    </rPh>
    <phoneticPr fontId="3"/>
  </si>
  <si>
    <t>・世帯全員について記載された住民票の写し等
・出産予定日を確認できる書類の写し
・配偶者が産後休業等を取得していることが確認できる書類</t>
    <phoneticPr fontId="3"/>
  </si>
  <si>
    <t>・世帯全員について記載された住民票の写し等
・出産予定日を確認できる書類の写し
・戸籍謄（抄）本</t>
    <phoneticPr fontId="3"/>
  </si>
  <si>
    <t>・世帯全員について記載された住民票の写し等
・出産予定日を確認できる書類の写し
・【下記のうち該当する書類を御提出下さい】</t>
    <phoneticPr fontId="3"/>
  </si>
  <si>
    <t>・世帯全員について記載された住民票の写し等
・出産予定日を確認できる書類の写し
・（給与）収入がないことを確認できる書類</t>
    <phoneticPr fontId="3"/>
  </si>
  <si>
    <t>・世帯全員について記載された住民票の写し等
・出産予定日を確認できる書類の写し
・配偶者が配偶者育児休業等をすることができないことの申告書</t>
    <phoneticPr fontId="3"/>
  </si>
  <si>
    <t>②（父親）</t>
    <rPh sb="2" eb="4">
      <t>チチオヤ</t>
    </rPh>
    <phoneticPr fontId="3"/>
  </si>
  <si>
    <t>セルの色が黒色</t>
    <rPh sb="3" eb="4">
      <t>イロ</t>
    </rPh>
    <rPh sb="5" eb="6">
      <t>クロ</t>
    </rPh>
    <rPh sb="6" eb="7">
      <t>イロ</t>
    </rPh>
    <phoneticPr fontId="3"/>
  </si>
  <si>
    <t>・世帯全員について記載された住民票の写し等
・配偶者育児休業等の取得の事実を証明する書類</t>
    <phoneticPr fontId="3"/>
  </si>
  <si>
    <t>・世帯全員について記載された住民票の写し等
・配偶者が産後休業等を取得していることが確認できる書類</t>
    <phoneticPr fontId="3"/>
  </si>
  <si>
    <t>・世帯全員について記載された住民票の写し等
・戸籍謄（抄）本</t>
    <phoneticPr fontId="3"/>
  </si>
  <si>
    <t>・世帯全員について記載された住民票の写し等
・【下記のうち該当する書類を御提出下さい】</t>
    <phoneticPr fontId="3"/>
  </si>
  <si>
    <t>・世帯全員について記載された住民票の写し等
・（給与）収入がないことを確認できる書類</t>
    <phoneticPr fontId="3"/>
  </si>
  <si>
    <t>・世帯全員について記載された住民票の写し等
・配偶者が配偶者育児休業等をすることができないことの申告書</t>
    <phoneticPr fontId="3"/>
  </si>
  <si>
    <t>当該子に対する申請者</t>
    <phoneticPr fontId="3"/>
  </si>
  <si>
    <t>テストパターン</t>
    <phoneticPr fontId="3"/>
  </si>
  <si>
    <t>当該子の出産予定日</t>
    <phoneticPr fontId="3"/>
  </si>
  <si>
    <t>育児休業に係る子の生年月日</t>
    <phoneticPr fontId="3"/>
  </si>
  <si>
    <t>申請者の育児休業期間（始）</t>
    <rPh sb="11" eb="12">
      <t>ハジ</t>
    </rPh>
    <phoneticPr fontId="3"/>
  </si>
  <si>
    <t>申請者の育児休業期間（終）</t>
    <rPh sb="11" eb="12">
      <t>オ</t>
    </rPh>
    <phoneticPr fontId="3"/>
  </si>
  <si>
    <t>配偶者の育児休業期間（始）</t>
    <rPh sb="11" eb="12">
      <t>ハジ</t>
    </rPh>
    <phoneticPr fontId="3"/>
  </si>
  <si>
    <t>配偶者の育児休業期間（終）</t>
    <rPh sb="11" eb="12">
      <t>オ</t>
    </rPh>
    <phoneticPr fontId="3"/>
  </si>
  <si>
    <t>請求期間（終）</t>
    <rPh sb="5" eb="6">
      <t>オ</t>
    </rPh>
    <phoneticPr fontId="3"/>
  </si>
  <si>
    <t>請求期間（始）</t>
    <rPh sb="5" eb="6">
      <t>ハジ</t>
    </rPh>
    <phoneticPr fontId="3"/>
  </si>
  <si>
    <t>対象期間内における育児休業日数[A]</t>
    <rPh sb="0" eb="2">
      <t>タイショウ</t>
    </rPh>
    <rPh sb="2" eb="4">
      <t>キカン</t>
    </rPh>
    <rPh sb="4" eb="5">
      <t>ナイ</t>
    </rPh>
    <rPh sb="9" eb="11">
      <t>イクジ</t>
    </rPh>
    <rPh sb="11" eb="13">
      <t>キュウギョウ</t>
    </rPh>
    <rPh sb="13" eb="15">
      <t>ニッスウ</t>
    </rPh>
    <phoneticPr fontId="3"/>
  </si>
  <si>
    <t>対象期間内における配偶者育児休業日数[B]</t>
    <rPh sb="0" eb="5">
      <t>タイショウキカンナイ</t>
    </rPh>
    <rPh sb="9" eb="12">
      <t>ハイグウシャ</t>
    </rPh>
    <rPh sb="12" eb="14">
      <t>イクジ</t>
    </rPh>
    <rPh sb="14" eb="16">
      <t>キュウギョウ</t>
    </rPh>
    <rPh sb="16" eb="18">
      <t>ニッスウ</t>
    </rPh>
    <phoneticPr fontId="3"/>
  </si>
  <si>
    <t>請求日数[C]</t>
    <phoneticPr fontId="3"/>
  </si>
  <si>
    <t>支給対象日数[D]</t>
    <phoneticPr fontId="3"/>
  </si>
  <si>
    <t>なし</t>
    <phoneticPr fontId="3"/>
  </si>
  <si>
    <t>28日以内になるよう請求期間を設定してください</t>
    <rPh sb="2" eb="3">
      <t>ニチ</t>
    </rPh>
    <rPh sb="3" eb="5">
      <t>イナイ</t>
    </rPh>
    <rPh sb="10" eb="12">
      <t>セイキュウ</t>
    </rPh>
    <rPh sb="12" eb="14">
      <t>キカン</t>
    </rPh>
    <rPh sb="15" eb="17">
      <t>セッテイ</t>
    </rPh>
    <phoneticPr fontId="3"/>
  </si>
  <si>
    <t>【AB22セル】【注意】請求期間は申請者の育児休業期間内に設定してください</t>
    <phoneticPr fontId="3"/>
  </si>
  <si>
    <t>テスト観点</t>
    <rPh sb="3" eb="5">
      <t>カンテン</t>
    </rPh>
    <phoneticPr fontId="3"/>
  </si>
  <si>
    <t>申請者の育児休業が子の出生から56日後の場合</t>
    <rPh sb="0" eb="3">
      <t>シンセイシャ</t>
    </rPh>
    <rPh sb="4" eb="6">
      <t>イクジ</t>
    </rPh>
    <rPh sb="6" eb="8">
      <t>キュウギョウ</t>
    </rPh>
    <rPh sb="9" eb="10">
      <t>コ</t>
    </rPh>
    <rPh sb="11" eb="13">
      <t>シュッセイ</t>
    </rPh>
    <rPh sb="17" eb="19">
      <t>ニチゴ</t>
    </rPh>
    <rPh sb="20" eb="22">
      <t>バアイ</t>
    </rPh>
    <phoneticPr fontId="3"/>
  </si>
  <si>
    <t>申請者の育児休業が子の出生から57日後の場合</t>
    <rPh sb="0" eb="3">
      <t>シンセイシャ</t>
    </rPh>
    <rPh sb="4" eb="6">
      <t>イクジ</t>
    </rPh>
    <rPh sb="6" eb="8">
      <t>キュウギョウ</t>
    </rPh>
    <rPh sb="9" eb="10">
      <t>コ</t>
    </rPh>
    <rPh sb="11" eb="13">
      <t>シュッセイ</t>
    </rPh>
    <rPh sb="17" eb="19">
      <t>ニチゴ</t>
    </rPh>
    <rPh sb="20" eb="22">
      <t>バアイ</t>
    </rPh>
    <phoneticPr fontId="3"/>
  </si>
  <si>
    <t>請求期間が28日を超える場合</t>
    <rPh sb="0" eb="2">
      <t>セイキュウ</t>
    </rPh>
    <rPh sb="2" eb="4">
      <t>キカン</t>
    </rPh>
    <rPh sb="7" eb="8">
      <t>ニチ</t>
    </rPh>
    <rPh sb="9" eb="10">
      <t>コ</t>
    </rPh>
    <rPh sb="12" eb="14">
      <t>バアイ</t>
    </rPh>
    <phoneticPr fontId="3"/>
  </si>
  <si>
    <t>請求期間(始)が育休開始日より早い場合</t>
    <rPh sb="0" eb="2">
      <t>セイキュウ</t>
    </rPh>
    <rPh sb="2" eb="4">
      <t>キカン</t>
    </rPh>
    <rPh sb="5" eb="6">
      <t>ハジ</t>
    </rPh>
    <rPh sb="8" eb="10">
      <t>イクキュウ</t>
    </rPh>
    <rPh sb="10" eb="13">
      <t>カイシビ</t>
    </rPh>
    <rPh sb="15" eb="16">
      <t>ハヤ</t>
    </rPh>
    <rPh sb="17" eb="19">
      <t>バアイ</t>
    </rPh>
    <phoneticPr fontId="3"/>
  </si>
  <si>
    <t>請求期間(終)が育休開始日より遅い場合</t>
    <rPh sb="0" eb="2">
      <t>セイキュウ</t>
    </rPh>
    <rPh sb="2" eb="4">
      <t>キカン</t>
    </rPh>
    <rPh sb="5" eb="6">
      <t>オワ</t>
    </rPh>
    <rPh sb="8" eb="10">
      <t>イクキュウ</t>
    </rPh>
    <rPh sb="10" eb="13">
      <t>カイシビ</t>
    </rPh>
    <rPh sb="15" eb="16">
      <t>オソ</t>
    </rPh>
    <rPh sb="17" eb="19">
      <t>バアイ</t>
    </rPh>
    <phoneticPr fontId="3"/>
  </si>
  <si>
    <t>育児休業の終了日が出産予定日の112日後の場合</t>
    <rPh sb="0" eb="2">
      <t>イクジ</t>
    </rPh>
    <rPh sb="2" eb="4">
      <t>キュウギョウ</t>
    </rPh>
    <rPh sb="5" eb="8">
      <t>シュウリョウビ</t>
    </rPh>
    <rPh sb="9" eb="11">
      <t>シュッサン</t>
    </rPh>
    <rPh sb="11" eb="14">
      <t>ヨテイビ</t>
    </rPh>
    <rPh sb="18" eb="20">
      <t>ニチゴ</t>
    </rPh>
    <rPh sb="21" eb="23">
      <t>バアイ</t>
    </rPh>
    <phoneticPr fontId="3"/>
  </si>
  <si>
    <t>育児休業の終了日が出産予定日の113日後の場合</t>
    <rPh sb="0" eb="2">
      <t>イクジ</t>
    </rPh>
    <rPh sb="2" eb="4">
      <t>キュウギョウ</t>
    </rPh>
    <rPh sb="5" eb="8">
      <t>シュウリョウビ</t>
    </rPh>
    <rPh sb="9" eb="11">
      <t>シュッサン</t>
    </rPh>
    <rPh sb="11" eb="14">
      <t>ヨテイビ</t>
    </rPh>
    <rPh sb="18" eb="20">
      <t>ニチゴ</t>
    </rPh>
    <rPh sb="21" eb="23">
      <t>バアイ</t>
    </rPh>
    <phoneticPr fontId="3"/>
  </si>
  <si>
    <t>28日間以内になるよう請求期間を設定してください</t>
  </si>
  <si>
    <t>育児休業の終了日が出生日の112日後の場合</t>
    <rPh sb="0" eb="2">
      <t>イクジ</t>
    </rPh>
    <rPh sb="2" eb="4">
      <t>キュウギョウ</t>
    </rPh>
    <rPh sb="5" eb="8">
      <t>シュウリョウビ</t>
    </rPh>
    <rPh sb="9" eb="11">
      <t>シュッセイ</t>
    </rPh>
    <rPh sb="11" eb="12">
      <t>ビ</t>
    </rPh>
    <rPh sb="16" eb="18">
      <t>ニチゴ</t>
    </rPh>
    <rPh sb="19" eb="21">
      <t>バアイ</t>
    </rPh>
    <phoneticPr fontId="3"/>
  </si>
  <si>
    <t>育児休業の終了日が出生日の113日後の場合</t>
    <rPh sb="0" eb="2">
      <t>イクジ</t>
    </rPh>
    <rPh sb="2" eb="4">
      <t>キュウギョウ</t>
    </rPh>
    <rPh sb="5" eb="8">
      <t>シュウリョウビ</t>
    </rPh>
    <rPh sb="9" eb="11">
      <t>シュッセイ</t>
    </rPh>
    <rPh sb="11" eb="12">
      <t>ビ</t>
    </rPh>
    <rPh sb="16" eb="18">
      <t>ニチゴ</t>
    </rPh>
    <rPh sb="19" eb="21">
      <t>バアイ</t>
    </rPh>
    <phoneticPr fontId="3"/>
  </si>
  <si>
    <t>配偶者の育児休業終了日が開始日から57日後の場合</t>
    <rPh sb="0" eb="3">
      <t>ハイグウシャ</t>
    </rPh>
    <rPh sb="4" eb="6">
      <t>イクジ</t>
    </rPh>
    <rPh sb="6" eb="8">
      <t>キュウギョウ</t>
    </rPh>
    <rPh sb="8" eb="11">
      <t>シュウリョウビ</t>
    </rPh>
    <rPh sb="12" eb="15">
      <t>カイシビ</t>
    </rPh>
    <rPh sb="19" eb="21">
      <t>ニチゴ</t>
    </rPh>
    <rPh sb="22" eb="24">
      <t>バアイ</t>
    </rPh>
    <phoneticPr fontId="3"/>
  </si>
  <si>
    <t>を添付する場合、住民票の写しのコピーでも可</t>
    <rPh sb="8" eb="11">
      <t>ジュウミンヒョウ</t>
    </rPh>
    <rPh sb="12" eb="13">
      <t>ウツ</t>
    </rPh>
    <rPh sb="20" eb="21">
      <t>カ</t>
    </rPh>
    <phoneticPr fontId="3"/>
  </si>
  <si>
    <t>する場合、当該書類のコピーでも可</t>
    <rPh sb="5" eb="7">
      <t>トウガイ</t>
    </rPh>
    <rPh sb="7" eb="9">
      <t>ショルイ</t>
    </rPh>
    <rPh sb="15" eb="16">
      <t>カ</t>
    </rPh>
    <phoneticPr fontId="3"/>
  </si>
  <si>
    <t>別表１</t>
    <rPh sb="0" eb="2">
      <t>ベッピョウ</t>
    </rPh>
    <phoneticPr fontId="3"/>
  </si>
  <si>
    <t>【テスト観点】ラジオボタンの入力に対する日付セル以外のセルの動作を確認する。</t>
    <phoneticPr fontId="3"/>
  </si>
  <si>
    <t>【テスト観点】各入力に対して出力された日数やエラーメッセージ等を確認する。</t>
    <phoneticPr fontId="3"/>
  </si>
  <si>
    <t>別表２</t>
    <rPh sb="0" eb="2">
      <t>ベッピョウ</t>
    </rPh>
    <phoneticPr fontId="3"/>
  </si>
  <si>
    <t>U18セルに「【注意】申請者が父親の場合、「配偶者の状況を勘案しない場合の確認」①～⑤のいずれかを選択してください」が表示される。</t>
    <rPh sb="59" eb="61">
      <t>ヒョウジ</t>
    </rPh>
    <phoneticPr fontId="3"/>
  </si>
  <si>
    <t>U18セルに「【注意】配偶者が父親の場合、「配偶者の状況を勘案しない場合の確認」①は選択できません」が表示される。</t>
    <rPh sb="51" eb="53">
      <t>ヒョウジ</t>
    </rPh>
    <phoneticPr fontId="3"/>
  </si>
  <si>
    <t>又は「妻の子」となっている場合は、世帯全員について記載された住民票（写し）でも可</t>
    <rPh sb="17" eb="19">
      <t>セタイ</t>
    </rPh>
    <rPh sb="19" eb="21">
      <t>ゼンイン</t>
    </rPh>
    <rPh sb="25" eb="27">
      <t>キサイ</t>
    </rPh>
    <phoneticPr fontId="3"/>
  </si>
  <si>
    <t>※標準報酬月額や育児休業支援手当金の請求金額が不明な場合は記載不要です。</t>
    <rPh sb="1" eb="3">
      <t>ヒョウジュン</t>
    </rPh>
    <rPh sb="3" eb="5">
      <t>ホウシュウ</t>
    </rPh>
    <rPh sb="5" eb="7">
      <t>ゲツガク</t>
    </rPh>
    <rPh sb="8" eb="10">
      <t>イクジ</t>
    </rPh>
    <rPh sb="10" eb="12">
      <t>キュウギョウ</t>
    </rPh>
    <rPh sb="12" eb="14">
      <t>シエン</t>
    </rPh>
    <rPh sb="14" eb="16">
      <t>テアテ</t>
    </rPh>
    <rPh sb="16" eb="17">
      <t>キン</t>
    </rPh>
    <rPh sb="18" eb="20">
      <t>セイキュウ</t>
    </rPh>
    <rPh sb="20" eb="22">
      <t>キンガク</t>
    </rPh>
    <rPh sb="23" eb="25">
      <t>フメイ</t>
    </rPh>
    <rPh sb="26" eb="28">
      <t>バアイ</t>
    </rPh>
    <rPh sb="29" eb="31">
      <t>キサイ</t>
    </rPh>
    <rPh sb="31" eb="33">
      <t>フヨウ</t>
    </rPh>
    <phoneticPr fontId="3"/>
  </si>
  <si>
    <t>育児休業支援手当金請求書</t>
    <rPh sb="0" eb="2">
      <t>イクジ</t>
    </rPh>
    <rPh sb="2" eb="4">
      <t>キュウギョウ</t>
    </rPh>
    <rPh sb="4" eb="6">
      <t>シエン</t>
    </rPh>
    <rPh sb="6" eb="8">
      <t>テアテ</t>
    </rPh>
    <rPh sb="8" eb="9">
      <t>キン</t>
    </rPh>
    <rPh sb="9" eb="12">
      <t>セイキュウショ</t>
    </rPh>
    <phoneticPr fontId="3"/>
  </si>
  <si>
    <t>別表３</t>
    <rPh sb="0" eb="2">
      <t>ベッピョウ</t>
    </rPh>
    <phoneticPr fontId="3"/>
  </si>
  <si>
    <t>　　日間</t>
    <rPh sb="2" eb="3">
      <t>ニチ</t>
    </rPh>
    <rPh sb="3" eb="4">
      <t>カン</t>
    </rPh>
    <phoneticPr fontId="3"/>
  </si>
  <si>
    <t>　日間</t>
    <rPh sb="1" eb="2">
      <t>ニチ</t>
    </rPh>
    <rPh sb="2" eb="3">
      <t>アイダ</t>
    </rPh>
    <phoneticPr fontId="3"/>
  </si>
  <si>
    <t>添付書類(次の書類をご提出ください)</t>
    <rPh sb="0" eb="2">
      <t>テンプ</t>
    </rPh>
    <rPh sb="2" eb="4">
      <t>ショルイ</t>
    </rPh>
    <rPh sb="5" eb="6">
      <t>ツギ</t>
    </rPh>
    <rPh sb="7" eb="9">
      <t>ショルイ</t>
    </rPh>
    <rPh sb="11" eb="13">
      <t>テイシュツ</t>
    </rPh>
    <phoneticPr fontId="3"/>
  </si>
  <si>
    <t>＜必ず提出＞</t>
    <rPh sb="1" eb="2">
      <t>カナラ</t>
    </rPh>
    <rPh sb="3" eb="5">
      <t>テイシュツ</t>
    </rPh>
    <phoneticPr fontId="3"/>
  </si>
  <si>
    <t>＜次の要件に該当する場合提出＞</t>
    <rPh sb="1" eb="2">
      <t>ツギ</t>
    </rPh>
    <rPh sb="3" eb="5">
      <t>ヨウケン</t>
    </rPh>
    <rPh sb="6" eb="8">
      <t>ガイトウ</t>
    </rPh>
    <rPh sb="10" eb="12">
      <t>バアイ</t>
    </rPh>
    <rPh sb="12" eb="14">
      <t>テイシュツ</t>
    </rPh>
    <phoneticPr fontId="3"/>
  </si>
  <si>
    <t>○「当該子に対する申請者」で「①　母親」に該当する場合</t>
    <rPh sb="2" eb="4">
      <t>トウガイ</t>
    </rPh>
    <rPh sb="4" eb="5">
      <t>コ</t>
    </rPh>
    <rPh sb="6" eb="7">
      <t>タイ</t>
    </rPh>
    <rPh sb="9" eb="12">
      <t>シンセイシャ</t>
    </rPh>
    <rPh sb="17" eb="19">
      <t>ハハオヤ</t>
    </rPh>
    <rPh sb="21" eb="23">
      <t>ガイトウ</t>
    </rPh>
    <rPh sb="25" eb="27">
      <t>バアイ</t>
    </rPh>
    <phoneticPr fontId="3"/>
  </si>
  <si>
    <t>○「申請者の休業中の報酬」で「②　ある」に該当する場合</t>
    <rPh sb="21" eb="23">
      <t>ガイトウ</t>
    </rPh>
    <rPh sb="25" eb="27">
      <t>バアイ</t>
    </rPh>
    <phoneticPr fontId="3"/>
  </si>
  <si>
    <t>○「配偶者の状況を勘案しない場合の確認」の</t>
    <phoneticPr fontId="3"/>
  </si>
  <si>
    <t>①に該当する場合</t>
    <rPh sb="2" eb="4">
      <t>ガイトウ</t>
    </rPh>
    <rPh sb="6" eb="8">
      <t>バアイ</t>
    </rPh>
    <phoneticPr fontId="3"/>
  </si>
  <si>
    <t>②に該当する場合</t>
    <rPh sb="2" eb="4">
      <t>ガイトウ</t>
    </rPh>
    <rPh sb="6" eb="8">
      <t>バアイ</t>
    </rPh>
    <phoneticPr fontId="3"/>
  </si>
  <si>
    <t>①～⑤のいずれにも該当しない場合</t>
    <rPh sb="9" eb="11">
      <t>ガイトウ</t>
    </rPh>
    <rPh sb="14" eb="16">
      <t>バアイ</t>
    </rPh>
    <phoneticPr fontId="3"/>
  </si>
  <si>
    <t>・配偶者育児休業等の取得の事実を証明する書類</t>
    <phoneticPr fontId="3"/>
  </si>
  <si>
    <t>・戸籍謄（抄）本</t>
    <rPh sb="1" eb="3">
      <t>コセキ</t>
    </rPh>
    <rPh sb="3" eb="4">
      <t>トウ</t>
    </rPh>
    <rPh sb="5" eb="6">
      <t>ショウ</t>
    </rPh>
    <rPh sb="7" eb="8">
      <t>ホン</t>
    </rPh>
    <phoneticPr fontId="3"/>
  </si>
  <si>
    <t>子」又は「妻の子」となっている場合は、世帯全員について記載された住民票（写し）</t>
    <rPh sb="19" eb="21">
      <t>セタイ</t>
    </rPh>
    <rPh sb="21" eb="23">
      <t>ゼンイン</t>
    </rPh>
    <rPh sb="27" eb="29">
      <t>キサイ</t>
    </rPh>
    <phoneticPr fontId="3"/>
  </si>
  <si>
    <t>でも可</t>
    <phoneticPr fontId="3"/>
  </si>
  <si>
    <t>④に該当する場合</t>
    <rPh sb="2" eb="4">
      <t>ガイトウ</t>
    </rPh>
    <rPh sb="6" eb="8">
      <t>バアイ</t>
    </rPh>
    <phoneticPr fontId="3"/>
  </si>
  <si>
    <t>・（給与）収入がないことを確認できる書類（配偶者の直近の課税証明書等）</t>
    <rPh sb="2" eb="4">
      <t>キュウヨ</t>
    </rPh>
    <rPh sb="5" eb="7">
      <t>シュウニュウ</t>
    </rPh>
    <rPh sb="13" eb="15">
      <t>カクニン</t>
    </rPh>
    <rPh sb="18" eb="20">
      <t>ショルイ</t>
    </rPh>
    <rPh sb="21" eb="24">
      <t>ハイグウシャ</t>
    </rPh>
    <rPh sb="25" eb="27">
      <t>チョッキン</t>
    </rPh>
    <rPh sb="28" eb="30">
      <t>カゼイ</t>
    </rPh>
    <rPh sb="30" eb="33">
      <t>ショウメイショ</t>
    </rPh>
    <rPh sb="33" eb="34">
      <t>トウ</t>
    </rPh>
    <phoneticPr fontId="3"/>
  </si>
  <si>
    <t>⑤に該当する場合</t>
    <rPh sb="2" eb="4">
      <t>ガイトウ</t>
    </rPh>
    <rPh sb="6" eb="8">
      <t>バアイ</t>
    </rPh>
    <phoneticPr fontId="3"/>
  </si>
  <si>
    <t>・当該請求期間が含まれる「育児休業給付受給資格確認通知」等(原本証明のある写し可)</t>
    <phoneticPr fontId="3"/>
  </si>
  <si>
    <t>○「雇用保険加入状況」で「②　加入中」に該当する場合</t>
    <rPh sb="15" eb="17">
      <t>カニュウ</t>
    </rPh>
    <rPh sb="17" eb="18">
      <t>チュウ</t>
    </rPh>
    <rPh sb="20" eb="22">
      <t>ガイトウ</t>
    </rPh>
    <rPh sb="24" eb="26">
      <t>バアイ</t>
    </rPh>
    <phoneticPr fontId="3"/>
  </si>
  <si>
    <t>※必ずどちらかを選択してください。</t>
    <rPh sb="1" eb="2">
      <t>カナラ</t>
    </rPh>
    <rPh sb="8" eb="10">
      <t>センタク</t>
    </rPh>
    <phoneticPr fontId="3"/>
  </si>
  <si>
    <t>支給対象日数</t>
    <phoneticPr fontId="3"/>
  </si>
  <si>
    <t>請求日数</t>
    <rPh sb="0" eb="2">
      <t>セイキュウ</t>
    </rPh>
    <rPh sb="2" eb="4">
      <t>ニッスウ</t>
    </rPh>
    <phoneticPr fontId="3"/>
  </si>
  <si>
    <t>対象期間内における
配偶者育児休業日数</t>
    <rPh sb="10" eb="13">
      <t>ハイグウシャ</t>
    </rPh>
    <phoneticPr fontId="3"/>
  </si>
  <si>
    <t>□</t>
    <phoneticPr fontId="3"/>
  </si>
  <si>
    <t>育休期間NG条件</t>
    <rPh sb="0" eb="2">
      <t>イクキュウ</t>
    </rPh>
    <rPh sb="2" eb="4">
      <t>キカン</t>
    </rPh>
    <rPh sb="6" eb="8">
      <t>ジョウケン</t>
    </rPh>
    <phoneticPr fontId="3"/>
  </si>
  <si>
    <t>育休終了日が出生日より早い、または育休開始日が出生日＋56日後より遅い</t>
    <rPh sb="0" eb="2">
      <t>イクキュウ</t>
    </rPh>
    <rPh sb="2" eb="5">
      <t>シュウリョウビ</t>
    </rPh>
    <rPh sb="6" eb="8">
      <t>シュッセイ</t>
    </rPh>
    <rPh sb="8" eb="9">
      <t>ビ</t>
    </rPh>
    <rPh sb="11" eb="12">
      <t>ハヤ</t>
    </rPh>
    <rPh sb="17" eb="19">
      <t>イクキュウ</t>
    </rPh>
    <rPh sb="19" eb="22">
      <t>カイシビ</t>
    </rPh>
    <rPh sb="23" eb="25">
      <t>シュッセイ</t>
    </rPh>
    <rPh sb="25" eb="26">
      <t>ビ</t>
    </rPh>
    <rPh sb="29" eb="31">
      <t>ニチゴ</t>
    </rPh>
    <rPh sb="33" eb="34">
      <t>オソ</t>
    </rPh>
    <phoneticPr fontId="3"/>
  </si>
  <si>
    <t>育休終了日が出生日より早い、または育休開始日が予定日＋112日後より遅い</t>
    <rPh sb="0" eb="2">
      <t>イクキュウ</t>
    </rPh>
    <rPh sb="2" eb="5">
      <t>シュウリョウビ</t>
    </rPh>
    <rPh sb="6" eb="8">
      <t>シュッセイ</t>
    </rPh>
    <rPh sb="8" eb="9">
      <t>ビ</t>
    </rPh>
    <rPh sb="11" eb="12">
      <t>ハヤ</t>
    </rPh>
    <rPh sb="17" eb="19">
      <t>イクキュウ</t>
    </rPh>
    <rPh sb="19" eb="22">
      <t>カイシビ</t>
    </rPh>
    <rPh sb="23" eb="25">
      <t>ヨテイ</t>
    </rPh>
    <rPh sb="25" eb="26">
      <t>ビ</t>
    </rPh>
    <rPh sb="30" eb="31">
      <t>ニチ</t>
    </rPh>
    <rPh sb="31" eb="32">
      <t>アト</t>
    </rPh>
    <rPh sb="34" eb="35">
      <t>オソ</t>
    </rPh>
    <phoneticPr fontId="3"/>
  </si>
  <si>
    <t>育休終了日が出生日より早い、または育休開始日が出生日＋112日後より遅い</t>
    <rPh sb="0" eb="2">
      <t>イクキュウ</t>
    </rPh>
    <rPh sb="2" eb="5">
      <t>シュウリョウビ</t>
    </rPh>
    <rPh sb="6" eb="8">
      <t>シュッセイ</t>
    </rPh>
    <rPh sb="8" eb="9">
      <t>ビ</t>
    </rPh>
    <rPh sb="11" eb="12">
      <t>ハヤ</t>
    </rPh>
    <rPh sb="17" eb="19">
      <t>イクキュウ</t>
    </rPh>
    <rPh sb="19" eb="22">
      <t>カイシビ</t>
    </rPh>
    <rPh sb="23" eb="25">
      <t>シュッセイ</t>
    </rPh>
    <rPh sb="25" eb="26">
      <t>ビ</t>
    </rPh>
    <rPh sb="30" eb="32">
      <t>ニチゴ</t>
    </rPh>
    <rPh sb="34" eb="35">
      <t>オソ</t>
    </rPh>
    <phoneticPr fontId="3"/>
  </si>
  <si>
    <t>育休終了日が出産予定日より早い、または育休開始日が出生日＋112日後より遅い</t>
    <rPh sb="0" eb="2">
      <t>イクキュウ</t>
    </rPh>
    <rPh sb="2" eb="5">
      <t>シュウリョウビ</t>
    </rPh>
    <rPh sb="6" eb="8">
      <t>シュッサン</t>
    </rPh>
    <rPh sb="8" eb="11">
      <t>ヨテイビ</t>
    </rPh>
    <rPh sb="13" eb="14">
      <t>ハヤ</t>
    </rPh>
    <rPh sb="19" eb="21">
      <t>イクキュウ</t>
    </rPh>
    <rPh sb="21" eb="24">
      <t>カイシビ</t>
    </rPh>
    <rPh sb="25" eb="27">
      <t>シュッセイ</t>
    </rPh>
    <rPh sb="27" eb="28">
      <t>ビ</t>
    </rPh>
    <rPh sb="32" eb="34">
      <t>ニチゴ</t>
    </rPh>
    <rPh sb="36" eb="37">
      <t>オソ</t>
    </rPh>
    <phoneticPr fontId="3"/>
  </si>
  <si>
    <t>判定（0：OK　1：NG)</t>
    <rPh sb="0" eb="2">
      <t>ハンテイ</t>
    </rPh>
    <phoneticPr fontId="3"/>
  </si>
  <si>
    <t>申請者のパターン</t>
    <rPh sb="0" eb="3">
      <t>シンセイシャ</t>
    </rPh>
    <phoneticPr fontId="3"/>
  </si>
  <si>
    <t>配偶者のパターン</t>
    <rPh sb="0" eb="3">
      <t>ハイグウシャ</t>
    </rPh>
    <phoneticPr fontId="3"/>
  </si>
  <si>
    <t>判定：</t>
    <rPh sb="0" eb="2">
      <t>ハンテイ</t>
    </rPh>
    <phoneticPr fontId="3"/>
  </si>
  <si>
    <t>※ 証明日は請求日以降の日付としてください。</t>
    <phoneticPr fontId="3"/>
  </si>
  <si>
    <r>
      <t xml:space="preserve">請求者
</t>
    </r>
    <r>
      <rPr>
        <sz val="6"/>
        <rFont val="ＭＳ 明朝"/>
        <family val="1"/>
        <charset val="128"/>
      </rPr>
      <t>(署名又は
記名・押印)</t>
    </r>
    <rPh sb="0" eb="3">
      <t>セイキュウシャ</t>
    </rPh>
    <rPh sb="5" eb="7">
      <t>ショメイ</t>
    </rPh>
    <rPh sb="7" eb="8">
      <t>マタ</t>
    </rPh>
    <rPh sb="10" eb="12">
      <t>キメイ</t>
    </rPh>
    <rPh sb="13" eb="15">
      <t>オウイン</t>
    </rPh>
    <phoneticPr fontId="3"/>
  </si>
  <si>
    <t>※育児休業手当金を同時に請求し、かつパパ・ママ育休プラスの申請のため住民票の写し等</t>
    <rPh sb="1" eb="3">
      <t>イクジ</t>
    </rPh>
    <rPh sb="3" eb="8">
      <t>キュウギョウテアテキン</t>
    </rPh>
    <rPh sb="9" eb="11">
      <t>ドウジ</t>
    </rPh>
    <rPh sb="12" eb="14">
      <t>セイキュウ</t>
    </rPh>
    <rPh sb="23" eb="25">
      <t>イクキュウ</t>
    </rPh>
    <rPh sb="29" eb="31">
      <t>シンセイ</t>
    </rPh>
    <rPh sb="34" eb="37">
      <t>ジュウミンヒョウ</t>
    </rPh>
    <rPh sb="38" eb="39">
      <t>ウツ</t>
    </rPh>
    <rPh sb="40" eb="41">
      <t>トウ</t>
    </rPh>
    <phoneticPr fontId="3"/>
  </si>
  <si>
    <t>※育児休業手当金を同時に請求し、かつパパ・ママ育休プラスの申請のため当該書類を添付</t>
    <rPh sb="1" eb="3">
      <t>イクジ</t>
    </rPh>
    <rPh sb="3" eb="8">
      <t>キュウギョウテアテキン</t>
    </rPh>
    <rPh sb="9" eb="11">
      <t>ドウジ</t>
    </rPh>
    <rPh sb="12" eb="14">
      <t>セイキュウ</t>
    </rPh>
    <rPh sb="23" eb="25">
      <t>イクキュウ</t>
    </rPh>
    <rPh sb="29" eb="31">
      <t>シンセイ</t>
    </rPh>
    <rPh sb="34" eb="36">
      <t>トウガイ</t>
    </rPh>
    <rPh sb="36" eb="38">
      <t>ショルイ</t>
    </rPh>
    <rPh sb="39" eb="41">
      <t>テンプ</t>
    </rPh>
    <phoneticPr fontId="3"/>
  </si>
  <si>
    <t>【下記のうち該当する書類をご提出下さい】</t>
    <rPh sb="1" eb="3">
      <t>カキ</t>
    </rPh>
    <rPh sb="6" eb="8">
      <t>ガイトウ</t>
    </rPh>
    <rPh sb="10" eb="12">
      <t>ショルイ</t>
    </rPh>
    <rPh sb="14" eb="16">
      <t>テイシュツ</t>
    </rPh>
    <rPh sb="16" eb="17">
      <t>クダ</t>
    </rPh>
    <phoneticPr fontId="3"/>
  </si>
  <si>
    <t>組合員等</t>
    <rPh sb="0" eb="3">
      <t>クミアイイン</t>
    </rPh>
    <rPh sb="3" eb="4">
      <t>トウ</t>
    </rPh>
    <phoneticPr fontId="3"/>
  </si>
  <si>
    <t>記号・番号</t>
    <rPh sb="0" eb="2">
      <t>キゴウ</t>
    </rPh>
    <rPh sb="3" eb="5">
      <t>バンゴウ</t>
    </rPh>
    <phoneticPr fontId="3"/>
  </si>
  <si>
    <t>③に該当する場合（下記のうち該当する書類をご提出下さい）</t>
    <rPh sb="2" eb="4">
      <t>ガイトウ</t>
    </rPh>
    <rPh sb="6" eb="8">
      <t>バアイ</t>
    </rPh>
    <phoneticPr fontId="3"/>
  </si>
  <si>
    <t>【注意】請求期間は育児休業期間内または対象期間内に設定してください</t>
    <rPh sb="9" eb="11">
      <t>イクジ</t>
    </rPh>
    <rPh sb="11" eb="13">
      <t>キュウギョウ</t>
    </rPh>
    <rPh sb="19" eb="21">
      <t>タイショウ</t>
    </rPh>
    <rPh sb="21" eb="23">
      <t>キカン</t>
    </rPh>
    <rPh sb="23" eb="24">
      <t>ナイ</t>
    </rPh>
    <phoneticPr fontId="3"/>
  </si>
  <si>
    <t>※</t>
    <phoneticPr fontId="3"/>
  </si>
  <si>
    <t>①産休を取得:1　②配偶者の子でない:2　③配偶者がいない等:3
④適用事業でない:4　⑤育休取得不可:5</t>
    <rPh sb="1" eb="3">
      <t>サンキュウ</t>
    </rPh>
    <rPh sb="4" eb="6">
      <t>シュトク</t>
    </rPh>
    <rPh sb="10" eb="13">
      <t>ハイグウシャ</t>
    </rPh>
    <rPh sb="14" eb="15">
      <t>コ</t>
    </rPh>
    <rPh sb="22" eb="25">
      <t>ハイグウシャ</t>
    </rPh>
    <rPh sb="29" eb="30">
      <t>ナド</t>
    </rPh>
    <rPh sb="34" eb="36">
      <t>テキヨウ</t>
    </rPh>
    <rPh sb="36" eb="38">
      <t>ジギョウ</t>
    </rPh>
    <rPh sb="45" eb="47">
      <t>イクキュウ</t>
    </rPh>
    <rPh sb="47" eb="49">
      <t>シュトク</t>
    </rPh>
    <rPh sb="49" eb="51">
      <t>フカ</t>
    </rPh>
    <phoneticPr fontId="3"/>
  </si>
  <si>
    <t>組合員が母親</t>
    <rPh sb="0" eb="3">
      <t>クミアイイン</t>
    </rPh>
    <rPh sb="4" eb="6">
      <t>ハハオヤ</t>
    </rPh>
    <phoneticPr fontId="3"/>
  </si>
  <si>
    <t>裁判所が発行する配偶者からの暴力の防止及び被害者の保護等に関する法律第10条に基づく</t>
    <phoneticPr fontId="3"/>
  </si>
  <si>
    <t>保護命令の写し</t>
    <phoneticPr fontId="3"/>
  </si>
  <si>
    <t>（出産）予定証明書）等）</t>
    <phoneticPr fontId="3"/>
  </si>
  <si>
    <t>証明書）等）</t>
    <phoneticPr fontId="3"/>
  </si>
  <si>
    <t>出産予定日を確認できる書類の写し（母子健康手帳の写し、医師の診断書（分べん(出産)予定</t>
    <rPh sb="0" eb="2">
      <t>シュッサン</t>
    </rPh>
    <rPh sb="2" eb="5">
      <t>ヨテイビ</t>
    </rPh>
    <rPh sb="6" eb="8">
      <t>カクニン</t>
    </rPh>
    <rPh sb="11" eb="13">
      <t>ショルイ</t>
    </rPh>
    <rPh sb="14" eb="15">
      <t>ウツ</t>
    </rPh>
    <rPh sb="17" eb="19">
      <t>ボシ</t>
    </rPh>
    <rPh sb="19" eb="21">
      <t>ケンコウ</t>
    </rPh>
    <rPh sb="21" eb="23">
      <t>テチョウ</t>
    </rPh>
    <rPh sb="24" eb="25">
      <t>ウツ</t>
    </rPh>
    <rPh sb="27" eb="29">
      <t>イシ</t>
    </rPh>
    <rPh sb="30" eb="33">
      <t>シンダンショ</t>
    </rPh>
    <rPh sb="34" eb="35">
      <t>ブン</t>
    </rPh>
    <rPh sb="38" eb="40">
      <t>シュッサン</t>
    </rPh>
    <rPh sb="41" eb="43">
      <t>ヨテイ</t>
    </rPh>
    <phoneticPr fontId="3"/>
  </si>
  <si>
    <t>配偶者産後休業等の取得の事実を証明する書類（母子健康手帳の写し、医師の診断書（分べん</t>
    <rPh sb="0" eb="3">
      <t>ハイグウシャ</t>
    </rPh>
    <rPh sb="3" eb="5">
      <t>サンゴ</t>
    </rPh>
    <rPh sb="5" eb="7">
      <t>キュウギョウ</t>
    </rPh>
    <rPh sb="7" eb="8">
      <t>トウ</t>
    </rPh>
    <rPh sb="9" eb="11">
      <t>シュトク</t>
    </rPh>
    <rPh sb="12" eb="14">
      <t>ジジツ</t>
    </rPh>
    <rPh sb="15" eb="17">
      <t>ショウメイ</t>
    </rPh>
    <rPh sb="19" eb="21">
      <t>ショルイ</t>
    </rPh>
    <rPh sb="22" eb="24">
      <t>ボシ</t>
    </rPh>
    <rPh sb="24" eb="26">
      <t>ケンコウ</t>
    </rPh>
    <rPh sb="26" eb="28">
      <t>テチョウ</t>
    </rPh>
    <rPh sb="29" eb="30">
      <t>ウツ</t>
    </rPh>
    <rPh sb="32" eb="34">
      <t>イシ</t>
    </rPh>
    <rPh sb="35" eb="38">
      <t>シンダンショ</t>
    </rPh>
    <rPh sb="39" eb="40">
      <t>ブン</t>
    </rPh>
    <phoneticPr fontId="3"/>
  </si>
  <si>
    <t>※課税証明書等に給与収入金額が記載されている場合は、対象となる子の出生日の翌日時点で</t>
    <rPh sb="1" eb="3">
      <t>カゼイ</t>
    </rPh>
    <rPh sb="3" eb="6">
      <t>ショウメイショ</t>
    </rPh>
    <rPh sb="6" eb="7">
      <t>トウ</t>
    </rPh>
    <rPh sb="8" eb="10">
      <t>キュウヨ</t>
    </rPh>
    <rPh sb="10" eb="12">
      <t>シュウニュウ</t>
    </rPh>
    <rPh sb="12" eb="14">
      <t>キンガク</t>
    </rPh>
    <rPh sb="15" eb="17">
      <t>キサイ</t>
    </rPh>
    <rPh sb="22" eb="24">
      <t>バアイ</t>
    </rPh>
    <rPh sb="26" eb="28">
      <t>タイショウ</t>
    </rPh>
    <rPh sb="31" eb="32">
      <t>コ</t>
    </rPh>
    <rPh sb="33" eb="35">
      <t>シュッセイ</t>
    </rPh>
    <rPh sb="35" eb="36">
      <t>ビ</t>
    </rPh>
    <rPh sb="37" eb="39">
      <t>ヨクジツ</t>
    </rPh>
    <rPh sb="39" eb="41">
      <t>ジテン</t>
    </rPh>
    <phoneticPr fontId="3"/>
  </si>
  <si>
    <t>課税証明書等に、労働者性のない役員の役員報酬や育児休業等に関する各種制度の適用を受</t>
    <rPh sb="0" eb="2">
      <t>カゼイ</t>
    </rPh>
    <rPh sb="2" eb="5">
      <t>ショウメイショ</t>
    </rPh>
    <rPh sb="5" eb="6">
      <t>トウ</t>
    </rPh>
    <rPh sb="8" eb="11">
      <t>ロウドウシャ</t>
    </rPh>
    <rPh sb="11" eb="12">
      <t>セイ</t>
    </rPh>
    <rPh sb="15" eb="17">
      <t>ヤクイン</t>
    </rPh>
    <rPh sb="18" eb="20">
      <t>ヤクイン</t>
    </rPh>
    <rPh sb="20" eb="22">
      <t>ホウシュウ</t>
    </rPh>
    <rPh sb="23" eb="25">
      <t>イクジ</t>
    </rPh>
    <rPh sb="25" eb="27">
      <t>キュウギョウ</t>
    </rPh>
    <rPh sb="27" eb="28">
      <t>トウ</t>
    </rPh>
    <rPh sb="29" eb="30">
      <t>カン</t>
    </rPh>
    <rPh sb="32" eb="34">
      <t>カクシュ</t>
    </rPh>
    <rPh sb="34" eb="36">
      <t>セイド</t>
    </rPh>
    <rPh sb="37" eb="39">
      <t>テキヨウ</t>
    </rPh>
    <rPh sb="40" eb="41">
      <t>ウ</t>
    </rPh>
    <phoneticPr fontId="3"/>
  </si>
  <si>
    <t>けない特別職の公務員の報酬が記載されている場合は、その身分を証明する書類（役員名簿や</t>
    <rPh sb="11" eb="13">
      <t>ホウシュウ</t>
    </rPh>
    <rPh sb="14" eb="16">
      <t>キサイ</t>
    </rPh>
    <rPh sb="21" eb="23">
      <t>バアイ</t>
    </rPh>
    <rPh sb="27" eb="29">
      <t>ミブン</t>
    </rPh>
    <rPh sb="30" eb="32">
      <t>ショウメイ</t>
    </rPh>
    <rPh sb="34" eb="36">
      <t>ショルイ</t>
    </rPh>
    <rPh sb="37" eb="39">
      <t>ヤクイン</t>
    </rPh>
    <rPh sb="39" eb="41">
      <t>メイボ</t>
    </rPh>
    <phoneticPr fontId="3"/>
  </si>
  <si>
    <t>身分証の写し等）も添付してください</t>
    <rPh sb="9" eb="11">
      <t>テンプ</t>
    </rPh>
    <phoneticPr fontId="3"/>
  </si>
  <si>
    <t>課税証明書等に給与収入金額が記載されている場合は、対象となる子の出生日の翌日時点で</t>
    <rPh sb="5" eb="6">
      <t>トウ</t>
    </rPh>
    <phoneticPr fontId="3"/>
  </si>
  <si>
    <t>けない特別職の公務員の報酬が記載されている場合は、その身分を証明する書類（役員名簿</t>
    <rPh sb="11" eb="13">
      <t>ホウシュウ</t>
    </rPh>
    <rPh sb="14" eb="16">
      <t>キサイ</t>
    </rPh>
    <rPh sb="21" eb="23">
      <t>バアイ</t>
    </rPh>
    <rPh sb="27" eb="29">
      <t>ミブン</t>
    </rPh>
    <rPh sb="30" eb="32">
      <t>ショウメイ</t>
    </rPh>
    <rPh sb="34" eb="36">
      <t>ショルイ</t>
    </rPh>
    <rPh sb="37" eb="39">
      <t>ヤクイン</t>
    </rPh>
    <rPh sb="39" eb="41">
      <t>メイボ</t>
    </rPh>
    <phoneticPr fontId="3"/>
  </si>
  <si>
    <t>や身分証の写し等）も添付してください</t>
    <rPh sb="10" eb="12">
      <t>テンプ</t>
    </rPh>
    <phoneticPr fontId="3"/>
  </si>
  <si>
    <r>
      <rPr>
        <sz val="7"/>
        <rFont val="ＭＳ 明朝"/>
        <family val="1"/>
        <charset val="128"/>
      </rPr>
      <t>申請者の育児休業中の報酬</t>
    </r>
    <r>
      <rPr>
        <sz val="11"/>
        <rFont val="ＭＳ 明朝"/>
        <family val="1"/>
        <charset val="128"/>
      </rPr>
      <t xml:space="preserve">
</t>
    </r>
    <r>
      <rPr>
        <sz val="6"/>
        <rFont val="ＭＳ 明朝"/>
        <family val="1"/>
        <charset val="128"/>
      </rPr>
      <t>※どちらかを選択してください</t>
    </r>
    <rPh sb="0" eb="3">
      <t>シンセイシャ</t>
    </rPh>
    <rPh sb="4" eb="6">
      <t>イクジ</t>
    </rPh>
    <rPh sb="6" eb="9">
      <t>キュウギョウチュウ</t>
    </rPh>
    <rPh sb="10" eb="12">
      <t>ホウシュウ</t>
    </rPh>
    <rPh sb="19" eb="21">
      <t>センタク</t>
    </rPh>
    <phoneticPr fontId="3"/>
  </si>
  <si>
    <r>
      <t xml:space="preserve">申請者の
育児休業期間
</t>
    </r>
    <r>
      <rPr>
        <sz val="8"/>
        <rFont val="ＭＳ 明朝"/>
        <family val="1"/>
        <charset val="128"/>
      </rPr>
      <t>※産後休業は含みません</t>
    </r>
    <rPh sb="0" eb="3">
      <t>シンセイシャ</t>
    </rPh>
    <rPh sb="5" eb="7">
      <t>イクジ</t>
    </rPh>
    <rPh sb="7" eb="9">
      <t>キュウギョウ</t>
    </rPh>
    <rPh sb="9" eb="11">
      <t>キカン</t>
    </rPh>
    <rPh sb="13" eb="15">
      <t>サンゴ</t>
    </rPh>
    <rPh sb="15" eb="17">
      <t>キュウギョウ</t>
    </rPh>
    <rPh sb="18" eb="19">
      <t>フク</t>
    </rPh>
    <phoneticPr fontId="3"/>
  </si>
  <si>
    <r>
      <t xml:space="preserve">配偶者の
育児休業期間
</t>
    </r>
    <r>
      <rPr>
        <sz val="8"/>
        <rFont val="ＭＳ 明朝"/>
        <family val="1"/>
        <charset val="128"/>
      </rPr>
      <t>※産後休業は含みません</t>
    </r>
    <rPh sb="0" eb="3">
      <t>ハイグウシャ</t>
    </rPh>
    <rPh sb="5" eb="7">
      <t>イクジ</t>
    </rPh>
    <rPh sb="7" eb="9">
      <t>キュウギョウ</t>
    </rPh>
    <rPh sb="9" eb="11">
      <t>キカン</t>
    </rPh>
    <rPh sb="13" eb="15">
      <t>サンゴ</t>
    </rPh>
    <rPh sb="15" eb="17">
      <t>キュウギョウ</t>
    </rPh>
    <rPh sb="18" eb="19">
      <t>フク</t>
    </rPh>
    <phoneticPr fontId="3"/>
  </si>
  <si>
    <r>
      <rPr>
        <sz val="8"/>
        <rFont val="ＭＳ 明朝"/>
        <family val="1"/>
        <charset val="128"/>
      </rPr>
      <t>申請者の育児休業中の報酬</t>
    </r>
    <r>
      <rPr>
        <sz val="11"/>
        <rFont val="ＭＳ 明朝"/>
        <family val="1"/>
        <charset val="128"/>
      </rPr>
      <t xml:space="preserve">
</t>
    </r>
    <r>
      <rPr>
        <sz val="6"/>
        <rFont val="ＭＳ 明朝"/>
        <family val="1"/>
        <charset val="128"/>
      </rPr>
      <t>※どちらかを選択してください</t>
    </r>
    <rPh sb="0" eb="3">
      <t>シンセイシャ</t>
    </rPh>
    <rPh sb="4" eb="6">
      <t>イクジ</t>
    </rPh>
    <rPh sb="6" eb="9">
      <t>キュウギョウチュウ</t>
    </rPh>
    <rPh sb="10" eb="12">
      <t>ホウシュウ</t>
    </rPh>
    <rPh sb="19" eb="21">
      <t>センタク</t>
    </rPh>
    <phoneticPr fontId="3"/>
  </si>
  <si>
    <t>（給付様式第10-11-1号(Excel版)）</t>
    <rPh sb="1" eb="3">
      <t>キュウフ</t>
    </rPh>
    <rPh sb="3" eb="5">
      <t>ヨウシキ</t>
    </rPh>
    <rPh sb="5" eb="6">
      <t>ダイ</t>
    </rPh>
    <rPh sb="13" eb="14">
      <t>ゴウ</t>
    </rPh>
    <rPh sb="20" eb="21">
      <t>バン</t>
    </rPh>
    <phoneticPr fontId="3"/>
  </si>
  <si>
    <t>配偶者が配偶者育児休業等をすることができないことの申告書（給付様式第10-11-2号）</t>
    <rPh sb="0" eb="3">
      <t>ハイグウシャ</t>
    </rPh>
    <rPh sb="4" eb="7">
      <t>ハイグウシャ</t>
    </rPh>
    <rPh sb="7" eb="9">
      <t>イクジ</t>
    </rPh>
    <rPh sb="9" eb="11">
      <t>キュウギョウ</t>
    </rPh>
    <rPh sb="11" eb="12">
      <t>トウ</t>
    </rPh>
    <rPh sb="25" eb="28">
      <t>シンコクショ</t>
    </rPh>
    <rPh sb="29" eb="31">
      <t>キュウフ</t>
    </rPh>
    <rPh sb="31" eb="33">
      <t>ヨウシキ</t>
    </rPh>
    <rPh sb="33" eb="34">
      <t>ダイ</t>
    </rPh>
    <rPh sb="41" eb="42">
      <t>ゴウ</t>
    </rPh>
    <phoneticPr fontId="3"/>
  </si>
  <si>
    <t>・配偶者が配偶者育児休業等をすることができないことの申告書（給付様式第10-11-2号）</t>
    <rPh sb="34" eb="35">
      <t>ダイ</t>
    </rPh>
    <phoneticPr fontId="3"/>
  </si>
  <si>
    <t>※住民票において、組合員の配偶者が世帯主となっており、対象の子との続柄が「夫の子」</t>
    <phoneticPr fontId="3"/>
  </si>
  <si>
    <t>退職していることが分かる書類（退職証明書、離職票の写し等）も添付してください</t>
    <rPh sb="0" eb="2">
      <t>タイショク</t>
    </rPh>
    <rPh sb="9" eb="10">
      <t>ワ</t>
    </rPh>
    <rPh sb="12" eb="14">
      <t>ショルイ</t>
    </rPh>
    <rPh sb="15" eb="17">
      <t>タイショク</t>
    </rPh>
    <rPh sb="17" eb="20">
      <t>ショウメイショ</t>
    </rPh>
    <rPh sb="21" eb="23">
      <t>リショク</t>
    </rPh>
    <rPh sb="23" eb="24">
      <t>ヒョウ</t>
    </rPh>
    <rPh sb="25" eb="26">
      <t>ウツ</t>
    </rPh>
    <rPh sb="27" eb="28">
      <t>ナド</t>
    </rPh>
    <rPh sb="30" eb="32">
      <t>テンプ</t>
    </rPh>
    <phoneticPr fontId="3"/>
  </si>
  <si>
    <t>配偶者の勤務先において無断欠勤が３か月以上続いていることについて配偶者の事業主が証</t>
    <rPh sb="32" eb="35">
      <t>ハイグウシャ</t>
    </rPh>
    <rPh sb="36" eb="39">
      <t>ジギョウヌシ</t>
    </rPh>
    <phoneticPr fontId="3"/>
  </si>
  <si>
    <t>明した書類又はり災証明書</t>
    <phoneticPr fontId="3"/>
  </si>
  <si>
    <t>※住民票において、組合員の配偶者が世帯主となっており、対象の子との続柄が「夫の</t>
    <phoneticPr fontId="3"/>
  </si>
  <si>
    <t xml:space="preserve">  及び申告書記載の添付書類</t>
    <phoneticPr fontId="3"/>
  </si>
  <si>
    <t>（給付様式第10-11-1号(PDF版)）</t>
    <rPh sb="1" eb="3">
      <t>キュウフ</t>
    </rPh>
    <rPh sb="3" eb="5">
      <t>ヨウシキ</t>
    </rPh>
    <rPh sb="5" eb="6">
      <t>ダイ</t>
    </rPh>
    <rPh sb="13" eb="14">
      <t>ゴウ</t>
    </rPh>
    <rPh sb="18" eb="19">
      <t>バン</t>
    </rPh>
    <phoneticPr fontId="3"/>
  </si>
  <si>
    <t>【記入例（申請者が母親の場合）】</t>
    <rPh sb="1" eb="3">
      <t>キニュウ</t>
    </rPh>
    <rPh sb="3" eb="4">
      <t>レイ</t>
    </rPh>
    <rPh sb="5" eb="8">
      <t>シンセイシャ</t>
    </rPh>
    <rPh sb="9" eb="11">
      <t>ハハオヤ</t>
    </rPh>
    <rPh sb="12" eb="14">
      <t>バアイ</t>
    </rPh>
    <phoneticPr fontId="3"/>
  </si>
  <si>
    <t>○○　××</t>
    <phoneticPr fontId="3"/>
  </si>
  <si>
    <t>XXXXXX</t>
    <phoneticPr fontId="3"/>
  </si>
  <si>
    <t>YYYY</t>
    <phoneticPr fontId="3"/>
  </si>
  <si>
    <t>XXX-XXX-XXXX</t>
    <phoneticPr fontId="3"/>
  </si>
  <si>
    <t>県立ZZZ高等学校</t>
    <rPh sb="0" eb="2">
      <t>ケンリツ</t>
    </rPh>
    <rPh sb="5" eb="7">
      <t>コウトウ</t>
    </rPh>
    <rPh sb="7" eb="9">
      <t>ガッコウ</t>
    </rPh>
    <phoneticPr fontId="3"/>
  </si>
  <si>
    <t>○○　△△</t>
    <phoneticPr fontId="3"/>
  </si>
  <si>
    <t/>
  </si>
  <si>
    <t>県立ZZZ高等学校長</t>
    <rPh sb="0" eb="2">
      <t>ケンリツ</t>
    </rPh>
    <rPh sb="5" eb="7">
      <t>コウトウ</t>
    </rPh>
    <rPh sb="7" eb="9">
      <t>ガッコウ</t>
    </rPh>
    <rPh sb="9" eb="10">
      <t>チョウ</t>
    </rPh>
    <phoneticPr fontId="3"/>
  </si>
  <si>
    <t>◇◇　□□</t>
    <phoneticPr fontId="3"/>
  </si>
  <si>
    <t>【記入例（申請者が父親の場合）】</t>
    <rPh sb="1" eb="3">
      <t>キニュウ</t>
    </rPh>
    <rPh sb="3" eb="4">
      <t>レイ</t>
    </rPh>
    <rPh sb="5" eb="8">
      <t>シンセイシャ</t>
    </rPh>
    <rPh sb="9" eb="11">
      <t>チチオヤ</t>
    </rPh>
    <rPh sb="12" eb="14">
      <t>バアイ</t>
    </rPh>
    <phoneticPr fontId="3"/>
  </si>
  <si>
    <t>勘案しない</t>
  </si>
  <si>
    <t>【エラーメッセージ例】</t>
    <rPh sb="9" eb="10">
      <t>レイ</t>
    </rPh>
    <phoneticPr fontId="3"/>
  </si>
  <si>
    <t>【注意】申請者が父親の場合、「配偶者の状況を勘案しない場合の確認」①～⑤のいずれかを選択してください</t>
  </si>
  <si>
    <t>【注意】育児休業期間が対象期間内に含まれまれていません↓</t>
  </si>
  <si>
    <t>【注意】14日以上が請求の対象です↓</t>
  </si>
  <si>
    <t>【注意】請求期間は育児休業期間内または対象期間内に設定してください</t>
  </si>
  <si>
    <t>【注意】請求期間の最終日以降の日付を入力してください</t>
  </si>
  <si>
    <t>【注意】証明日は請求日以降の日付としてください。</t>
  </si>
  <si>
    <r>
      <t xml:space="preserve">当該子の出産予定日
</t>
    </r>
    <r>
      <rPr>
        <sz val="8"/>
        <rFont val="ＭＳ 明朝"/>
        <family val="1"/>
        <charset val="128"/>
      </rPr>
      <t>※申請者が父親の場合は
記入不要です</t>
    </r>
    <rPh sb="0" eb="2">
      <t>トウガイ</t>
    </rPh>
    <rPh sb="2" eb="3">
      <t>コ</t>
    </rPh>
    <rPh sb="4" eb="6">
      <t>シュッサン</t>
    </rPh>
    <rPh sb="6" eb="9">
      <t>ヨテイビ</t>
    </rPh>
    <rPh sb="11" eb="14">
      <t>シンセイシャ</t>
    </rPh>
    <rPh sb="15" eb="17">
      <t>チチオヤ</t>
    </rPh>
    <rPh sb="18" eb="20">
      <t>バアイ</t>
    </rPh>
    <rPh sb="22" eb="24">
      <t>キニュウ</t>
    </rPh>
    <rPh sb="24" eb="26">
      <t>フヨウ</t>
    </rPh>
    <phoneticPr fontId="3"/>
  </si>
  <si>
    <t>遡及対応</t>
    <rPh sb="0" eb="2">
      <t>ソキュウ</t>
    </rPh>
    <rPh sb="2" eb="4">
      <t>タイオウ</t>
    </rPh>
    <phoneticPr fontId="3"/>
  </si>
  <si>
    <t>0:必要なし　1:必要(出生日がR7.3.31以前である）</t>
    <rPh sb="2" eb="4">
      <t>ヒツヨウ</t>
    </rPh>
    <rPh sb="9" eb="11">
      <t>ヒツヨウ</t>
    </rPh>
    <rPh sb="12" eb="14">
      <t>シュッセイ</t>
    </rPh>
    <rPh sb="14" eb="15">
      <t>ビ</t>
    </rPh>
    <rPh sb="23" eb="25">
      <t>イゼン</t>
    </rPh>
    <phoneticPr fontId="3"/>
  </si>
  <si>
    <t>201000</t>
    <phoneticPr fontId="3"/>
  </si>
  <si>
    <t>202000</t>
    <phoneticPr fontId="3"/>
  </si>
  <si>
    <t>110100</t>
    <phoneticPr fontId="3"/>
  </si>
  <si>
    <t>110200</t>
    <phoneticPr fontId="3"/>
  </si>
  <si>
    <t>120010</t>
    <phoneticPr fontId="3"/>
  </si>
  <si>
    <t>120020</t>
    <phoneticPr fontId="3"/>
  </si>
  <si>
    <t>130010</t>
    <phoneticPr fontId="3"/>
  </si>
  <si>
    <t>130020</t>
    <phoneticPr fontId="3"/>
  </si>
  <si>
    <t>必要</t>
    <rPh sb="0" eb="2">
      <t>ヒツヨウ</t>
    </rPh>
    <phoneticPr fontId="3"/>
  </si>
  <si>
    <t>育休終了日－4/1</t>
    <rPh sb="0" eb="2">
      <t>イクキュウ</t>
    </rPh>
    <rPh sb="2" eb="5">
      <t>シュウリョウビ</t>
    </rPh>
    <phoneticPr fontId="3"/>
  </si>
  <si>
    <t>000</t>
    <phoneticPr fontId="3"/>
  </si>
  <si>
    <t>100</t>
    <phoneticPr fontId="3"/>
  </si>
  <si>
    <t>110</t>
    <phoneticPr fontId="3"/>
  </si>
  <si>
    <t>111</t>
    <phoneticPr fontId="3"/>
  </si>
  <si>
    <t>101</t>
    <phoneticPr fontId="3"/>
  </si>
  <si>
    <t>【遡及対応】（出生日＋56日目）より前</t>
    <rPh sb="1" eb="3">
      <t>ソキュウ</t>
    </rPh>
    <rPh sb="3" eb="5">
      <t>タイオウ</t>
    </rPh>
    <phoneticPr fontId="3"/>
  </si>
  <si>
    <t>【遡及対応】（出生日＋56日目）と同日以降</t>
    <rPh sb="1" eb="3">
      <t>ソキュウ</t>
    </rPh>
    <rPh sb="3" eb="5">
      <t>タイオウ</t>
    </rPh>
    <phoneticPr fontId="3"/>
  </si>
  <si>
    <t>【遡及対応】（出生日＋56日目）より前</t>
    <rPh sb="1" eb="3">
      <t>ソキュウ</t>
    </rPh>
    <rPh sb="3" eb="5">
      <t>タイオウ</t>
    </rPh>
    <rPh sb="7" eb="9">
      <t>シュッセイ</t>
    </rPh>
    <rPh sb="9" eb="10">
      <t>ビ</t>
    </rPh>
    <rPh sb="13" eb="14">
      <t>ニチ</t>
    </rPh>
    <rPh sb="14" eb="15">
      <t>メ</t>
    </rPh>
    <rPh sb="18" eb="19">
      <t>マエ</t>
    </rPh>
    <phoneticPr fontId="3"/>
  </si>
  <si>
    <t>201001</t>
    <phoneticPr fontId="3"/>
  </si>
  <si>
    <t>【遡及対応】（出生日＋56日目）と同日かそれより後</t>
    <rPh sb="1" eb="5">
      <t>ソキュウタイオウ</t>
    </rPh>
    <rPh sb="17" eb="19">
      <t>ドウジツ</t>
    </rPh>
    <phoneticPr fontId="3"/>
  </si>
  <si>
    <t>202001</t>
    <phoneticPr fontId="3"/>
  </si>
  <si>
    <t>【遡及対応】（予定日＋112日目）より前</t>
    <rPh sb="1" eb="3">
      <t>ソキュウ</t>
    </rPh>
    <rPh sb="3" eb="5">
      <t>タイオウ</t>
    </rPh>
    <rPh sb="7" eb="9">
      <t>ヨテイ</t>
    </rPh>
    <rPh sb="9" eb="10">
      <t>ビ</t>
    </rPh>
    <rPh sb="14" eb="15">
      <t>ニチ</t>
    </rPh>
    <rPh sb="15" eb="16">
      <t>メ</t>
    </rPh>
    <rPh sb="19" eb="20">
      <t>マエ</t>
    </rPh>
    <phoneticPr fontId="3"/>
  </si>
  <si>
    <t>110101</t>
    <phoneticPr fontId="3"/>
  </si>
  <si>
    <t>【遡及対応】（予定日＋112日目）と同日かそれより後</t>
    <rPh sb="1" eb="3">
      <t>ソキュウ</t>
    </rPh>
    <rPh sb="3" eb="5">
      <t>タイオウ</t>
    </rPh>
    <rPh sb="7" eb="9">
      <t>ヨテイ</t>
    </rPh>
    <rPh sb="9" eb="10">
      <t>ビ</t>
    </rPh>
    <rPh sb="14" eb="15">
      <t>ニチ</t>
    </rPh>
    <rPh sb="15" eb="16">
      <t>メ</t>
    </rPh>
    <rPh sb="18" eb="20">
      <t>ドウジツ</t>
    </rPh>
    <rPh sb="25" eb="26">
      <t>アト</t>
    </rPh>
    <phoneticPr fontId="3"/>
  </si>
  <si>
    <t>110201</t>
    <phoneticPr fontId="3"/>
  </si>
  <si>
    <t>【遡及対応】（出生日＋112日目）より前</t>
    <rPh sb="1" eb="3">
      <t>ソキュウ</t>
    </rPh>
    <rPh sb="3" eb="5">
      <t>タイオウ</t>
    </rPh>
    <rPh sb="7" eb="9">
      <t>シュッセイ</t>
    </rPh>
    <rPh sb="9" eb="10">
      <t>ビ</t>
    </rPh>
    <rPh sb="14" eb="15">
      <t>ニチ</t>
    </rPh>
    <rPh sb="15" eb="16">
      <t>メ</t>
    </rPh>
    <rPh sb="19" eb="20">
      <t>マエ</t>
    </rPh>
    <phoneticPr fontId="3"/>
  </si>
  <si>
    <t>120011</t>
    <phoneticPr fontId="3"/>
  </si>
  <si>
    <t>【遡及対応】（出生日＋112日目）と同日かそれより後</t>
    <rPh sb="1" eb="3">
      <t>ソキュウ</t>
    </rPh>
    <rPh sb="3" eb="5">
      <t>タイオウ</t>
    </rPh>
    <rPh sb="7" eb="9">
      <t>シュッセイ</t>
    </rPh>
    <rPh sb="9" eb="10">
      <t>ビ</t>
    </rPh>
    <rPh sb="14" eb="15">
      <t>ニチ</t>
    </rPh>
    <rPh sb="15" eb="16">
      <t>メ</t>
    </rPh>
    <rPh sb="18" eb="20">
      <t>ドウジツ</t>
    </rPh>
    <rPh sb="25" eb="26">
      <t>アト</t>
    </rPh>
    <phoneticPr fontId="3"/>
  </si>
  <si>
    <t>【遡及対応】（出生日＋112日目）より前</t>
    <rPh sb="1" eb="5">
      <t>ソキュウタイオウ</t>
    </rPh>
    <rPh sb="7" eb="9">
      <t>シュッセイ</t>
    </rPh>
    <rPh sb="9" eb="10">
      <t>ビ</t>
    </rPh>
    <rPh sb="14" eb="15">
      <t>ニチ</t>
    </rPh>
    <rPh sb="15" eb="16">
      <t>メ</t>
    </rPh>
    <rPh sb="19" eb="20">
      <t>マエ</t>
    </rPh>
    <phoneticPr fontId="3"/>
  </si>
  <si>
    <t>120021</t>
    <phoneticPr fontId="3"/>
  </si>
  <si>
    <t>130011</t>
    <phoneticPr fontId="3"/>
  </si>
  <si>
    <t>130021</t>
    <phoneticPr fontId="3"/>
  </si>
  <si>
    <t>201000</t>
    <phoneticPr fontId="3"/>
  </si>
  <si>
    <t>202000</t>
    <phoneticPr fontId="3"/>
  </si>
  <si>
    <t>110100</t>
    <phoneticPr fontId="3"/>
  </si>
  <si>
    <t>110200</t>
    <phoneticPr fontId="3"/>
  </si>
  <si>
    <t>120010</t>
    <phoneticPr fontId="3"/>
  </si>
  <si>
    <t>120020</t>
    <phoneticPr fontId="3"/>
  </si>
  <si>
    <t>130010</t>
    <phoneticPr fontId="3"/>
  </si>
  <si>
    <t>130020</t>
    <phoneticPr fontId="3"/>
  </si>
  <si>
    <t>000</t>
    <phoneticPr fontId="3"/>
  </si>
  <si>
    <t>100</t>
    <phoneticPr fontId="3"/>
  </si>
  <si>
    <t>110</t>
    <phoneticPr fontId="3"/>
  </si>
  <si>
    <t>【遡及対応】（出生日＋56日目）より前</t>
    <rPh sb="1" eb="5">
      <t>ソキュウタイオウ</t>
    </rPh>
    <rPh sb="7" eb="9">
      <t>シュッセイ</t>
    </rPh>
    <rPh sb="9" eb="10">
      <t>ビ</t>
    </rPh>
    <rPh sb="13" eb="14">
      <t>ニチ</t>
    </rPh>
    <rPh sb="14" eb="15">
      <t>メ</t>
    </rPh>
    <rPh sb="18" eb="19">
      <t>マエ</t>
    </rPh>
    <phoneticPr fontId="3"/>
  </si>
  <si>
    <t>【遡及対応】（予定日＋112日目）より前</t>
    <rPh sb="1" eb="5">
      <t>ソキュウタイオウ</t>
    </rPh>
    <rPh sb="7" eb="9">
      <t>ヨテイ</t>
    </rPh>
    <rPh sb="9" eb="10">
      <t>ビ</t>
    </rPh>
    <rPh sb="14" eb="15">
      <t>ニチ</t>
    </rPh>
    <rPh sb="15" eb="16">
      <t>メ</t>
    </rPh>
    <rPh sb="19" eb="20">
      <t>マエ</t>
    </rPh>
    <phoneticPr fontId="3"/>
  </si>
  <si>
    <t>【遡及対応】（予定日＋112日目）と同日かそれより後</t>
    <rPh sb="1" eb="5">
      <t>ソキュウタイオウ</t>
    </rPh>
    <rPh sb="7" eb="9">
      <t>ヨテイ</t>
    </rPh>
    <rPh sb="9" eb="10">
      <t>ビ</t>
    </rPh>
    <rPh sb="14" eb="15">
      <t>ニチ</t>
    </rPh>
    <rPh sb="15" eb="16">
      <t>メ</t>
    </rPh>
    <rPh sb="18" eb="20">
      <t>ドウジツ</t>
    </rPh>
    <rPh sb="25" eb="26">
      <t>アト</t>
    </rPh>
    <phoneticPr fontId="3"/>
  </si>
  <si>
    <t>【遡及対応】（出生日＋112日目）と同日かそれより後</t>
    <rPh sb="1" eb="5">
      <t>ソキュウタイオウ</t>
    </rPh>
    <rPh sb="7" eb="9">
      <t>シュッセイ</t>
    </rPh>
    <rPh sb="9" eb="10">
      <t>ビ</t>
    </rPh>
    <rPh sb="14" eb="15">
      <t>ニチ</t>
    </rPh>
    <rPh sb="15" eb="16">
      <t>メ</t>
    </rPh>
    <rPh sb="18" eb="20">
      <t>ドウジツ</t>
    </rPh>
    <rPh sb="25" eb="26">
      <t>アト</t>
    </rPh>
    <phoneticPr fontId="3"/>
  </si>
  <si>
    <t>130011</t>
    <phoneticPr fontId="3"/>
  </si>
  <si>
    <t>130021</t>
    <phoneticPr fontId="3"/>
  </si>
  <si>
    <t>【遡及対応】－</t>
    <rPh sb="1" eb="5">
      <t>ソキュウタイオウ</t>
    </rPh>
    <phoneticPr fontId="3"/>
  </si>
  <si>
    <t>【遡及対応】予定日より早い</t>
    <rPh sb="1" eb="5">
      <t>ソキュウタイオウ</t>
    </rPh>
    <rPh sb="6" eb="8">
      <t>ヨテイ</t>
    </rPh>
    <rPh sb="8" eb="9">
      <t>ビ</t>
    </rPh>
    <rPh sb="11" eb="12">
      <t>ハヤ</t>
    </rPh>
    <phoneticPr fontId="3"/>
  </si>
  <si>
    <t>【遡及対応】予定日と同日</t>
    <rPh sb="1" eb="5">
      <t>ソキュウタイオウ</t>
    </rPh>
    <rPh sb="6" eb="8">
      <t>ヨテイ</t>
    </rPh>
    <rPh sb="8" eb="9">
      <t>ビ</t>
    </rPh>
    <rPh sb="10" eb="12">
      <t>ドウジツ</t>
    </rPh>
    <phoneticPr fontId="3"/>
  </si>
  <si>
    <t>【遡及対応】予定日より遅い</t>
    <rPh sb="1" eb="5">
      <t>ソキュウタイオウ</t>
    </rPh>
    <rPh sb="6" eb="8">
      <t>ヨテイ</t>
    </rPh>
    <rPh sb="8" eb="9">
      <t>ビ</t>
    </rPh>
    <rPh sb="11" eb="12">
      <t>オソ</t>
    </rPh>
    <phoneticPr fontId="3"/>
  </si>
  <si>
    <t>配偶者考慮</t>
    <rPh sb="0" eb="3">
      <t>ハイグウシャ</t>
    </rPh>
    <rPh sb="3" eb="5">
      <t>コウリョ</t>
    </rPh>
    <phoneticPr fontId="3"/>
  </si>
  <si>
    <t>【遡及対応】（出生日＋56日目）と同日以降</t>
    <rPh sb="1" eb="5">
      <t>ソキュウタイオウ</t>
    </rPh>
    <rPh sb="17" eb="19">
      <t>ドウジツ</t>
    </rPh>
    <rPh sb="19" eb="21">
      <t>イコウ</t>
    </rPh>
    <phoneticPr fontId="3"/>
  </si>
  <si>
    <t>別表４</t>
    <rPh sb="0" eb="2">
      <t>ベッピョウ</t>
    </rPh>
    <phoneticPr fontId="3"/>
  </si>
  <si>
    <t>【遡及対応】－</t>
    <rPh sb="1" eb="3">
      <t>ソキュウ</t>
    </rPh>
    <rPh sb="3" eb="5">
      <t>タイオウ</t>
    </rPh>
    <phoneticPr fontId="3"/>
  </si>
  <si>
    <t>001</t>
    <phoneticPr fontId="3"/>
  </si>
  <si>
    <t>【AB22セル】【注意】子の出生日が令和7年3月31日以前の場合、請求日は令和7年4月1日以降に設定してください</t>
    <phoneticPr fontId="3"/>
  </si>
  <si>
    <t>別表５</t>
    <rPh sb="0" eb="2">
      <t>ベッピョウ</t>
    </rPh>
    <phoneticPr fontId="3"/>
  </si>
  <si>
    <t>■　本様式の機能</t>
    <rPh sb="2" eb="3">
      <t>ホン</t>
    </rPh>
    <rPh sb="3" eb="5">
      <t>ヨウシキ</t>
    </rPh>
    <rPh sb="6" eb="8">
      <t>キノウ</t>
    </rPh>
    <phoneticPr fontId="3"/>
  </si>
  <si>
    <t>・添付書類を提示する。</t>
    <rPh sb="1" eb="3">
      <t>テンプ</t>
    </rPh>
    <rPh sb="3" eb="5">
      <t>ショルイ</t>
    </rPh>
    <rPh sb="6" eb="8">
      <t>テイジ</t>
    </rPh>
    <phoneticPr fontId="3"/>
  </si>
  <si>
    <t>・軽易な入力誤りがないかチェックし、必要に応じてエラーメッセージを表示する。</t>
    <rPh sb="1" eb="3">
      <t>ケイイ</t>
    </rPh>
    <rPh sb="4" eb="6">
      <t>ニュウリョク</t>
    </rPh>
    <rPh sb="6" eb="7">
      <t>アヤマ</t>
    </rPh>
    <rPh sb="18" eb="20">
      <t>ヒツヨウ</t>
    </rPh>
    <rPh sb="21" eb="22">
      <t>オウ</t>
    </rPh>
    <rPh sb="33" eb="35">
      <t>ヒョウジ</t>
    </rPh>
    <phoneticPr fontId="3"/>
  </si>
  <si>
    <t>・組合員の育児休業支援手当金の対象となる期間中の育児休業日数をカウントする。</t>
    <rPh sb="1" eb="4">
      <t>クミアイイン</t>
    </rPh>
    <rPh sb="5" eb="9">
      <t>イクジキュウギョウ</t>
    </rPh>
    <rPh sb="9" eb="11">
      <t>シエン</t>
    </rPh>
    <rPh sb="11" eb="13">
      <t>テアテ</t>
    </rPh>
    <rPh sb="13" eb="14">
      <t>キン</t>
    </rPh>
    <rPh sb="15" eb="17">
      <t>タイショウ</t>
    </rPh>
    <rPh sb="20" eb="22">
      <t>キカン</t>
    </rPh>
    <rPh sb="22" eb="23">
      <t>チュウ</t>
    </rPh>
    <rPh sb="24" eb="26">
      <t>イクジ</t>
    </rPh>
    <rPh sb="26" eb="28">
      <t>キュウギョウ</t>
    </rPh>
    <rPh sb="28" eb="30">
      <t>ニッスウ</t>
    </rPh>
    <phoneticPr fontId="3"/>
  </si>
  <si>
    <t>・配偶者の育児休業支援手当金の対象となる期間中の育児休業日数をカウントする。</t>
    <rPh sb="1" eb="4">
      <t>ハイグウシャ</t>
    </rPh>
    <rPh sb="5" eb="9">
      <t>イクジキュウギョウ</t>
    </rPh>
    <rPh sb="9" eb="14">
      <t>シエンテアテキン</t>
    </rPh>
    <rPh sb="15" eb="17">
      <t>タイショウ</t>
    </rPh>
    <rPh sb="20" eb="22">
      <t>キカン</t>
    </rPh>
    <rPh sb="22" eb="23">
      <t>チュウ</t>
    </rPh>
    <rPh sb="24" eb="26">
      <t>イクジ</t>
    </rPh>
    <rPh sb="26" eb="28">
      <t>キュウギョウ</t>
    </rPh>
    <rPh sb="28" eb="30">
      <t>ニッスウ</t>
    </rPh>
    <phoneticPr fontId="3"/>
  </si>
  <si>
    <t>■　本様式の構成</t>
    <rPh sb="2" eb="3">
      <t>ホン</t>
    </rPh>
    <rPh sb="3" eb="5">
      <t>ヨウシキ</t>
    </rPh>
    <rPh sb="6" eb="8">
      <t>コウセイ</t>
    </rPh>
    <phoneticPr fontId="3"/>
  </si>
  <si>
    <t>　本様式は下記シート等から成り立っている。</t>
    <rPh sb="1" eb="2">
      <t>ホン</t>
    </rPh>
    <rPh sb="2" eb="4">
      <t>ヨウシキ</t>
    </rPh>
    <rPh sb="5" eb="7">
      <t>カキ</t>
    </rPh>
    <rPh sb="10" eb="11">
      <t>トウ</t>
    </rPh>
    <rPh sb="13" eb="14">
      <t>ナ</t>
    </rPh>
    <rPh sb="15" eb="16">
      <t>タ</t>
    </rPh>
    <phoneticPr fontId="3"/>
  </si>
  <si>
    <t>・「請求期間の判定」シート</t>
    <rPh sb="2" eb="4">
      <t>セイキュウ</t>
    </rPh>
    <rPh sb="4" eb="6">
      <t>キカン</t>
    </rPh>
    <rPh sb="7" eb="9">
      <t>ハンテイ</t>
    </rPh>
    <phoneticPr fontId="3"/>
  </si>
  <si>
    <t>・「育休カウント」シート</t>
    <rPh sb="2" eb="4">
      <t>イクキュウ</t>
    </rPh>
    <phoneticPr fontId="3"/>
  </si>
  <si>
    <t>・「育休期間の判定」シート</t>
    <rPh sb="2" eb="4">
      <t>イクキュウ</t>
    </rPh>
    <rPh sb="4" eb="6">
      <t>キカン</t>
    </rPh>
    <rPh sb="7" eb="9">
      <t>ハンテイ</t>
    </rPh>
    <phoneticPr fontId="3"/>
  </si>
  <si>
    <t>・「チェックボックスのステータス」シート</t>
    <phoneticPr fontId="3"/>
  </si>
  <si>
    <t>・「添付書類確認」シート</t>
    <rPh sb="2" eb="4">
      <t>テンプ</t>
    </rPh>
    <rPh sb="4" eb="6">
      <t>ショルイ</t>
    </rPh>
    <rPh sb="6" eb="8">
      <t>カクニン</t>
    </rPh>
    <phoneticPr fontId="3"/>
  </si>
  <si>
    <t>・「ClearC4CellValue()」マクロ</t>
    <phoneticPr fontId="3"/>
  </si>
  <si>
    <t>ステータス</t>
    <phoneticPr fontId="3"/>
  </si>
  <si>
    <t>内容</t>
    <rPh sb="0" eb="2">
      <t>ナイヨウ</t>
    </rPh>
    <phoneticPr fontId="3"/>
  </si>
  <si>
    <t>備考</t>
    <rPh sb="0" eb="2">
      <t>ビコウ</t>
    </rPh>
    <phoneticPr fontId="3"/>
  </si>
  <si>
    <t>「当該子に対する申請者」から取得</t>
    <rPh sb="1" eb="3">
      <t>トウガイ</t>
    </rPh>
    <rPh sb="3" eb="4">
      <t>コ</t>
    </rPh>
    <rPh sb="5" eb="6">
      <t>タイ</t>
    </rPh>
    <rPh sb="8" eb="11">
      <t>シンセイシャ</t>
    </rPh>
    <rPh sb="14" eb="16">
      <t>シュトク</t>
    </rPh>
    <phoneticPr fontId="3"/>
  </si>
  <si>
    <t>「配偶者の状況を勘案しない場合の確認」から取得</t>
    <rPh sb="1" eb="4">
      <t>ハイグウシャ</t>
    </rPh>
    <rPh sb="5" eb="7">
      <t>ジョウキョウ</t>
    </rPh>
    <rPh sb="8" eb="10">
      <t>カンアン</t>
    </rPh>
    <rPh sb="13" eb="15">
      <t>バアイ</t>
    </rPh>
    <rPh sb="16" eb="18">
      <t>カクニン</t>
    </rPh>
    <rPh sb="21" eb="23">
      <t>シュトク</t>
    </rPh>
    <phoneticPr fontId="3"/>
  </si>
  <si>
    <t>「雇用保険加入状況」から取得</t>
    <rPh sb="1" eb="3">
      <t>コヨウ</t>
    </rPh>
    <rPh sb="3" eb="5">
      <t>ホケン</t>
    </rPh>
    <rPh sb="5" eb="7">
      <t>カニュウ</t>
    </rPh>
    <rPh sb="7" eb="9">
      <t>ジョウキョウ</t>
    </rPh>
    <rPh sb="12" eb="14">
      <t>シュトク</t>
    </rPh>
    <phoneticPr fontId="3"/>
  </si>
  <si>
    <t>①ない:1／②ある:2</t>
    <phoneticPr fontId="3"/>
  </si>
  <si>
    <t>「申請者の育児休業中の報酬」から取得</t>
    <rPh sb="1" eb="4">
      <t>シンセイシャ</t>
    </rPh>
    <rPh sb="5" eb="7">
      <t>イクジ</t>
    </rPh>
    <rPh sb="7" eb="10">
      <t>キュウギョウチュウ</t>
    </rPh>
    <rPh sb="11" eb="13">
      <t>ホウシュウ</t>
    </rPh>
    <rPh sb="16" eb="18">
      <t>シュトク</t>
    </rPh>
    <phoneticPr fontId="3"/>
  </si>
  <si>
    <t>■　シートの保護について</t>
    <rPh sb="6" eb="8">
      <t>ホゴ</t>
    </rPh>
    <phoneticPr fontId="3"/>
  </si>
  <si>
    <t>　ユーザーにシートを変更されないよう、各シートは保護をした上で非表示にしている。</t>
    <rPh sb="10" eb="12">
      <t>ヘンコウ</t>
    </rPh>
    <rPh sb="19" eb="20">
      <t>カク</t>
    </rPh>
    <rPh sb="24" eb="26">
      <t>ホゴ</t>
    </rPh>
    <rPh sb="29" eb="30">
      <t>ウエ</t>
    </rPh>
    <rPh sb="31" eb="34">
      <t>ヒヒョウジ</t>
    </rPh>
    <phoneticPr fontId="3"/>
  </si>
  <si>
    <t>　※非表示の解除は「校閲」タブ→「ブックの保護」で解除可能。</t>
    <rPh sb="2" eb="5">
      <t>ヒヒョウジ</t>
    </rPh>
    <rPh sb="6" eb="8">
      <t>カイジョ</t>
    </rPh>
    <rPh sb="10" eb="12">
      <t>コウエツ</t>
    </rPh>
    <rPh sb="21" eb="23">
      <t>ホゴ</t>
    </rPh>
    <rPh sb="25" eb="27">
      <t>カイジョ</t>
    </rPh>
    <rPh sb="27" eb="29">
      <t>カノウ</t>
    </rPh>
    <phoneticPr fontId="3"/>
  </si>
  <si>
    <t>　解除ＰＷはいずれも「4004」で設定。</t>
    <rPh sb="1" eb="3">
      <t>カイジョ</t>
    </rPh>
    <rPh sb="17" eb="19">
      <t>セッテイ</t>
    </rPh>
    <phoneticPr fontId="3"/>
  </si>
  <si>
    <t>申請者のパターン</t>
    <rPh sb="0" eb="3">
      <t>シンセイシャ</t>
    </rPh>
    <phoneticPr fontId="3"/>
  </si>
  <si>
    <t>予定日の考慮不要</t>
    <rPh sb="0" eb="3">
      <t>ヨテイビ</t>
    </rPh>
    <rPh sb="4" eb="6">
      <t>コウリョ</t>
    </rPh>
    <rPh sb="6" eb="8">
      <t>フヨウ</t>
    </rPh>
    <phoneticPr fontId="3"/>
  </si>
  <si>
    <t>「対象期間内における育児休業日数」の算出方法
※育休開始日がR7.4.1より前の場合、育休開始日はR7.4.1とする</t>
    <rPh sb="1" eb="3">
      <t>タイショウ</t>
    </rPh>
    <rPh sb="3" eb="5">
      <t>キカン</t>
    </rPh>
    <rPh sb="5" eb="6">
      <t>ナイ</t>
    </rPh>
    <rPh sb="10" eb="12">
      <t>イクジ</t>
    </rPh>
    <rPh sb="12" eb="14">
      <t>キュウギョウ</t>
    </rPh>
    <rPh sb="14" eb="16">
      <t>ニッスウ</t>
    </rPh>
    <rPh sb="18" eb="20">
      <t>サンシュツ</t>
    </rPh>
    <rPh sb="20" eb="22">
      <t>ホウホウ</t>
    </rPh>
    <rPh sb="24" eb="26">
      <t>イクキュウ</t>
    </rPh>
    <rPh sb="26" eb="29">
      <t>カイシビ</t>
    </rPh>
    <rPh sb="38" eb="39">
      <t>マエ</t>
    </rPh>
    <rPh sb="40" eb="42">
      <t>バアイ</t>
    </rPh>
    <rPh sb="43" eb="45">
      <t>イクキュウ</t>
    </rPh>
    <rPh sb="45" eb="48">
      <t>カイシビ</t>
    </rPh>
    <phoneticPr fontId="3"/>
  </si>
  <si>
    <t>世帯全員について記載された住民票の写し等（住民票の写しは続柄が記載されたものに限る）</t>
    <rPh sb="0" eb="2">
      <t>セタイ</t>
    </rPh>
    <rPh sb="2" eb="4">
      <t>ゼンイン</t>
    </rPh>
    <rPh sb="8" eb="10">
      <t>キサイ</t>
    </rPh>
    <rPh sb="13" eb="16">
      <t>ジュウミンヒョウ</t>
    </rPh>
    <rPh sb="17" eb="18">
      <t>ウツ</t>
    </rPh>
    <rPh sb="19" eb="20">
      <t>ナド</t>
    </rPh>
    <rPh sb="21" eb="24">
      <t>ジュウミンヒョウ</t>
    </rPh>
    <rPh sb="25" eb="26">
      <t>ウツ</t>
    </rPh>
    <rPh sb="28" eb="29">
      <t>ツヅ</t>
    </rPh>
    <rPh sb="29" eb="30">
      <t>ガラ</t>
    </rPh>
    <rPh sb="31" eb="33">
      <t>キサイ</t>
    </rPh>
    <rPh sb="39" eb="40">
      <t>カギ</t>
    </rPh>
    <phoneticPr fontId="3"/>
  </si>
  <si>
    <t>ステータスの説明</t>
    <rPh sb="6" eb="8">
      <t>セツメイ</t>
    </rPh>
    <phoneticPr fontId="3"/>
  </si>
  <si>
    <t>↑の太枠部は、「チェックボックスのステータス」シートから値を参照している。そして、黄色塗りつぶしセルのとおり値を結合している。</t>
    <rPh sb="2" eb="4">
      <t>フトワク</t>
    </rPh>
    <rPh sb="4" eb="5">
      <t>ブ</t>
    </rPh>
    <rPh sb="28" eb="29">
      <t>アタイ</t>
    </rPh>
    <rPh sb="30" eb="32">
      <t>サンショウ</t>
    </rPh>
    <rPh sb="41" eb="44">
      <t>キイロヌ</t>
    </rPh>
    <rPh sb="54" eb="55">
      <t>アタイ</t>
    </rPh>
    <rPh sb="56" eb="58">
      <t>ケツゴウ</t>
    </rPh>
    <phoneticPr fontId="3"/>
  </si>
  <si>
    <t>パターン</t>
    <phoneticPr fontId="3"/>
  </si>
  <si>
    <t>↑子の出生日または出産予定日から請求期間末日を算出</t>
    <phoneticPr fontId="3"/>
  </si>
  <si>
    <t>育休開始日が「請求期間(終)」より遅い場合はC2セルのメッセージを表示する。</t>
    <rPh sb="0" eb="5">
      <t>イクキュウカイシビ</t>
    </rPh>
    <rPh sb="7" eb="9">
      <t>セイキュウ</t>
    </rPh>
    <rPh sb="9" eb="11">
      <t>キカン</t>
    </rPh>
    <rPh sb="12" eb="13">
      <t>オ</t>
    </rPh>
    <rPh sb="17" eb="18">
      <t>オソ</t>
    </rPh>
    <rPh sb="19" eb="21">
      <t>バアイ</t>
    </rPh>
    <rPh sb="33" eb="35">
      <t>ヒョウジ</t>
    </rPh>
    <phoneticPr fontId="3"/>
  </si>
  <si>
    <t>請求日の終了日が育休開始日より早い場合、エラーメッセージを表示する。</t>
    <rPh sb="0" eb="2">
      <t>セイキュウ</t>
    </rPh>
    <rPh sb="2" eb="3">
      <t>ビ</t>
    </rPh>
    <rPh sb="4" eb="7">
      <t>シュウリョウビ</t>
    </rPh>
    <rPh sb="8" eb="10">
      <t>イクキュウ</t>
    </rPh>
    <rPh sb="10" eb="13">
      <t>カイシビ</t>
    </rPh>
    <rPh sb="15" eb="16">
      <t>ハヤ</t>
    </rPh>
    <rPh sb="17" eb="19">
      <t>バアイ</t>
    </rPh>
    <rPh sb="29" eb="31">
      <t>ヒョウジ</t>
    </rPh>
    <phoneticPr fontId="3"/>
  </si>
  <si>
    <t>↑「育休カウント」シートのC28セルを引用</t>
    <rPh sb="2" eb="4">
      <t>イクキュウ</t>
    </rPh>
    <rPh sb="19" eb="21">
      <t>インヨウ</t>
    </rPh>
    <phoneticPr fontId="3"/>
  </si>
  <si>
    <t>また、育休を4/1より前に取得している場合で、請求日の開始日を4/1より前に設定していいる場合もエラーメッセージを表示する。</t>
    <rPh sb="3" eb="5">
      <t>イクキュウ</t>
    </rPh>
    <rPh sb="11" eb="12">
      <t>マエ</t>
    </rPh>
    <rPh sb="13" eb="15">
      <t>シュトク</t>
    </rPh>
    <rPh sb="19" eb="21">
      <t>バアイ</t>
    </rPh>
    <rPh sb="23" eb="25">
      <t>セイキュウ</t>
    </rPh>
    <rPh sb="25" eb="26">
      <t>ビ</t>
    </rPh>
    <rPh sb="27" eb="30">
      <t>カイシビ</t>
    </rPh>
    <rPh sb="36" eb="37">
      <t>マエ</t>
    </rPh>
    <rPh sb="38" eb="40">
      <t>セッテイ</t>
    </rPh>
    <rPh sb="45" eb="47">
      <t>バアイ</t>
    </rPh>
    <rPh sb="57" eb="59">
      <t>ヒョウジ</t>
    </rPh>
    <phoneticPr fontId="3"/>
  </si>
  <si>
    <t>↓A2セルと一致する「パターン」の「請求期間(終)」を適用</t>
    <rPh sb="6" eb="8">
      <t>イッチ</t>
    </rPh>
    <rPh sb="18" eb="20">
      <t>セイキュウ</t>
    </rPh>
    <rPh sb="20" eb="22">
      <t>キカン</t>
    </rPh>
    <rPh sb="23" eb="24">
      <t>オ</t>
    </rPh>
    <rPh sb="27" eb="29">
      <t>テキヨウ</t>
    </rPh>
    <phoneticPr fontId="3"/>
  </si>
  <si>
    <t>↓A2セルと同じ「パターン」の行の「判定」をB22セルに出力</t>
    <rPh sb="6" eb="7">
      <t>オナ</t>
    </rPh>
    <rPh sb="15" eb="16">
      <t>ギョウ</t>
    </rPh>
    <rPh sb="18" eb="20">
      <t>ハンテイ</t>
    </rPh>
    <rPh sb="28" eb="30">
      <t>シュツリョク</t>
    </rPh>
    <phoneticPr fontId="3"/>
  </si>
  <si>
    <t>↑「育休カウント」シートのC45セルを引用</t>
    <rPh sb="2" eb="4">
      <t>イクキュウ</t>
    </rPh>
    <rPh sb="19" eb="21">
      <t>インヨウ</t>
    </rPh>
    <phoneticPr fontId="3"/>
  </si>
  <si>
    <t>↓A26セルと同じ「パターン」の行の「判定」をB35セルに出力</t>
    <rPh sb="7" eb="8">
      <t>オナ</t>
    </rPh>
    <rPh sb="16" eb="17">
      <t>ギョウ</t>
    </rPh>
    <rPh sb="19" eb="21">
      <t>ハンテイ</t>
    </rPh>
    <rPh sb="29" eb="31">
      <t>シュツリョク</t>
    </rPh>
    <phoneticPr fontId="3"/>
  </si>
  <si>
    <t>★B22セルまたはB35セルが「１」の場合、請求書にエラーメッセージを表示する。</t>
    <rPh sb="19" eb="21">
      <t>バアイ</t>
    </rPh>
    <rPh sb="22" eb="25">
      <t>セイキュウショ</t>
    </rPh>
    <rPh sb="35" eb="37">
      <t>ヒョウジ</t>
    </rPh>
    <phoneticPr fontId="3"/>
  </si>
  <si>
    <t>公立学校共済組合神奈川支部　給付グループ</t>
    <phoneticPr fontId="3"/>
  </si>
  <si>
    <t>水色塗りつぶし部をご記入ください。また、添付書類は裏面(次ページ)をご確認ください。</t>
    <rPh sb="0" eb="2">
      <t>ミズイロ</t>
    </rPh>
    <rPh sb="2" eb="3">
      <t>ヌ</t>
    </rPh>
    <rPh sb="7" eb="8">
      <t>ブ</t>
    </rPh>
    <rPh sb="10" eb="12">
      <t>キニュウ</t>
    </rPh>
    <rPh sb="20" eb="22">
      <t>テンプ</t>
    </rPh>
    <rPh sb="22" eb="24">
      <t>ショルイ</t>
    </rPh>
    <rPh sb="25" eb="27">
      <t>リメン</t>
    </rPh>
    <rPh sb="28" eb="29">
      <t>ジ</t>
    </rPh>
    <rPh sb="35" eb="37">
      <t>カクニン</t>
    </rPh>
    <phoneticPr fontId="3"/>
  </si>
  <si>
    <t>黄色塗りつぶしセルの値と「パターン」が一致する「育休取得日数」を出力する</t>
    <rPh sb="0" eb="3">
      <t>キイロヌ</t>
    </rPh>
    <rPh sb="10" eb="11">
      <t>アタイ</t>
    </rPh>
    <rPh sb="19" eb="21">
      <t>イッチ</t>
    </rPh>
    <rPh sb="24" eb="26">
      <t>イクキュウ</t>
    </rPh>
    <rPh sb="26" eb="28">
      <t>シュトク</t>
    </rPh>
    <rPh sb="28" eb="30">
      <t>ニッスウ</t>
    </rPh>
    <rPh sb="32" eb="34">
      <t>シュツリョク</t>
    </rPh>
    <phoneticPr fontId="3"/>
  </si>
  <si>
    <t>添付書類は裏面（次ページ）をご確認ください。</t>
    <rPh sb="8" eb="9">
      <t>ジ</t>
    </rPh>
    <phoneticPr fontId="3"/>
  </si>
  <si>
    <t>水色塗りつぶし部をご記入ください。また、添付書類は裏面（次ページ）をご確認ください。</t>
    <rPh sb="0" eb="2">
      <t>ミズイロ</t>
    </rPh>
    <rPh sb="2" eb="3">
      <t>ヌ</t>
    </rPh>
    <rPh sb="7" eb="8">
      <t>ブ</t>
    </rPh>
    <rPh sb="10" eb="12">
      <t>キニュウ</t>
    </rPh>
    <rPh sb="20" eb="22">
      <t>テンプ</t>
    </rPh>
    <rPh sb="22" eb="24">
      <t>ショルイ</t>
    </rPh>
    <rPh sb="25" eb="27">
      <t>リメン</t>
    </rPh>
    <rPh sb="28" eb="29">
      <t>ジ</t>
    </rPh>
    <rPh sb="35" eb="37">
      <t>カクニン</t>
    </rPh>
    <phoneticPr fontId="3"/>
  </si>
  <si>
    <r>
      <rPr>
        <sz val="11"/>
        <rFont val="ＭＳ 明朝"/>
        <family val="1"/>
        <charset val="128"/>
      </rPr>
      <t>配偶者の状況を勘案しない場合の確認</t>
    </r>
    <r>
      <rPr>
        <sz val="12"/>
        <rFont val="ＭＳ 明朝"/>
        <family val="1"/>
        <charset val="128"/>
      </rPr>
      <t xml:space="preserve">
</t>
    </r>
    <r>
      <rPr>
        <sz val="8"/>
        <rFont val="ＭＳ 明朝"/>
        <family val="1"/>
        <charset val="128"/>
      </rPr>
      <t>※配偶者が次に該当する場合、
選択してください</t>
    </r>
    <rPh sb="4" eb="6">
      <t>ジョウキョウ</t>
    </rPh>
    <rPh sb="7" eb="9">
      <t>カンアン</t>
    </rPh>
    <rPh sb="12" eb="14">
      <t>バアイ</t>
    </rPh>
    <rPh sb="15" eb="17">
      <t>カクニン</t>
    </rPh>
    <rPh sb="33" eb="35">
      <t>センタク</t>
    </rPh>
    <phoneticPr fontId="3"/>
  </si>
  <si>
    <t>XXXXXX</t>
  </si>
  <si>
    <t>YYYY</t>
  </si>
  <si>
    <t>○○　△△</t>
  </si>
  <si>
    <t>○○　××</t>
  </si>
  <si>
    <t>XXX-XXX-XXXX</t>
  </si>
  <si>
    <t>☑</t>
    <phoneticPr fontId="3"/>
  </si>
  <si>
    <t>【記入例（申請者が母親の場合）】</t>
    <phoneticPr fontId="3"/>
  </si>
  <si>
    <r>
      <rPr>
        <b/>
        <sz val="12"/>
        <color rgb="FFFF0000"/>
        <rFont val="ＭＳ ゴシック"/>
        <family val="3"/>
        <charset val="128"/>
      </rPr>
      <t>28</t>
    </r>
    <r>
      <rPr>
        <sz val="12"/>
        <rFont val="ＭＳ 明朝"/>
        <family val="1"/>
        <charset val="128"/>
      </rPr>
      <t>　日間</t>
    </r>
    <rPh sb="3" eb="4">
      <t>ニチ</t>
    </rPh>
    <rPh sb="4" eb="5">
      <t>カン</t>
    </rPh>
    <phoneticPr fontId="3"/>
  </si>
  <si>
    <r>
      <rPr>
        <b/>
        <sz val="12"/>
        <color rgb="FFFF0000"/>
        <rFont val="ＭＳ ゴシック"/>
        <family val="3"/>
        <charset val="128"/>
      </rPr>
      <t>20</t>
    </r>
    <r>
      <rPr>
        <sz val="12"/>
        <rFont val="ＭＳ 明朝"/>
        <family val="1"/>
        <charset val="128"/>
      </rPr>
      <t>　日間</t>
    </r>
    <rPh sb="3" eb="4">
      <t>ニチ</t>
    </rPh>
    <rPh sb="4" eb="5">
      <t>アイダ</t>
    </rPh>
    <phoneticPr fontId="3"/>
  </si>
  <si>
    <t>◇◇　□□</t>
  </si>
  <si>
    <t>【記入例（申請者が父親の場合）】</t>
    <rPh sb="9" eb="10">
      <t>チチ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</si>
</sst>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411]ggge&quot;年&quot;m&quot;月&quot;d&quot;日&quot;;@"/>
    <numFmt numFmtId="178" formatCode="\ 0\ &quot;日&quot;&quot;間&quot;"/>
    <numFmt numFmtId="179" formatCode="0_);[Red]\(0\)"/>
    <numFmt numFmtId="180" formatCode="0_ ;[Red]\-0\ "/>
  </numFmts>
  <fonts count="24">
    <font>
      <sz val="12"/>
      <name val="ＭＳ 明朝"/>
      <family val="1"/>
      <charset val="128"/>
    </font>
    <font>
      <sz val="12"/>
      <color theme="1"/>
      <name val="ＭＳ 明朝"/>
      <family val="2"/>
      <charset val="128"/>
    </font>
    <font>
      <sz val="12"/>
      <name val="ＭＳ 明朝"/>
      <family val="1"/>
      <charset val="128"/>
    </font>
    <font>
      <sz val="6"/>
      <name val="ＭＳ 明朝"/>
      <family val="1"/>
      <charset val="128"/>
    </font>
    <font>
      <sz val="16"/>
      <name val="ＭＳ 明朝"/>
      <family val="1"/>
      <charset val="128"/>
    </font>
    <font>
      <sz val="10.5"/>
      <name val="ＭＳ 明朝"/>
      <family val="1"/>
      <charset val="128"/>
    </font>
    <font>
      <sz val="9"/>
      <name val="ＭＳ 明朝"/>
      <family val="1"/>
      <charset val="128"/>
    </font>
    <font>
      <sz val="12"/>
      <name val="HGP創英角ﾎﾟｯﾌﾟ体"/>
      <family val="3"/>
      <charset val="128"/>
    </font>
    <font>
      <b/>
      <sz val="11"/>
      <name val="ＭＳ 明朝"/>
      <family val="1"/>
      <charset val="128"/>
    </font>
    <font>
      <b/>
      <sz val="12"/>
      <name val="ＭＳ 明朝"/>
      <family val="1"/>
      <charset val="128"/>
    </font>
    <font>
      <b/>
      <sz val="16"/>
      <name val="ＭＳ 明朝"/>
      <family val="1"/>
      <charset val="128"/>
    </font>
    <font>
      <sz val="10"/>
      <name val="ＭＳ 明朝"/>
      <family val="1"/>
      <charset val="128"/>
    </font>
    <font>
      <sz val="11"/>
      <name val="ＭＳ 明朝"/>
      <family val="1"/>
      <charset val="128"/>
    </font>
    <font>
      <sz val="11"/>
      <color theme="1"/>
      <name val="ＭＳ 明朝"/>
      <family val="1"/>
      <charset val="128"/>
    </font>
    <font>
      <sz val="8"/>
      <name val="ＭＳ 明朝"/>
      <family val="1"/>
      <charset val="128"/>
    </font>
    <font>
      <sz val="9"/>
      <color indexed="81"/>
      <name val="MS P ゴシック"/>
      <family val="3"/>
      <charset val="128"/>
    </font>
    <font>
      <sz val="9"/>
      <color rgb="FF000000"/>
      <name val="Meiryo UI"/>
      <family val="3"/>
      <charset val="128"/>
    </font>
    <font>
      <sz val="10"/>
      <color theme="1"/>
      <name val="ＭＳ 明朝"/>
      <family val="1"/>
      <charset val="128"/>
    </font>
    <font>
      <sz val="8"/>
      <color theme="1"/>
      <name val="ＭＳ 明朝"/>
      <family val="1"/>
      <charset val="128"/>
    </font>
    <font>
      <sz val="20"/>
      <name val="ＭＳ 明朝"/>
      <family val="1"/>
      <charset val="128"/>
    </font>
    <font>
      <sz val="7"/>
      <name val="ＭＳ 明朝"/>
      <family val="1"/>
      <charset val="128"/>
    </font>
    <font>
      <sz val="12"/>
      <color theme="1"/>
      <name val="ＭＳ 明朝"/>
      <family val="1"/>
      <charset val="128"/>
    </font>
    <font>
      <sz val="14"/>
      <color rgb="FFFF0000"/>
      <name val="ＭＳ ゴシック"/>
      <family val="3"/>
      <charset val="128"/>
    </font>
    <font>
      <b/>
      <sz val="12"/>
      <color rgb="FFFF0000"/>
      <name val="ＭＳ 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34998626667073579"/>
        <bgColor indexed="64"/>
      </patternFill>
    </fill>
  </fills>
  <borders count="49">
    <border>
      <left/>
      <right/>
      <top/>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style="thin">
        <color indexed="64"/>
      </left>
      <right/>
      <top/>
      <bottom/>
      <diagonal/>
    </border>
    <border>
      <left style="thin">
        <color indexed="64"/>
      </left>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463">
    <xf numFmtId="0" fontId="0" fillId="0" borderId="0" xfId="0">
      <alignment vertical="center"/>
    </xf>
    <xf numFmtId="0" fontId="2" fillId="0" borderId="0" xfId="0" applyFont="1" applyProtection="1">
      <alignment vertical="center"/>
    </xf>
    <xf numFmtId="0" fontId="0" fillId="0" borderId="0" xfId="0" applyFont="1" applyProtection="1">
      <alignment vertical="center"/>
    </xf>
    <xf numFmtId="0" fontId="2" fillId="0" borderId="4" xfId="0" applyFont="1" applyBorder="1" applyProtection="1">
      <alignment vertical="center"/>
    </xf>
    <xf numFmtId="0" fontId="0" fillId="0" borderId="0" xfId="0" applyFont="1" applyBorder="1" applyProtection="1">
      <alignment vertical="center"/>
    </xf>
    <xf numFmtId="0" fontId="2" fillId="0" borderId="0" xfId="0" applyFont="1" applyBorder="1" applyProtection="1">
      <alignment vertical="center"/>
    </xf>
    <xf numFmtId="0" fontId="2" fillId="0" borderId="13" xfId="0" applyFont="1" applyBorder="1" applyProtection="1">
      <alignment vertical="center"/>
    </xf>
    <xf numFmtId="0" fontId="2" fillId="0" borderId="15" xfId="0" applyFont="1" applyBorder="1" applyProtection="1">
      <alignment vertical="center"/>
    </xf>
    <xf numFmtId="0" fontId="2" fillId="0" borderId="8" xfId="0" applyFont="1" applyBorder="1" applyProtection="1">
      <alignment vertical="center"/>
    </xf>
    <xf numFmtId="0" fontId="2" fillId="0" borderId="9" xfId="0" applyFont="1" applyBorder="1" applyProtection="1">
      <alignment vertical="center"/>
    </xf>
    <xf numFmtId="0" fontId="7" fillId="0" borderId="9" xfId="0" applyFont="1" applyBorder="1" applyAlignment="1" applyProtection="1">
      <alignment vertical="center"/>
    </xf>
    <xf numFmtId="0" fontId="0" fillId="0" borderId="9" xfId="0" applyFont="1" applyBorder="1" applyAlignment="1" applyProtection="1">
      <alignment vertical="center"/>
    </xf>
    <xf numFmtId="0" fontId="2" fillId="0" borderId="9" xfId="0" applyFont="1" applyBorder="1" applyAlignment="1" applyProtection="1">
      <alignment horizontal="center" vertical="center"/>
    </xf>
    <xf numFmtId="0" fontId="7" fillId="0" borderId="10" xfId="0" applyFont="1" applyBorder="1" applyAlignment="1" applyProtection="1">
      <alignment vertical="center" shrinkToFit="1"/>
    </xf>
    <xf numFmtId="0" fontId="0" fillId="0" borderId="0" xfId="0" applyBorder="1" applyAlignment="1" applyProtection="1">
      <alignment horizontal="left" vertical="center" justifyLastLine="1"/>
    </xf>
    <xf numFmtId="0" fontId="0" fillId="0" borderId="4" xfId="0" applyBorder="1" applyAlignment="1" applyProtection="1">
      <alignment horizontal="left" vertical="center" justifyLastLine="1"/>
    </xf>
    <xf numFmtId="0" fontId="0" fillId="0" borderId="5" xfId="0" applyBorder="1" applyAlignment="1" applyProtection="1">
      <alignment horizontal="left" vertical="center" justifyLastLine="1"/>
    </xf>
    <xf numFmtId="0" fontId="0" fillId="0" borderId="13" xfId="0" applyBorder="1" applyAlignment="1" applyProtection="1">
      <alignment horizontal="left" vertical="center" justifyLastLine="1"/>
    </xf>
    <xf numFmtId="0" fontId="0" fillId="0" borderId="4" xfId="0" applyBorder="1" applyAlignment="1" applyProtection="1">
      <alignment vertical="center" justifyLastLine="1"/>
    </xf>
    <xf numFmtId="0" fontId="0" fillId="0" borderId="0" xfId="0" applyBorder="1" applyAlignment="1" applyProtection="1">
      <alignment vertical="center" justifyLastLine="1"/>
    </xf>
    <xf numFmtId="0" fontId="0" fillId="0" borderId="5" xfId="0" applyBorder="1" applyAlignment="1" applyProtection="1">
      <alignment vertical="center" justifyLastLine="1"/>
    </xf>
    <xf numFmtId="0" fontId="0" fillId="0" borderId="4" xfId="0" applyFont="1" applyBorder="1" applyAlignment="1" applyProtection="1">
      <alignment vertic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8" xfId="0" applyFont="1" applyBorder="1" applyAlignment="1" applyProtection="1">
      <alignment horizontal="right" vertical="center"/>
    </xf>
    <xf numFmtId="0" fontId="0" fillId="0" borderId="9" xfId="0" applyFont="1" applyBorder="1" applyAlignment="1" applyProtection="1">
      <alignment horizontal="right" vertical="center"/>
    </xf>
    <xf numFmtId="0" fontId="0" fillId="0" borderId="10" xfId="0" applyFont="1" applyBorder="1" applyAlignment="1" applyProtection="1">
      <alignment horizontal="right" vertical="center"/>
    </xf>
    <xf numFmtId="0" fontId="6" fillId="0" borderId="0" xfId="0" applyFont="1" applyProtection="1">
      <alignment vertical="center"/>
    </xf>
    <xf numFmtId="0" fontId="8" fillId="0" borderId="0" xfId="0" applyFont="1" applyBorder="1" applyProtection="1">
      <alignment vertical="center"/>
    </xf>
    <xf numFmtId="0" fontId="5" fillId="0" borderId="0" xfId="0" applyFont="1" applyBorder="1" applyProtection="1">
      <alignment vertical="center"/>
    </xf>
    <xf numFmtId="0" fontId="3" fillId="0" borderId="0" xfId="0" applyFont="1" applyBorder="1" applyAlignment="1" applyProtection="1">
      <alignment vertical="top"/>
    </xf>
    <xf numFmtId="0" fontId="2" fillId="0" borderId="0" xfId="0" applyFont="1" applyFill="1" applyProtection="1">
      <alignment vertical="center"/>
    </xf>
    <xf numFmtId="0" fontId="0" fillId="0" borderId="0" xfId="0" applyBorder="1" applyAlignment="1" applyProtection="1">
      <alignment horizontal="center" vertical="center" justifyLastLine="1"/>
    </xf>
    <xf numFmtId="0" fontId="5" fillId="0" borderId="0" xfId="0" applyFont="1" applyFill="1" applyBorder="1" applyProtection="1">
      <alignment vertical="center"/>
    </xf>
    <xf numFmtId="0" fontId="2" fillId="0" borderId="0" xfId="0" applyFont="1" applyFill="1" applyBorder="1" applyProtection="1">
      <alignment vertical="center"/>
    </xf>
    <xf numFmtId="0" fontId="3" fillId="0" borderId="0" xfId="0" applyFont="1" applyFill="1" applyBorder="1" applyAlignment="1" applyProtection="1">
      <alignment vertical="top"/>
    </xf>
    <xf numFmtId="57" fontId="2" fillId="0" borderId="0" xfId="0" applyNumberFormat="1" applyFont="1" applyProtection="1">
      <alignment vertical="center"/>
    </xf>
    <xf numFmtId="176" fontId="2" fillId="0" borderId="0" xfId="0" applyNumberFormat="1" applyFont="1" applyProtection="1">
      <alignment vertical="center"/>
    </xf>
    <xf numFmtId="177" fontId="0" fillId="0" borderId="11" xfId="0" applyNumberFormat="1" applyFont="1" applyBorder="1" applyAlignment="1" applyProtection="1">
      <alignment vertical="center" justifyLastLine="1"/>
    </xf>
    <xf numFmtId="0" fontId="0" fillId="2" borderId="0" xfId="0" applyFill="1">
      <alignment vertical="center"/>
    </xf>
    <xf numFmtId="0" fontId="6" fillId="0" borderId="2" xfId="0" applyFont="1" applyBorder="1" applyAlignment="1" applyProtection="1">
      <alignment vertical="center" wrapText="1"/>
    </xf>
    <xf numFmtId="0" fontId="0" fillId="0" borderId="0" xfId="0" quotePrefix="1">
      <alignment vertical="center"/>
    </xf>
    <xf numFmtId="0" fontId="0" fillId="0" borderId="0" xfId="0" applyFont="1" applyFill="1" applyProtection="1">
      <alignment vertical="center"/>
    </xf>
    <xf numFmtId="0" fontId="0" fillId="0" borderId="0" xfId="0" applyFont="1" applyFill="1" applyBorder="1" applyProtection="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Alignment="1">
      <alignment vertical="center" wrapText="1"/>
    </xf>
    <xf numFmtId="177" fontId="2" fillId="0" borderId="0" xfId="0" applyNumberFormat="1" applyFont="1" applyFill="1" applyProtection="1">
      <alignment vertical="center"/>
    </xf>
    <xf numFmtId="14" fontId="2" fillId="0" borderId="0" xfId="0" applyNumberFormat="1" applyFont="1" applyProtection="1">
      <alignment vertical="center"/>
    </xf>
    <xf numFmtId="0" fontId="0" fillId="0" borderId="0" xfId="0" applyAlignment="1">
      <alignment horizontal="center" vertical="center"/>
    </xf>
    <xf numFmtId="0" fontId="0" fillId="0" borderId="0" xfId="0" applyFont="1" applyFill="1" applyBorder="1" applyAlignment="1" applyProtection="1">
      <alignment horizontal="left" vertical="center"/>
    </xf>
    <xf numFmtId="0" fontId="0" fillId="0" borderId="45" xfId="0" applyBorder="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0" xfId="0" applyFont="1" applyBorder="1" applyAlignment="1" applyProtection="1">
      <alignment vertical="center" shrinkToFit="1"/>
    </xf>
    <xf numFmtId="0" fontId="0" fillId="3" borderId="45" xfId="0" applyFill="1" applyBorder="1" applyAlignment="1">
      <alignment horizontal="center" vertical="center"/>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vertical="center"/>
    </xf>
    <xf numFmtId="0" fontId="0" fillId="0" borderId="45" xfId="0" applyFill="1" applyBorder="1">
      <alignment vertical="center"/>
    </xf>
    <xf numFmtId="0" fontId="0" fillId="0" borderId="45" xfId="0" applyFill="1" applyBorder="1" applyAlignment="1">
      <alignment horizontal="center" vertical="center"/>
    </xf>
    <xf numFmtId="0" fontId="0" fillId="0" borderId="0" xfId="0" applyFill="1">
      <alignment vertical="center"/>
    </xf>
    <xf numFmtId="177" fontId="0" fillId="0" borderId="0" xfId="0" applyNumberFormat="1" applyFont="1" applyProtection="1">
      <alignment vertical="center"/>
    </xf>
    <xf numFmtId="177" fontId="0" fillId="0" borderId="0" xfId="0" applyNumberFormat="1">
      <alignment vertical="center"/>
    </xf>
    <xf numFmtId="0" fontId="6" fillId="0" borderId="0" xfId="0" applyFont="1" applyBorder="1" applyAlignment="1" applyProtection="1">
      <alignment vertical="center" wrapText="1"/>
    </xf>
    <xf numFmtId="0" fontId="14" fillId="0" borderId="0" xfId="0" applyFont="1" applyBorder="1" applyAlignment="1" applyProtection="1">
      <alignment vertical="center" wrapText="1"/>
    </xf>
    <xf numFmtId="0" fontId="11" fillId="4" borderId="11" xfId="0" applyFont="1" applyFill="1" applyBorder="1" applyAlignment="1" applyProtection="1">
      <alignment vertical="center" wrapText="1" justifyLastLine="1"/>
    </xf>
    <xf numFmtId="0" fontId="11" fillId="4" borderId="11" xfId="0" applyFont="1" applyFill="1" applyBorder="1" applyAlignment="1" applyProtection="1">
      <alignment vertical="center"/>
    </xf>
    <xf numFmtId="0" fontId="11" fillId="4" borderId="33" xfId="0" applyFont="1" applyFill="1" applyBorder="1" applyAlignment="1" applyProtection="1">
      <alignment vertical="center" wrapText="1" justifyLastLine="1"/>
    </xf>
    <xf numFmtId="0" fontId="13" fillId="4" borderId="13" xfId="0" applyFont="1" applyFill="1" applyBorder="1" applyAlignment="1" applyProtection="1">
      <alignment vertical="center" wrapText="1"/>
    </xf>
    <xf numFmtId="0" fontId="0" fillId="3" borderId="45" xfId="0" applyFill="1" applyBorder="1" applyAlignment="1">
      <alignment horizontal="center" vertical="center" wrapText="1"/>
    </xf>
    <xf numFmtId="0" fontId="0" fillId="0" borderId="45" xfId="0" applyBorder="1" applyAlignment="1">
      <alignment vertical="center" wrapText="1"/>
    </xf>
    <xf numFmtId="0" fontId="0" fillId="3" borderId="45"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179" fontId="0" fillId="0" borderId="0" xfId="0" applyNumberFormat="1">
      <alignment vertical="center"/>
    </xf>
    <xf numFmtId="180" fontId="0" fillId="0" borderId="0" xfId="0" applyNumberFormat="1">
      <alignment vertical="center"/>
    </xf>
    <xf numFmtId="177" fontId="0" fillId="0" borderId="0" xfId="0" applyNumberFormat="1" applyAlignment="1">
      <alignment horizontal="center" vertical="center"/>
    </xf>
    <xf numFmtId="177" fontId="0" fillId="0" borderId="0" xfId="0" applyNumberFormat="1" applyFont="1" applyAlignment="1" applyProtection="1">
      <alignment vertical="center" wrapText="1"/>
    </xf>
    <xf numFmtId="177" fontId="0" fillId="0" borderId="45" xfId="0" applyNumberFormat="1" applyBorder="1">
      <alignment vertical="center"/>
    </xf>
    <xf numFmtId="177" fontId="0" fillId="0" borderId="45" xfId="0" applyNumberFormat="1" applyBorder="1" applyAlignment="1">
      <alignment horizontal="center" vertical="center"/>
    </xf>
    <xf numFmtId="179" fontId="0" fillId="0" borderId="45" xfId="0" applyNumberFormat="1" applyBorder="1">
      <alignment vertical="center"/>
    </xf>
    <xf numFmtId="180" fontId="0" fillId="0" borderId="45" xfId="0" applyNumberFormat="1" applyBorder="1">
      <alignment vertical="center"/>
    </xf>
    <xf numFmtId="177" fontId="0" fillId="5" borderId="45" xfId="0" applyNumberFormat="1" applyFill="1" applyBorder="1">
      <alignment vertical="center"/>
    </xf>
    <xf numFmtId="0" fontId="0" fillId="0" borderId="45" xfId="0" applyBorder="1" applyAlignment="1">
      <alignment vertical="top" wrapText="1"/>
    </xf>
    <xf numFmtId="177" fontId="0" fillId="4" borderId="45" xfId="0" applyNumberFormat="1" applyFill="1" applyBorder="1">
      <alignment vertical="center"/>
    </xf>
    <xf numFmtId="177" fontId="0" fillId="6" borderId="45" xfId="0" applyNumberFormat="1" applyFill="1" applyBorder="1">
      <alignment vertical="center"/>
    </xf>
    <xf numFmtId="0" fontId="0" fillId="3" borderId="45" xfId="0" applyFill="1" applyBorder="1" applyAlignment="1">
      <alignment vertical="center" wrapText="1"/>
    </xf>
    <xf numFmtId="177" fontId="0" fillId="3" borderId="45" xfId="0" applyNumberFormat="1" applyFill="1" applyBorder="1" applyAlignment="1">
      <alignment vertical="center" wrapText="1"/>
    </xf>
    <xf numFmtId="179" fontId="0" fillId="3" borderId="45" xfId="0" applyNumberFormat="1" applyFill="1" applyBorder="1" applyAlignment="1">
      <alignment vertical="center" wrapText="1"/>
    </xf>
    <xf numFmtId="180" fontId="0" fillId="3" borderId="45" xfId="0" applyNumberFormat="1" applyFill="1" applyBorder="1" applyAlignment="1">
      <alignment vertical="center" wrapText="1"/>
    </xf>
    <xf numFmtId="0" fontId="19" fillId="0" borderId="0" xfId="0" applyFont="1" applyAlignment="1">
      <alignment horizontal="center" vertical="center"/>
    </xf>
    <xf numFmtId="0" fontId="19" fillId="0" borderId="0" xfId="0" applyFont="1">
      <alignment vertical="center"/>
    </xf>
    <xf numFmtId="0" fontId="0" fillId="3" borderId="45" xfId="0" applyFill="1" applyBorder="1" applyAlignment="1">
      <alignment horizontal="center" vertical="center" wrapText="1"/>
    </xf>
    <xf numFmtId="0" fontId="0" fillId="0" borderId="0" xfId="0" applyFont="1" applyFill="1" applyBorder="1" applyAlignment="1" applyProtection="1">
      <alignment horizontal="center" vertical="center" justifyLastLine="1"/>
      <protection locked="0"/>
    </xf>
    <xf numFmtId="176" fontId="2" fillId="0" borderId="0" xfId="0" applyNumberFormat="1" applyFont="1" applyFill="1" applyProtection="1">
      <alignment vertical="center"/>
    </xf>
    <xf numFmtId="57" fontId="2" fillId="0" borderId="0" xfId="0" applyNumberFormat="1" applyFont="1" applyFill="1" applyProtection="1">
      <alignment vertical="center"/>
    </xf>
    <xf numFmtId="0" fontId="0" fillId="0" borderId="11" xfId="0" applyFont="1" applyFill="1" applyBorder="1" applyAlignment="1" applyProtection="1">
      <alignment horizontal="center" vertical="center" justifyLastLine="1"/>
      <protection locked="0"/>
    </xf>
    <xf numFmtId="0" fontId="11" fillId="0" borderId="11" xfId="0" applyFont="1" applyFill="1" applyBorder="1" applyAlignment="1" applyProtection="1">
      <alignment vertical="center" wrapText="1" justifyLastLine="1"/>
    </xf>
    <xf numFmtId="0" fontId="11" fillId="0" borderId="11" xfId="0" applyFont="1" applyFill="1" applyBorder="1" applyAlignment="1" applyProtection="1">
      <alignment vertical="center"/>
    </xf>
    <xf numFmtId="0" fontId="11" fillId="0" borderId="33" xfId="0" applyFont="1" applyFill="1" applyBorder="1" applyAlignment="1" applyProtection="1">
      <alignment vertical="center" wrapText="1" justifyLastLine="1"/>
    </xf>
    <xf numFmtId="0" fontId="0" fillId="0" borderId="34" xfId="0" applyFont="1" applyFill="1" applyBorder="1" applyAlignment="1" applyProtection="1">
      <alignment horizontal="center" vertical="center" justifyLastLine="1"/>
      <protection locked="0"/>
    </xf>
    <xf numFmtId="0" fontId="0" fillId="0" borderId="43" xfId="0" applyFont="1" applyFill="1" applyBorder="1" applyAlignment="1" applyProtection="1">
      <alignment horizontal="center" vertical="center" justifyLastLine="1"/>
      <protection locked="0"/>
    </xf>
    <xf numFmtId="0" fontId="0" fillId="0" borderId="37" xfId="0" applyFont="1" applyFill="1" applyBorder="1" applyAlignment="1" applyProtection="1">
      <alignment horizontal="center" vertical="center" justifyLastLine="1"/>
      <protection locked="0"/>
    </xf>
    <xf numFmtId="0" fontId="0" fillId="0" borderId="40" xfId="0" applyFont="1" applyFill="1" applyBorder="1" applyAlignment="1" applyProtection="1">
      <alignment horizontal="center" vertical="center" justifyLastLine="1"/>
      <protection locked="0"/>
    </xf>
    <xf numFmtId="0" fontId="13" fillId="0" borderId="13" xfId="0" applyFont="1" applyFill="1" applyBorder="1" applyAlignment="1" applyProtection="1">
      <alignment vertical="center" wrapText="1"/>
    </xf>
    <xf numFmtId="177" fontId="0" fillId="0" borderId="11" xfId="0" applyNumberFormat="1" applyFont="1" applyFill="1" applyBorder="1" applyAlignment="1" applyProtection="1">
      <alignment vertical="center" justifyLastLine="1"/>
    </xf>
    <xf numFmtId="177" fontId="0" fillId="0" borderId="0" xfId="0" applyNumberFormat="1" applyFont="1" applyFill="1" applyProtection="1">
      <alignment vertical="center"/>
    </xf>
    <xf numFmtId="177" fontId="0" fillId="0" borderId="0" xfId="0" applyNumberFormat="1" applyFont="1" applyFill="1" applyAlignment="1" applyProtection="1">
      <alignment vertical="center" wrapText="1"/>
    </xf>
    <xf numFmtId="0" fontId="2" fillId="0" borderId="4" xfId="0" applyFont="1" applyFill="1" applyBorder="1" applyProtection="1">
      <alignment vertical="center"/>
    </xf>
    <xf numFmtId="0" fontId="2" fillId="0" borderId="13" xfId="0" applyFont="1" applyFill="1" applyBorder="1" applyProtection="1">
      <alignment vertical="center"/>
    </xf>
    <xf numFmtId="0" fontId="2" fillId="0" borderId="15" xfId="0" applyFont="1" applyFill="1" applyBorder="1" applyProtection="1">
      <alignment vertical="center"/>
    </xf>
    <xf numFmtId="14" fontId="2" fillId="0" borderId="0" xfId="0" applyNumberFormat="1" applyFont="1" applyFill="1" applyProtection="1">
      <alignment vertical="center"/>
    </xf>
    <xf numFmtId="0" fontId="2" fillId="0" borderId="8" xfId="0" applyFont="1" applyFill="1" applyBorder="1" applyProtection="1">
      <alignment vertical="center"/>
    </xf>
    <xf numFmtId="0" fontId="2" fillId="0" borderId="9" xfId="0" applyFont="1" applyFill="1" applyBorder="1" applyProtection="1">
      <alignment vertical="center"/>
    </xf>
    <xf numFmtId="0" fontId="7" fillId="0" borderId="9" xfId="0" applyFont="1" applyFill="1" applyBorder="1" applyAlignment="1" applyProtection="1">
      <alignment vertical="center"/>
    </xf>
    <xf numFmtId="0" fontId="0" fillId="0" borderId="9" xfId="0" applyFont="1" applyFill="1" applyBorder="1" applyAlignment="1" applyProtection="1">
      <alignment vertical="center"/>
    </xf>
    <xf numFmtId="0" fontId="2" fillId="0" borderId="9" xfId="0" applyFont="1" applyFill="1" applyBorder="1" applyAlignment="1" applyProtection="1">
      <alignment horizontal="center" vertical="center"/>
    </xf>
    <xf numFmtId="0" fontId="7" fillId="0" borderId="10" xfId="0" applyFont="1" applyFill="1" applyBorder="1" applyAlignment="1" applyProtection="1">
      <alignment vertical="center" shrinkToFit="1"/>
    </xf>
    <xf numFmtId="0" fontId="0" fillId="0" borderId="0" xfId="0" applyFill="1" applyBorder="1" applyAlignment="1" applyProtection="1">
      <alignment horizontal="left" vertical="center" justifyLastLine="1"/>
    </xf>
    <xf numFmtId="0" fontId="0" fillId="0" borderId="4" xfId="0" applyFill="1" applyBorder="1" applyAlignment="1" applyProtection="1">
      <alignment horizontal="left" vertical="center" justifyLastLine="1"/>
    </xf>
    <xf numFmtId="0" fontId="14" fillId="0" borderId="0" xfId="0" applyFont="1" applyFill="1" applyBorder="1" applyAlignment="1" applyProtection="1">
      <alignment vertical="center" wrapText="1"/>
    </xf>
    <xf numFmtId="0" fontId="0" fillId="0" borderId="5" xfId="0" applyFill="1" applyBorder="1" applyAlignment="1" applyProtection="1">
      <alignment horizontal="left" vertical="center" justifyLastLine="1"/>
    </xf>
    <xf numFmtId="0" fontId="0" fillId="0" borderId="4" xfId="0" applyFill="1" applyBorder="1" applyAlignment="1" applyProtection="1">
      <alignment vertical="center" justifyLastLine="1"/>
    </xf>
    <xf numFmtId="0" fontId="6" fillId="0" borderId="0" xfId="0" applyFont="1" applyFill="1" applyBorder="1" applyAlignment="1" applyProtection="1">
      <alignment vertical="center" wrapText="1"/>
    </xf>
    <xf numFmtId="0" fontId="0" fillId="0" borderId="13" xfId="0" applyFill="1" applyBorder="1" applyAlignment="1" applyProtection="1">
      <alignment horizontal="center" vertical="center" justifyLastLine="1"/>
    </xf>
    <xf numFmtId="0" fontId="0" fillId="0" borderId="13" xfId="0" applyFill="1" applyBorder="1" applyAlignment="1" applyProtection="1">
      <alignment horizontal="left" vertical="center" justifyLastLine="1"/>
    </xf>
    <xf numFmtId="0" fontId="0" fillId="0" borderId="0" xfId="0" applyFill="1" applyBorder="1" applyAlignment="1" applyProtection="1">
      <alignment horizontal="center" vertical="center" justifyLastLine="1"/>
    </xf>
    <xf numFmtId="0" fontId="0" fillId="0" borderId="0" xfId="0" applyFill="1" applyBorder="1" applyAlignment="1" applyProtection="1">
      <alignment vertical="center" justifyLastLine="1"/>
    </xf>
    <xf numFmtId="0" fontId="0" fillId="0" borderId="5" xfId="0" applyFill="1" applyBorder="1" applyAlignment="1" applyProtection="1">
      <alignment vertical="center" justifyLastLine="1"/>
    </xf>
    <xf numFmtId="0" fontId="0" fillId="0" borderId="4" xfId="0" applyFont="1" applyFill="1" applyBorder="1" applyAlignment="1" applyProtection="1">
      <alignment vertical="center"/>
    </xf>
    <xf numFmtId="0" fontId="0"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5" xfId="0" applyFont="1" applyFill="1" applyBorder="1" applyAlignment="1" applyProtection="1">
      <alignment vertical="center"/>
    </xf>
    <xf numFmtId="0" fontId="0" fillId="0" borderId="8" xfId="0" applyFont="1" applyFill="1" applyBorder="1" applyAlignment="1" applyProtection="1">
      <alignment horizontal="right" vertical="center"/>
    </xf>
    <xf numFmtId="0" fontId="0" fillId="0" borderId="9" xfId="0" applyFont="1" applyFill="1" applyBorder="1" applyAlignment="1" applyProtection="1">
      <alignment horizontal="right" vertical="center"/>
    </xf>
    <xf numFmtId="0" fontId="0" fillId="0" borderId="10" xfId="0" applyFont="1" applyFill="1" applyBorder="1" applyAlignment="1" applyProtection="1">
      <alignment horizontal="right" vertical="center"/>
    </xf>
    <xf numFmtId="0" fontId="8" fillId="0" borderId="0" xfId="0" applyFont="1" applyFill="1" applyBorder="1" applyProtection="1">
      <alignment vertical="center"/>
    </xf>
    <xf numFmtId="0" fontId="6" fillId="0" borderId="0" xfId="0" applyFont="1" applyFill="1" applyProtection="1">
      <alignment vertical="center"/>
    </xf>
    <xf numFmtId="14" fontId="2" fillId="0" borderId="0" xfId="0" applyNumberFormat="1" applyFont="1" applyFill="1" applyBorder="1" applyAlignment="1" applyProtection="1">
      <alignment vertical="center"/>
    </xf>
    <xf numFmtId="0" fontId="9" fillId="0" borderId="0" xfId="0" applyFont="1" applyFill="1" applyProtection="1">
      <alignment vertical="center"/>
    </xf>
    <xf numFmtId="0" fontId="0" fillId="0" borderId="0" xfId="0" applyFont="1" applyFill="1" applyBorder="1" applyAlignment="1" applyProtection="1">
      <alignment horizontal="left" vertical="center" justifyLastLine="1"/>
      <protection locked="0"/>
    </xf>
    <xf numFmtId="0" fontId="9" fillId="0" borderId="0" xfId="0" applyFont="1" applyFill="1" applyBorder="1" applyAlignment="1" applyProtection="1">
      <alignment horizontal="left" vertical="center" justifyLastLine="1"/>
      <protection locked="0"/>
    </xf>
    <xf numFmtId="178" fontId="11" fillId="0" borderId="0" xfId="0" applyNumberFormat="1" applyFont="1" applyFill="1" applyBorder="1" applyAlignment="1" applyProtection="1">
      <alignment vertical="center" justifyLastLine="1"/>
    </xf>
    <xf numFmtId="0" fontId="0" fillId="0" borderId="11" xfId="0" applyFont="1" applyFill="1" applyBorder="1" applyAlignment="1" applyProtection="1"/>
    <xf numFmtId="0" fontId="0" fillId="2" borderId="0" xfId="0" applyFill="1" applyAlignment="1">
      <alignment horizontal="left" vertical="center"/>
    </xf>
    <xf numFmtId="0" fontId="0" fillId="0" borderId="13" xfId="0" applyBorder="1" applyAlignment="1" applyProtection="1">
      <alignment horizontal="center" vertical="center" justifyLastLine="1"/>
    </xf>
    <xf numFmtId="0" fontId="4" fillId="0" borderId="0" xfId="0" applyFont="1" applyFill="1" applyBorder="1" applyAlignment="1" applyProtection="1">
      <alignment horizontal="center" vertical="center"/>
    </xf>
    <xf numFmtId="0" fontId="0" fillId="0" borderId="0" xfId="0" applyFont="1" applyFill="1" applyAlignment="1" applyProtection="1">
      <alignment vertical="center"/>
    </xf>
    <xf numFmtId="0" fontId="0" fillId="4" borderId="11" xfId="0" applyFont="1" applyFill="1" applyBorder="1" applyAlignment="1" applyProtection="1">
      <alignment horizontal="center" vertical="center" justifyLastLine="1"/>
    </xf>
    <xf numFmtId="0" fontId="11" fillId="4" borderId="11" xfId="0" applyFont="1" applyFill="1" applyBorder="1" applyAlignment="1" applyProtection="1">
      <alignment vertical="center" justifyLastLine="1"/>
    </xf>
    <xf numFmtId="0" fontId="0" fillId="4" borderId="34" xfId="0" applyFont="1" applyFill="1" applyBorder="1" applyAlignment="1" applyProtection="1">
      <alignment horizontal="center" vertical="center" justifyLastLine="1"/>
    </xf>
    <xf numFmtId="0" fontId="0" fillId="4" borderId="43" xfId="0" applyFont="1" applyFill="1" applyBorder="1" applyAlignment="1" applyProtection="1">
      <alignment horizontal="center" vertical="center" justifyLastLine="1"/>
    </xf>
    <xf numFmtId="0" fontId="0" fillId="4" borderId="37" xfId="0" applyFont="1" applyFill="1" applyBorder="1" applyAlignment="1" applyProtection="1">
      <alignment horizontal="center" vertical="center" justifyLastLine="1"/>
    </xf>
    <xf numFmtId="0" fontId="0" fillId="4" borderId="40" xfId="0" applyFont="1" applyFill="1" applyBorder="1" applyAlignment="1" applyProtection="1">
      <alignment horizontal="center" vertical="center" justifyLastLine="1"/>
    </xf>
    <xf numFmtId="0" fontId="0" fillId="4"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justifyLastLine="1"/>
    </xf>
    <xf numFmtId="0" fontId="0" fillId="0" borderId="0" xfId="0" applyFont="1" applyFill="1" applyBorder="1" applyAlignment="1" applyProtection="1">
      <alignment horizontal="center" vertical="center" justifyLastLine="1"/>
    </xf>
    <xf numFmtId="0" fontId="0" fillId="0" borderId="0" xfId="0" applyProtection="1">
      <alignment vertical="center"/>
    </xf>
    <xf numFmtId="0" fontId="0" fillId="0" borderId="11" xfId="0" applyFont="1" applyFill="1" applyBorder="1" applyAlignment="1" applyProtection="1">
      <alignment vertical="center" justifyLastLine="1"/>
      <protection locked="0"/>
    </xf>
    <xf numFmtId="0" fontId="0" fillId="0" borderId="11" xfId="0" applyFont="1" applyFill="1" applyBorder="1" applyAlignment="1" applyProtection="1">
      <alignment vertical="center" wrapText="1" justifyLastLine="1"/>
    </xf>
    <xf numFmtId="0" fontId="21" fillId="0" borderId="13" xfId="0" applyFont="1" applyFill="1" applyBorder="1" applyAlignment="1" applyProtection="1">
      <alignment vertical="center" wrapText="1"/>
    </xf>
    <xf numFmtId="0" fontId="0" fillId="0" borderId="13" xfId="0" applyBorder="1" applyAlignment="1" applyProtection="1">
      <alignment horizontal="center" vertical="center" justifyLastLine="1"/>
    </xf>
    <xf numFmtId="0" fontId="4" fillId="0" borderId="0" xfId="0" applyFont="1" applyFill="1" applyBorder="1" applyAlignment="1" applyProtection="1">
      <alignment horizontal="center" vertical="center"/>
    </xf>
    <xf numFmtId="0" fontId="0" fillId="3" borderId="45" xfId="0" applyFill="1" applyBorder="1" applyAlignment="1">
      <alignment horizontal="center" vertical="center" wrapText="1"/>
    </xf>
    <xf numFmtId="0" fontId="0" fillId="3" borderId="45" xfId="0" applyFill="1" applyBorder="1" applyAlignment="1">
      <alignment horizontal="center" vertical="center" wrapText="1"/>
    </xf>
    <xf numFmtId="0" fontId="11" fillId="0" borderId="45" xfId="0" applyFont="1" applyBorder="1" applyAlignment="1">
      <alignment vertical="center" wrapText="1"/>
    </xf>
    <xf numFmtId="0" fontId="0" fillId="0" borderId="0" xfId="0" applyNumberFormat="1" applyFont="1" applyProtection="1">
      <alignment vertical="center"/>
    </xf>
    <xf numFmtId="0" fontId="0" fillId="0" borderId="0" xfId="0" applyNumberFormat="1">
      <alignment vertical="center"/>
    </xf>
    <xf numFmtId="0" fontId="0" fillId="0" borderId="0" xfId="0" applyFont="1" applyAlignment="1" applyProtection="1">
      <alignment vertical="center" wrapText="1"/>
    </xf>
    <xf numFmtId="0" fontId="0" fillId="0" borderId="0" xfId="0" applyAlignment="1" applyProtection="1">
      <alignment horizontal="center" vertical="center"/>
    </xf>
    <xf numFmtId="0" fontId="0" fillId="0" borderId="23" xfId="0" applyBorder="1">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46" xfId="0" applyBorder="1">
      <alignment vertical="center"/>
    </xf>
    <xf numFmtId="0" fontId="0" fillId="0" borderId="47" xfId="0" quotePrefix="1" applyBorder="1">
      <alignment vertical="center"/>
    </xf>
    <xf numFmtId="0" fontId="0" fillId="0" borderId="48" xfId="0" quotePrefix="1" applyBorder="1">
      <alignment vertical="center"/>
    </xf>
    <xf numFmtId="0" fontId="0" fillId="0" borderId="47" xfId="0" applyBorder="1">
      <alignment vertical="center"/>
    </xf>
    <xf numFmtId="0" fontId="0" fillId="0" borderId="48" xfId="0" applyBorder="1">
      <alignment vertical="center"/>
    </xf>
    <xf numFmtId="0" fontId="0" fillId="0" borderId="0" xfId="0" applyBorder="1" applyAlignment="1">
      <alignment vertical="center" wrapText="1"/>
    </xf>
    <xf numFmtId="177" fontId="0" fillId="0" borderId="4" xfId="0" applyNumberFormat="1" applyBorder="1">
      <alignment vertical="center"/>
    </xf>
    <xf numFmtId="0" fontId="0" fillId="0" borderId="5" xfId="0" quotePrefix="1" applyBorder="1">
      <alignment vertical="center"/>
    </xf>
    <xf numFmtId="177" fontId="0" fillId="0" borderId="8" xfId="0" applyNumberFormat="1" applyBorder="1">
      <alignment vertical="center"/>
    </xf>
    <xf numFmtId="0" fontId="0" fillId="0" borderId="10" xfId="0" quotePrefix="1" applyBorder="1">
      <alignment vertical="center"/>
    </xf>
    <xf numFmtId="0" fontId="0" fillId="0" borderId="6" xfId="0" applyFont="1" applyFill="1" applyBorder="1" applyAlignment="1" applyProtection="1">
      <alignment vertical="center" wrapText="1" justifyLastLine="1"/>
    </xf>
    <xf numFmtId="0" fontId="0" fillId="0" borderId="2" xfId="0" applyFont="1" applyFill="1" applyBorder="1" applyAlignment="1" applyProtection="1">
      <alignment vertical="center" wrapText="1" justifyLastLine="1"/>
    </xf>
    <xf numFmtId="0" fontId="0" fillId="0" borderId="22" xfId="0" applyFont="1" applyFill="1" applyBorder="1" applyAlignment="1" applyProtection="1">
      <alignment vertical="center" wrapText="1" justifyLastLine="1"/>
    </xf>
    <xf numFmtId="0" fontId="2" fillId="0" borderId="9" xfId="0" applyFont="1" applyFill="1" applyBorder="1" applyAlignment="1" applyProtection="1">
      <alignment horizontal="center" vertical="center"/>
    </xf>
    <xf numFmtId="0" fontId="0" fillId="0" borderId="13" xfId="0" applyFill="1" applyBorder="1" applyAlignment="1" applyProtection="1">
      <alignment horizontal="center" vertical="center" justifyLastLine="1"/>
    </xf>
    <xf numFmtId="0" fontId="4" fillId="0" borderId="0" xfId="0" applyFont="1" applyFill="1" applyBorder="1" applyAlignment="1" applyProtection="1">
      <alignment horizontal="center" vertical="center"/>
    </xf>
    <xf numFmtId="0" fontId="12" fillId="0" borderId="0"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177" fontId="0" fillId="4" borderId="11" xfId="0" applyNumberFormat="1" applyFont="1" applyFill="1" applyBorder="1" applyAlignment="1" applyProtection="1">
      <alignment horizontal="center" vertical="center"/>
      <protection locked="0"/>
    </xf>
    <xf numFmtId="0" fontId="12" fillId="0" borderId="18" xfId="0" applyFont="1" applyBorder="1" applyAlignment="1" applyProtection="1">
      <alignment horizontal="center" vertical="center" wrapText="1" justifyLastLine="1"/>
    </xf>
    <xf numFmtId="0" fontId="12" fillId="0" borderId="11" xfId="0" applyFont="1" applyBorder="1" applyAlignment="1" applyProtection="1">
      <alignment horizontal="center" vertical="center" wrapText="1" justifyLastLine="1"/>
    </xf>
    <xf numFmtId="0" fontId="12" fillId="0" borderId="19" xfId="0" applyFont="1" applyBorder="1" applyAlignment="1" applyProtection="1">
      <alignment horizontal="center" vertical="center" wrapText="1" justifyLastLine="1"/>
    </xf>
    <xf numFmtId="178" fontId="0" fillId="0" borderId="11" xfId="0" applyNumberFormat="1" applyFont="1" applyFill="1" applyBorder="1" applyAlignment="1" applyProtection="1">
      <alignment horizontal="center" vertical="center" shrinkToFit="1"/>
    </xf>
    <xf numFmtId="177" fontId="14" fillId="0" borderId="11" xfId="0" applyNumberFormat="1" applyFont="1" applyFill="1" applyBorder="1" applyAlignment="1" applyProtection="1">
      <alignment horizontal="left" vertical="center" wrapText="1"/>
    </xf>
    <xf numFmtId="177" fontId="14" fillId="0" borderId="33" xfId="0" applyNumberFormat="1" applyFont="1" applyFill="1" applyBorder="1" applyAlignment="1" applyProtection="1">
      <alignment horizontal="left" vertical="center" wrapText="1"/>
    </xf>
    <xf numFmtId="0" fontId="12" fillId="0" borderId="18" xfId="0" applyFont="1" applyFill="1" applyBorder="1" applyAlignment="1" applyProtection="1">
      <alignment horizontal="center" vertical="center" wrapText="1" justifyLastLine="1"/>
    </xf>
    <xf numFmtId="0" fontId="12" fillId="0" borderId="11" xfId="0" applyFont="1" applyFill="1" applyBorder="1" applyAlignment="1" applyProtection="1">
      <alignment horizontal="center" vertical="center" wrapText="1" justifyLastLine="1"/>
    </xf>
    <xf numFmtId="0" fontId="12" fillId="0" borderId="19" xfId="0" applyFont="1" applyFill="1" applyBorder="1" applyAlignment="1" applyProtection="1">
      <alignment horizontal="center" vertical="center" wrapText="1" justifyLastLine="1"/>
    </xf>
    <xf numFmtId="177" fontId="0" fillId="0" borderId="11" xfId="0" applyNumberFormat="1" applyFont="1" applyBorder="1" applyAlignment="1" applyProtection="1">
      <alignment horizontal="center" vertical="center"/>
    </xf>
    <xf numFmtId="0" fontId="12" fillId="0" borderId="18" xfId="0" applyFont="1" applyFill="1" applyBorder="1" applyAlignment="1" applyProtection="1">
      <alignment horizontal="distributed" vertical="center" wrapText="1" justifyLastLine="1"/>
    </xf>
    <xf numFmtId="0" fontId="12" fillId="0" borderId="11" xfId="0" applyFont="1" applyFill="1" applyBorder="1" applyAlignment="1" applyProtection="1">
      <alignment horizontal="distributed" vertical="center" wrapText="1" justifyLastLine="1"/>
    </xf>
    <xf numFmtId="0" fontId="12" fillId="0" borderId="19" xfId="0" applyFont="1" applyFill="1" applyBorder="1" applyAlignment="1" applyProtection="1">
      <alignment horizontal="distributed" vertical="center" wrapText="1" justifyLastLine="1"/>
    </xf>
    <xf numFmtId="0" fontId="0" fillId="4" borderId="1" xfId="0" applyFont="1" applyFill="1" applyBorder="1" applyAlignment="1" applyProtection="1">
      <alignment horizontal="center" vertical="center" shrinkToFit="1"/>
      <protection locked="0"/>
    </xf>
    <xf numFmtId="0" fontId="0" fillId="4" borderId="3" xfId="0" applyFont="1" applyFill="1" applyBorder="1" applyAlignment="1" applyProtection="1">
      <alignment horizontal="center" vertical="center" shrinkToFit="1"/>
      <protection locked="0"/>
    </xf>
    <xf numFmtId="0" fontId="0" fillId="4" borderId="2" xfId="0" applyFont="1" applyFill="1" applyBorder="1" applyAlignment="1" applyProtection="1">
      <alignment horizontal="center" vertical="center" shrinkToFit="1"/>
      <protection locked="0"/>
    </xf>
    <xf numFmtId="0" fontId="0" fillId="4" borderId="7" xfId="0" applyFont="1" applyFill="1" applyBorder="1" applyAlignment="1" applyProtection="1">
      <alignment horizontal="center" vertical="center" shrinkToFit="1"/>
      <protection locked="0"/>
    </xf>
    <xf numFmtId="0" fontId="18" fillId="0" borderId="11" xfId="0" applyFont="1" applyFill="1" applyBorder="1" applyAlignment="1" applyProtection="1">
      <alignment horizontal="left" vertical="center" wrapText="1"/>
    </xf>
    <xf numFmtId="0" fontId="18" fillId="0" borderId="33" xfId="0" applyFont="1" applyFill="1" applyBorder="1" applyAlignment="1" applyProtection="1">
      <alignment horizontal="left" vertical="center" wrapText="1"/>
    </xf>
    <xf numFmtId="49" fontId="0" fillId="4" borderId="14" xfId="0" applyNumberFormat="1" applyFont="1" applyFill="1" applyBorder="1" applyAlignment="1" applyProtection="1">
      <alignment horizontal="center" vertical="center" shrinkToFit="1"/>
      <protection locked="0"/>
    </xf>
    <xf numFmtId="49" fontId="0" fillId="4" borderId="13" xfId="0" applyNumberFormat="1" applyFont="1" applyFill="1" applyBorder="1" applyAlignment="1" applyProtection="1">
      <alignment horizontal="center" vertical="center" shrinkToFit="1"/>
      <protection locked="0"/>
    </xf>
    <xf numFmtId="49" fontId="0" fillId="4" borderId="15" xfId="0" applyNumberFormat="1" applyFont="1" applyFill="1" applyBorder="1" applyAlignment="1" applyProtection="1">
      <alignment horizontal="center" vertical="center" shrinkToFit="1"/>
      <protection locked="0"/>
    </xf>
    <xf numFmtId="49" fontId="0" fillId="4" borderId="17" xfId="0" applyNumberFormat="1" applyFont="1" applyFill="1" applyBorder="1" applyAlignment="1" applyProtection="1">
      <alignment horizontal="center" vertical="center" shrinkToFit="1"/>
      <protection locked="0"/>
    </xf>
    <xf numFmtId="49" fontId="0" fillId="4" borderId="2" xfId="0" applyNumberFormat="1" applyFont="1" applyFill="1" applyBorder="1" applyAlignment="1" applyProtection="1">
      <alignment horizontal="center" vertical="center" shrinkToFit="1"/>
      <protection locked="0"/>
    </xf>
    <xf numFmtId="49" fontId="0" fillId="4" borderId="7" xfId="0" applyNumberFormat="1" applyFont="1" applyFill="1" applyBorder="1" applyAlignment="1" applyProtection="1">
      <alignment horizontal="center" vertical="center" shrinkToFit="1"/>
      <protection locked="0"/>
    </xf>
    <xf numFmtId="0" fontId="12" fillId="0" borderId="26" xfId="0" applyFont="1" applyFill="1" applyBorder="1" applyAlignment="1" applyProtection="1">
      <alignment horizontal="distributed" vertical="center" wrapText="1" justifyLastLine="1"/>
    </xf>
    <xf numFmtId="0" fontId="12" fillId="0" borderId="0" xfId="0" applyFont="1" applyFill="1" applyBorder="1" applyAlignment="1" applyProtection="1">
      <alignment horizontal="distributed" vertical="center" wrapText="1" justifyLastLine="1"/>
    </xf>
    <xf numFmtId="0" fontId="12" fillId="0" borderId="25" xfId="0" applyFont="1" applyFill="1" applyBorder="1" applyAlignment="1" applyProtection="1">
      <alignment horizontal="distributed" vertical="center" wrapText="1" justifyLastLine="1"/>
    </xf>
    <xf numFmtId="0" fontId="12" fillId="0" borderId="12" xfId="0" applyFont="1" applyFill="1" applyBorder="1" applyAlignment="1" applyProtection="1">
      <alignment horizontal="distributed" vertical="center" wrapText="1" justifyLastLine="1"/>
    </xf>
    <xf numFmtId="0" fontId="12" fillId="0" borderId="2" xfId="0" applyFont="1" applyFill="1" applyBorder="1" applyAlignment="1" applyProtection="1">
      <alignment horizontal="distributed" vertical="center" wrapText="1" justifyLastLine="1"/>
    </xf>
    <xf numFmtId="0" fontId="12" fillId="0" borderId="22" xfId="0" applyFont="1" applyFill="1" applyBorder="1" applyAlignment="1" applyProtection="1">
      <alignment horizontal="distributed" vertical="center" wrapText="1" justifyLastLine="1"/>
    </xf>
    <xf numFmtId="0" fontId="0" fillId="4" borderId="17" xfId="0" applyFont="1" applyFill="1" applyBorder="1" applyAlignment="1" applyProtection="1">
      <alignment horizontal="center" vertical="center" wrapText="1" justifyLastLine="1"/>
      <protection locked="0"/>
    </xf>
    <xf numFmtId="0" fontId="0" fillId="4" borderId="2" xfId="0" applyFont="1" applyFill="1" applyBorder="1" applyAlignment="1" applyProtection="1">
      <alignment horizontal="center" vertical="center" wrapText="1" justifyLastLine="1"/>
      <protection locked="0"/>
    </xf>
    <xf numFmtId="0" fontId="0" fillId="4" borderId="16" xfId="0" applyFont="1" applyFill="1" applyBorder="1" applyAlignment="1" applyProtection="1">
      <alignment horizontal="center" vertical="center" wrapText="1" justifyLastLine="1"/>
      <protection locked="0"/>
    </xf>
    <xf numFmtId="0" fontId="11" fillId="4" borderId="13" xfId="0" applyFont="1" applyFill="1" applyBorder="1" applyAlignment="1" applyProtection="1">
      <alignment horizontal="left" vertical="center" justifyLastLine="1"/>
    </xf>
    <xf numFmtId="0" fontId="17" fillId="4" borderId="13" xfId="0" applyFont="1" applyFill="1" applyBorder="1" applyAlignment="1" applyProtection="1">
      <alignment horizontal="left" vertical="center" wrapText="1"/>
    </xf>
    <xf numFmtId="0" fontId="11" fillId="4" borderId="38" xfId="0" applyFont="1" applyFill="1" applyBorder="1" applyAlignment="1" applyProtection="1">
      <alignment horizontal="left" vertical="center" justifyLastLine="1"/>
    </xf>
    <xf numFmtId="0" fontId="11" fillId="4" borderId="39" xfId="0" applyFont="1" applyFill="1" applyBorder="1" applyAlignment="1" applyProtection="1">
      <alignment horizontal="left" vertical="center" justifyLastLine="1"/>
    </xf>
    <xf numFmtId="0" fontId="12" fillId="0" borderId="6" xfId="0" applyFont="1" applyFill="1" applyBorder="1" applyAlignment="1" applyProtection="1">
      <alignment horizontal="distributed" vertical="center" wrapText="1" justifyLastLine="1"/>
    </xf>
    <xf numFmtId="0" fontId="11" fillId="4" borderId="11" xfId="0" applyFont="1" applyFill="1" applyBorder="1" applyAlignment="1" applyProtection="1">
      <alignment horizontal="left" vertical="center" justifyLastLine="1"/>
    </xf>
    <xf numFmtId="0" fontId="0" fillId="0" borderId="13" xfId="0" applyBorder="1" applyAlignment="1" applyProtection="1">
      <alignment horizontal="center" vertical="center" justifyLastLine="1"/>
    </xf>
    <xf numFmtId="0" fontId="0" fillId="0" borderId="0" xfId="0" applyFont="1" applyBorder="1" applyAlignment="1" applyProtection="1">
      <alignment horizontal="left" vertical="top" wrapText="1"/>
    </xf>
    <xf numFmtId="0" fontId="11" fillId="4" borderId="41" xfId="0" applyFont="1" applyFill="1" applyBorder="1" applyAlignment="1" applyProtection="1">
      <alignment horizontal="left" vertical="center" justifyLastLine="1"/>
    </xf>
    <xf numFmtId="0" fontId="11" fillId="4" borderId="42" xfId="0" applyFont="1" applyFill="1" applyBorder="1" applyAlignment="1" applyProtection="1">
      <alignment horizontal="left" vertical="center" justifyLastLine="1"/>
    </xf>
    <xf numFmtId="0" fontId="4" fillId="0" borderId="0" xfId="0" applyFont="1" applyBorder="1" applyAlignment="1" applyProtection="1">
      <alignment horizontal="center" vertical="center"/>
    </xf>
    <xf numFmtId="0" fontId="12" fillId="0" borderId="27" xfId="0" applyFont="1" applyFill="1" applyBorder="1" applyAlignment="1" applyProtection="1">
      <alignment horizontal="distributed" vertical="center" wrapText="1" justifyLastLine="1"/>
    </xf>
    <xf numFmtId="0" fontId="12" fillId="0" borderId="1" xfId="0" applyFont="1" applyFill="1" applyBorder="1" applyAlignment="1" applyProtection="1">
      <alignment horizontal="distributed" vertical="center" wrapText="1" justifyLastLine="1"/>
    </xf>
    <xf numFmtId="0" fontId="12" fillId="0" borderId="24" xfId="0" applyFont="1" applyFill="1" applyBorder="1" applyAlignment="1" applyProtection="1">
      <alignment horizontal="distributed" vertical="center" wrapText="1" justifyLastLine="1"/>
    </xf>
    <xf numFmtId="0" fontId="0" fillId="4" borderId="28" xfId="0" applyFont="1" applyFill="1" applyBorder="1" applyAlignment="1" applyProtection="1">
      <alignment horizontal="left" vertical="center" justifyLastLine="1"/>
      <protection locked="0"/>
    </xf>
    <xf numFmtId="0" fontId="0" fillId="4" borderId="1" xfId="0" applyFont="1" applyFill="1" applyBorder="1" applyAlignment="1" applyProtection="1">
      <alignment horizontal="left" vertical="center" justifyLastLine="1"/>
      <protection locked="0"/>
    </xf>
    <xf numFmtId="0" fontId="0" fillId="4" borderId="29" xfId="0" applyFont="1" applyFill="1" applyBorder="1" applyAlignment="1" applyProtection="1">
      <alignment horizontal="left" vertical="center" justifyLastLine="1"/>
      <protection locked="0"/>
    </xf>
    <xf numFmtId="0" fontId="12" fillId="0" borderId="23" xfId="0" applyFont="1" applyFill="1" applyBorder="1" applyAlignment="1" applyProtection="1">
      <alignment horizontal="distributed" vertical="center" wrapText="1" justifyLastLine="1"/>
    </xf>
    <xf numFmtId="49" fontId="0" fillId="4" borderId="17" xfId="0" applyNumberFormat="1" applyFont="1" applyFill="1" applyBorder="1" applyAlignment="1" applyProtection="1">
      <alignment horizontal="center" vertical="center" wrapText="1" justifyLastLine="1"/>
      <protection locked="0"/>
    </xf>
    <xf numFmtId="49" fontId="0" fillId="4" borderId="2" xfId="0" applyNumberFormat="1" applyFont="1" applyFill="1" applyBorder="1" applyAlignment="1" applyProtection="1">
      <alignment horizontal="center" vertical="center" wrapText="1" justifyLastLine="1"/>
      <protection locked="0"/>
    </xf>
    <xf numFmtId="49" fontId="0" fillId="4" borderId="16" xfId="0" applyNumberFormat="1" applyFont="1" applyFill="1" applyBorder="1" applyAlignment="1" applyProtection="1">
      <alignment horizontal="center" vertical="center" wrapText="1" justifyLastLine="1"/>
      <protection locked="0"/>
    </xf>
    <xf numFmtId="49" fontId="0" fillId="4" borderId="21" xfId="0" applyNumberFormat="1" applyFont="1" applyFill="1" applyBorder="1" applyAlignment="1" applyProtection="1">
      <alignment horizontal="center" vertical="center"/>
      <protection locked="0"/>
    </xf>
    <xf numFmtId="49" fontId="0" fillId="4" borderId="11" xfId="0" applyNumberFormat="1" applyFont="1" applyFill="1" applyBorder="1" applyAlignment="1" applyProtection="1">
      <alignment horizontal="center" vertical="center"/>
      <protection locked="0"/>
    </xf>
    <xf numFmtId="49" fontId="0" fillId="4" borderId="32" xfId="0" applyNumberFormat="1" applyFont="1" applyFill="1" applyBorder="1" applyAlignment="1" applyProtection="1">
      <alignment horizontal="center" vertical="center"/>
      <protection locked="0"/>
    </xf>
    <xf numFmtId="0" fontId="12" fillId="0" borderId="20"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 fillId="0" borderId="9" xfId="0" applyFont="1" applyFill="1" applyBorder="1" applyAlignment="1" applyProtection="1">
      <alignment horizontal="center" vertical="center"/>
    </xf>
    <xf numFmtId="0" fontId="0" fillId="0" borderId="30" xfId="0" applyFont="1" applyFill="1" applyBorder="1" applyAlignment="1" applyProtection="1">
      <alignment horizontal="center" vertical="center" wrapText="1" justifyLastLine="1"/>
    </xf>
    <xf numFmtId="0" fontId="0" fillId="0" borderId="13" xfId="0" applyFont="1" applyFill="1" applyBorder="1" applyAlignment="1" applyProtection="1">
      <alignment horizontal="center" vertical="center" wrapText="1" justifyLastLine="1"/>
    </xf>
    <xf numFmtId="0" fontId="0" fillId="0" borderId="31" xfId="0" applyFont="1" applyFill="1" applyBorder="1" applyAlignment="1" applyProtection="1">
      <alignment horizontal="center" vertical="center" wrapText="1" justifyLastLine="1"/>
    </xf>
    <xf numFmtId="0" fontId="0" fillId="0" borderId="4" xfId="0" applyFont="1" applyFill="1" applyBorder="1" applyAlignment="1" applyProtection="1">
      <alignment horizontal="center" vertical="center" wrapText="1" justifyLastLine="1"/>
    </xf>
    <xf numFmtId="0" fontId="0" fillId="0" borderId="0" xfId="0" applyFont="1" applyFill="1" applyBorder="1" applyAlignment="1" applyProtection="1">
      <alignment horizontal="center" vertical="center" wrapText="1" justifyLastLine="1"/>
    </xf>
    <xf numFmtId="0" fontId="0" fillId="0" borderId="25" xfId="0" applyFont="1" applyFill="1" applyBorder="1" applyAlignment="1" applyProtection="1">
      <alignment horizontal="center" vertical="center" wrapText="1" justifyLastLine="1"/>
    </xf>
    <xf numFmtId="177" fontId="0" fillId="4" borderId="21" xfId="0" applyNumberFormat="1" applyFont="1" applyFill="1" applyBorder="1" applyAlignment="1" applyProtection="1">
      <alignment horizontal="center" vertical="center" justifyLastLine="1"/>
      <protection locked="0"/>
    </xf>
    <xf numFmtId="177" fontId="0" fillId="4" borderId="11" xfId="0" applyNumberFormat="1" applyFont="1" applyFill="1" applyBorder="1" applyAlignment="1" applyProtection="1">
      <alignment horizontal="center" vertical="center" justifyLastLine="1"/>
      <protection locked="0"/>
    </xf>
    <xf numFmtId="178" fontId="0" fillId="0" borderId="11" xfId="0" applyNumberFormat="1" applyFont="1" applyFill="1" applyBorder="1" applyAlignment="1" applyProtection="1">
      <alignment horizontal="center" vertical="center" justifyLastLine="1"/>
    </xf>
    <xf numFmtId="178" fontId="0" fillId="0" borderId="33" xfId="0" applyNumberFormat="1" applyFont="1" applyFill="1" applyBorder="1" applyAlignment="1" applyProtection="1">
      <alignment horizontal="center" vertical="center" justifyLastLine="1"/>
    </xf>
    <xf numFmtId="177" fontId="12" fillId="0" borderId="20" xfId="0" applyNumberFormat="1" applyFont="1" applyBorder="1" applyAlignment="1" applyProtection="1">
      <alignment horizontal="center" vertical="center" justifyLastLine="1"/>
    </xf>
    <xf numFmtId="177" fontId="12" fillId="0" borderId="11" xfId="0" applyNumberFormat="1" applyFont="1" applyBorder="1" applyAlignment="1" applyProtection="1">
      <alignment horizontal="center" vertical="center" justifyLastLine="1"/>
    </xf>
    <xf numFmtId="177" fontId="12" fillId="0" borderId="19" xfId="0" applyNumberFormat="1" applyFont="1" applyBorder="1" applyAlignment="1" applyProtection="1">
      <alignment horizontal="center" vertical="center" justifyLastLine="1"/>
    </xf>
    <xf numFmtId="177" fontId="0" fillId="0" borderId="11" xfId="0" applyNumberFormat="1" applyFont="1" applyBorder="1" applyAlignment="1" applyProtection="1">
      <alignment horizontal="center" vertical="center" justifyLastLine="1"/>
    </xf>
    <xf numFmtId="178" fontId="0" fillId="0" borderId="33" xfId="0" applyNumberFormat="1" applyFont="1" applyFill="1" applyBorder="1" applyAlignment="1" applyProtection="1">
      <alignment horizontal="center" vertical="center" shrinkToFit="1"/>
    </xf>
    <xf numFmtId="177" fontId="3" fillId="0" borderId="11" xfId="0" applyNumberFormat="1" applyFont="1" applyBorder="1" applyAlignment="1" applyProtection="1">
      <alignment horizontal="center" vertical="center" wrapText="1" shrinkToFit="1"/>
    </xf>
    <xf numFmtId="177" fontId="3" fillId="0" borderId="11" xfId="0" applyNumberFormat="1" applyFont="1" applyBorder="1" applyAlignment="1" applyProtection="1">
      <alignment horizontal="center" vertical="center" shrinkToFit="1"/>
    </xf>
    <xf numFmtId="0" fontId="0" fillId="4" borderId="0"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wrapText="1"/>
    </xf>
    <xf numFmtId="0" fontId="10" fillId="0" borderId="23" xfId="0" applyFont="1" applyBorder="1" applyAlignment="1" applyProtection="1">
      <alignment horizontal="center" vertical="center" justifyLastLine="1"/>
    </xf>
    <xf numFmtId="0" fontId="9" fillId="0" borderId="1" xfId="0" applyFont="1" applyBorder="1" applyAlignment="1" applyProtection="1">
      <alignment horizontal="center" vertical="center" justifyLastLine="1"/>
    </xf>
    <xf numFmtId="0" fontId="9" fillId="0" borderId="3" xfId="0" applyFont="1" applyBorder="1" applyAlignment="1" applyProtection="1">
      <alignment horizontal="center" vertical="center" justifyLastLine="1"/>
    </xf>
    <xf numFmtId="0" fontId="0" fillId="4" borderId="0" xfId="0" applyFill="1" applyBorder="1" applyAlignment="1" applyProtection="1">
      <alignment horizontal="center" vertical="center" justifyLastLine="1"/>
      <protection locked="0"/>
    </xf>
    <xf numFmtId="178" fontId="11" fillId="0" borderId="2" xfId="0" applyNumberFormat="1" applyFont="1" applyBorder="1" applyAlignment="1" applyProtection="1">
      <alignment horizontal="center" vertical="center" justifyLastLine="1"/>
    </xf>
    <xf numFmtId="177" fontId="0" fillId="0" borderId="2" xfId="0" applyNumberFormat="1" applyBorder="1" applyAlignment="1" applyProtection="1">
      <alignment horizontal="center" vertical="center" justifyLastLine="1"/>
    </xf>
    <xf numFmtId="0" fontId="0" fillId="0" borderId="2" xfId="0" applyBorder="1" applyAlignment="1" applyProtection="1">
      <alignment horizontal="center" vertical="center" justifyLastLine="1"/>
    </xf>
    <xf numFmtId="0" fontId="0" fillId="0" borderId="4" xfId="0" applyBorder="1" applyAlignment="1" applyProtection="1">
      <alignment horizontal="center" vertical="center" wrapText="1" justifyLastLine="1"/>
    </xf>
    <xf numFmtId="0" fontId="0" fillId="0" borderId="0" xfId="0" applyBorder="1" applyAlignment="1" applyProtection="1">
      <alignment horizontal="center" vertical="center" wrapText="1" justifyLastLine="1"/>
    </xf>
    <xf numFmtId="0" fontId="0" fillId="0" borderId="5" xfId="0" applyBorder="1" applyAlignment="1" applyProtection="1">
      <alignment horizontal="center" vertical="center" wrapText="1" justifyLastLine="1"/>
    </xf>
    <xf numFmtId="0" fontId="2" fillId="0" borderId="44" xfId="0" applyFont="1" applyBorder="1" applyAlignment="1" applyProtection="1">
      <alignment horizontal="center" vertical="center" shrinkToFit="1"/>
      <protection locked="0"/>
    </xf>
    <xf numFmtId="0" fontId="0" fillId="4" borderId="9" xfId="0"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0" fillId="0" borderId="44" xfId="0" applyFont="1" applyBorder="1" applyAlignment="1" applyProtection="1">
      <alignment horizontal="center" vertical="center"/>
    </xf>
    <xf numFmtId="0" fontId="2" fillId="0" borderId="44" xfId="0" applyFont="1" applyBorder="1" applyAlignment="1" applyProtection="1">
      <alignment horizontal="center" vertical="center"/>
    </xf>
    <xf numFmtId="0" fontId="11" fillId="0" borderId="44" xfId="0" applyFont="1" applyBorder="1" applyAlignment="1" applyProtection="1">
      <alignment horizontal="distributed" vertical="center" wrapText="1"/>
    </xf>
    <xf numFmtId="0" fontId="2" fillId="0" borderId="44" xfId="0" applyFont="1" applyBorder="1" applyAlignment="1" applyProtection="1">
      <alignment horizontal="center" vertical="center"/>
      <protection locked="0"/>
    </xf>
    <xf numFmtId="0" fontId="11" fillId="0" borderId="9" xfId="0" applyFont="1" applyBorder="1" applyAlignment="1" applyProtection="1">
      <alignment horizontal="center" vertical="center" wrapText="1"/>
    </xf>
    <xf numFmtId="177" fontId="0" fillId="4" borderId="21" xfId="0" applyNumberFormat="1" applyFont="1" applyFill="1" applyBorder="1" applyAlignment="1" applyProtection="1">
      <alignment horizontal="center" vertical="center" shrinkToFit="1"/>
      <protection locked="0"/>
    </xf>
    <xf numFmtId="177" fontId="0" fillId="4" borderId="11" xfId="0" applyNumberFormat="1" applyFont="1" applyFill="1" applyBorder="1" applyAlignment="1" applyProtection="1">
      <alignment horizontal="center" vertical="center" shrinkToFit="1"/>
      <protection locked="0"/>
    </xf>
    <xf numFmtId="177" fontId="0" fillId="4" borderId="33" xfId="0" applyNumberFormat="1" applyFont="1" applyFill="1" applyBorder="1" applyAlignment="1" applyProtection="1">
      <alignment horizontal="center" vertical="center" shrinkToFit="1"/>
      <protection locked="0"/>
    </xf>
    <xf numFmtId="0" fontId="11" fillId="4" borderId="35" xfId="0" applyFont="1" applyFill="1" applyBorder="1" applyAlignment="1" applyProtection="1">
      <alignment horizontal="left" vertical="center" justifyLastLine="1"/>
    </xf>
    <xf numFmtId="0" fontId="11" fillId="4" borderId="36" xfId="0" applyFont="1" applyFill="1" applyBorder="1" applyAlignment="1" applyProtection="1">
      <alignment horizontal="left" vertical="center" justifyLastLine="1"/>
    </xf>
    <xf numFmtId="0" fontId="0" fillId="4" borderId="17" xfId="0" applyFont="1" applyFill="1" applyBorder="1" applyAlignment="1" applyProtection="1">
      <alignment horizontal="center" vertical="center" justifyLastLine="1"/>
      <protection locked="0"/>
    </xf>
    <xf numFmtId="0" fontId="0" fillId="4" borderId="2" xfId="0" applyFont="1" applyFill="1" applyBorder="1" applyAlignment="1" applyProtection="1">
      <alignment horizontal="center" vertical="center" justifyLastLine="1"/>
      <protection locked="0"/>
    </xf>
    <xf numFmtId="0" fontId="0" fillId="4" borderId="16" xfId="0" applyFont="1" applyFill="1" applyBorder="1" applyAlignment="1" applyProtection="1">
      <alignment horizontal="center" vertical="center" justifyLastLine="1"/>
      <protection locked="0"/>
    </xf>
    <xf numFmtId="0" fontId="0" fillId="0" borderId="18" xfId="0" applyFont="1" applyFill="1" applyBorder="1" applyAlignment="1" applyProtection="1">
      <alignment horizontal="center" vertical="center" wrapText="1" justifyLastLine="1"/>
    </xf>
    <xf numFmtId="0" fontId="2" fillId="0" borderId="11" xfId="0" applyFont="1" applyFill="1" applyBorder="1" applyAlignment="1" applyProtection="1">
      <alignment horizontal="center" vertical="center" wrapText="1" justifyLastLine="1"/>
    </xf>
    <xf numFmtId="0" fontId="2" fillId="0" borderId="19" xfId="0" applyFont="1" applyFill="1" applyBorder="1" applyAlignment="1" applyProtection="1">
      <alignment horizontal="center" vertical="center" wrapText="1" justifyLastLine="1"/>
    </xf>
    <xf numFmtId="0" fontId="2" fillId="0" borderId="13" xfId="0" applyFont="1" applyFill="1" applyBorder="1" applyAlignment="1" applyProtection="1">
      <alignment horizontal="center" vertical="center" wrapText="1" justifyLastLine="1"/>
    </xf>
    <xf numFmtId="0" fontId="2" fillId="0" borderId="31" xfId="0" applyFont="1" applyFill="1" applyBorder="1" applyAlignment="1" applyProtection="1">
      <alignment horizontal="center" vertical="center" wrapText="1" justifyLastLine="1"/>
    </xf>
    <xf numFmtId="0" fontId="6" fillId="0" borderId="11" xfId="0" applyFont="1" applyFill="1" applyBorder="1" applyAlignment="1" applyProtection="1">
      <alignment horizontal="left" vertical="top" wrapText="1"/>
    </xf>
    <xf numFmtId="0" fontId="6" fillId="0" borderId="33" xfId="0" applyFont="1" applyFill="1" applyBorder="1" applyAlignment="1" applyProtection="1">
      <alignment horizontal="left" vertical="top" wrapText="1"/>
    </xf>
    <xf numFmtId="0" fontId="20" fillId="0" borderId="11"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0" fillId="0" borderId="28" xfId="0" applyFont="1" applyFill="1" applyBorder="1" applyAlignment="1" applyProtection="1">
      <alignment horizontal="left" vertical="center" justifyLastLine="1"/>
    </xf>
    <xf numFmtId="0" fontId="0" fillId="0" borderId="1" xfId="0" applyFont="1" applyFill="1" applyBorder="1" applyAlignment="1" applyProtection="1">
      <alignment horizontal="left" vertical="center" justifyLastLine="1"/>
    </xf>
    <xf numFmtId="0" fontId="0" fillId="0" borderId="29" xfId="0" applyFont="1" applyFill="1" applyBorder="1" applyAlignment="1" applyProtection="1">
      <alignment horizontal="left" vertical="center" justifyLastLine="1"/>
    </xf>
    <xf numFmtId="0" fontId="0" fillId="0" borderId="1"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0" borderId="7"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wrapText="1" justifyLastLine="1"/>
      <protection locked="0"/>
    </xf>
    <xf numFmtId="0" fontId="0" fillId="0" borderId="2" xfId="0" applyFont="1" applyFill="1" applyBorder="1" applyAlignment="1" applyProtection="1">
      <alignment horizontal="center" vertical="center" wrapText="1" justifyLastLine="1"/>
      <protection locked="0"/>
    </xf>
    <xf numFmtId="0" fontId="0" fillId="0" borderId="16" xfId="0" applyFont="1" applyFill="1" applyBorder="1" applyAlignment="1" applyProtection="1">
      <alignment horizontal="center" vertical="center" wrapText="1" justifyLastLine="1"/>
      <protection locked="0"/>
    </xf>
    <xf numFmtId="0" fontId="0" fillId="0" borderId="17" xfId="0" applyFont="1" applyFill="1" applyBorder="1" applyAlignment="1" applyProtection="1">
      <alignment horizontal="center" vertical="center" justifyLastLine="1"/>
      <protection locked="0"/>
    </xf>
    <xf numFmtId="0" fontId="0" fillId="0" borderId="2" xfId="0" applyFont="1" applyFill="1" applyBorder="1" applyAlignment="1" applyProtection="1">
      <alignment horizontal="center" vertical="center" justifyLastLine="1"/>
      <protection locked="0"/>
    </xf>
    <xf numFmtId="0" fontId="0" fillId="0" borderId="16" xfId="0" applyFont="1" applyFill="1" applyBorder="1" applyAlignment="1" applyProtection="1">
      <alignment horizontal="center" vertical="center" justifyLastLine="1"/>
      <protection locked="0"/>
    </xf>
    <xf numFmtId="177" fontId="0" fillId="0" borderId="21" xfId="0" applyNumberFormat="1" applyFont="1" applyFill="1" applyBorder="1" applyAlignment="1" applyProtection="1">
      <alignment horizontal="center" vertical="center" shrinkToFit="1"/>
    </xf>
    <xf numFmtId="177" fontId="0" fillId="0" borderId="11" xfId="0" applyNumberFormat="1" applyFont="1" applyFill="1" applyBorder="1" applyAlignment="1" applyProtection="1">
      <alignment horizontal="center" vertical="center" shrinkToFit="1"/>
    </xf>
    <xf numFmtId="177" fontId="0" fillId="0" borderId="33" xfId="0" applyNumberFormat="1" applyFont="1" applyFill="1" applyBorder="1" applyAlignment="1" applyProtection="1">
      <alignment horizontal="center" vertical="center" shrinkToFit="1"/>
    </xf>
    <xf numFmtId="49" fontId="0" fillId="0" borderId="14" xfId="0" applyNumberFormat="1" applyFont="1" applyFill="1" applyBorder="1" applyAlignment="1" applyProtection="1">
      <alignment horizontal="center" vertical="center" shrinkToFit="1"/>
      <protection locked="0"/>
    </xf>
    <xf numFmtId="49" fontId="0" fillId="0" borderId="13" xfId="0" applyNumberFormat="1" applyFont="1" applyFill="1" applyBorder="1" applyAlignment="1" applyProtection="1">
      <alignment horizontal="center" vertical="center" shrinkToFit="1"/>
      <protection locked="0"/>
    </xf>
    <xf numFmtId="49" fontId="0" fillId="0" borderId="15" xfId="0" applyNumberFormat="1" applyFont="1" applyFill="1" applyBorder="1" applyAlignment="1" applyProtection="1">
      <alignment horizontal="center" vertical="center" shrinkToFit="1"/>
      <protection locked="0"/>
    </xf>
    <xf numFmtId="49" fontId="0" fillId="0" borderId="17" xfId="0" applyNumberFormat="1" applyFont="1" applyFill="1" applyBorder="1" applyAlignment="1" applyProtection="1">
      <alignment horizontal="center" vertical="center" shrinkToFit="1"/>
      <protection locked="0"/>
    </xf>
    <xf numFmtId="49" fontId="0" fillId="0" borderId="2" xfId="0" applyNumberFormat="1" applyFont="1" applyFill="1" applyBorder="1" applyAlignment="1" applyProtection="1">
      <alignment horizontal="center" vertical="center" shrinkToFit="1"/>
      <protection locked="0"/>
    </xf>
    <xf numFmtId="49" fontId="0" fillId="0" borderId="7" xfId="0" applyNumberFormat="1" applyFont="1" applyFill="1" applyBorder="1" applyAlignment="1" applyProtection="1">
      <alignment horizontal="center" vertical="center" shrinkToFit="1"/>
      <protection locked="0"/>
    </xf>
    <xf numFmtId="0" fontId="0" fillId="0" borderId="21"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11" fillId="0" borderId="11" xfId="0" applyFont="1" applyFill="1" applyBorder="1" applyAlignment="1" applyProtection="1">
      <alignment horizontal="left" vertical="center" justifyLastLine="1"/>
      <protection locked="0"/>
    </xf>
    <xf numFmtId="0" fontId="0" fillId="0" borderId="6" xfId="0" applyFont="1" applyFill="1" applyBorder="1" applyAlignment="1" applyProtection="1">
      <alignment horizontal="center" vertical="center" wrapText="1" justifyLastLine="1"/>
    </xf>
    <xf numFmtId="0" fontId="0" fillId="0" borderId="2" xfId="0" applyFont="1" applyFill="1" applyBorder="1" applyAlignment="1" applyProtection="1">
      <alignment horizontal="center" vertical="center" wrapText="1" justifyLastLine="1"/>
    </xf>
    <xf numFmtId="0" fontId="0" fillId="0" borderId="22" xfId="0" applyFont="1" applyFill="1" applyBorder="1" applyAlignment="1" applyProtection="1">
      <alignment horizontal="center" vertical="center" wrapText="1" justifyLastLine="1"/>
    </xf>
    <xf numFmtId="0" fontId="11" fillId="0" borderId="35" xfId="0" applyFont="1" applyFill="1" applyBorder="1" applyAlignment="1" applyProtection="1">
      <alignment horizontal="left" vertical="center" justifyLastLine="1"/>
      <protection locked="0"/>
    </xf>
    <xf numFmtId="0" fontId="11" fillId="0" borderId="36" xfId="0" applyFont="1" applyFill="1" applyBorder="1" applyAlignment="1" applyProtection="1">
      <alignment horizontal="left" vertical="center" justifyLastLine="1"/>
      <protection locked="0"/>
    </xf>
    <xf numFmtId="0" fontId="11" fillId="0" borderId="38" xfId="0" applyFont="1" applyFill="1" applyBorder="1" applyAlignment="1" applyProtection="1">
      <alignment horizontal="left" vertical="center" justifyLastLine="1"/>
      <protection locked="0"/>
    </xf>
    <xf numFmtId="0" fontId="11" fillId="0" borderId="39" xfId="0" applyFont="1" applyFill="1" applyBorder="1" applyAlignment="1" applyProtection="1">
      <alignment horizontal="left" vertical="center" justifyLastLine="1"/>
      <protection locked="0"/>
    </xf>
    <xf numFmtId="0" fontId="11" fillId="0" borderId="41" xfId="0" applyFont="1" applyFill="1" applyBorder="1" applyAlignment="1" applyProtection="1">
      <alignment horizontal="left" vertical="center" justifyLastLine="1"/>
      <protection locked="0"/>
    </xf>
    <xf numFmtId="0" fontId="11" fillId="0" borderId="42" xfId="0" applyFont="1" applyFill="1" applyBorder="1" applyAlignment="1" applyProtection="1">
      <alignment horizontal="left" vertical="center" justifyLastLine="1"/>
      <protection locked="0"/>
    </xf>
    <xf numFmtId="0" fontId="11" fillId="0" borderId="13" xfId="0" applyFont="1" applyFill="1" applyBorder="1" applyAlignment="1" applyProtection="1">
      <alignment horizontal="left" vertical="center" justifyLastLine="1"/>
    </xf>
    <xf numFmtId="0" fontId="17" fillId="0" borderId="13" xfId="0" applyFont="1" applyFill="1" applyBorder="1" applyAlignment="1" applyProtection="1">
      <alignment horizontal="left" vertical="center" wrapText="1"/>
    </xf>
    <xf numFmtId="177" fontId="0" fillId="0" borderId="21" xfId="0" applyNumberFormat="1" applyFont="1" applyFill="1" applyBorder="1" applyAlignment="1" applyProtection="1">
      <alignment horizontal="center" vertical="center" justifyLastLine="1"/>
    </xf>
    <xf numFmtId="177" fontId="0" fillId="0" borderId="11" xfId="0" applyNumberFormat="1" applyFont="1" applyFill="1" applyBorder="1" applyAlignment="1" applyProtection="1">
      <alignment horizontal="center" vertical="center" justifyLastLine="1"/>
    </xf>
    <xf numFmtId="0" fontId="0" fillId="0" borderId="11" xfId="0" applyFont="1" applyFill="1" applyBorder="1" applyAlignment="1" applyProtection="1">
      <alignment horizontal="right"/>
    </xf>
    <xf numFmtId="0" fontId="0" fillId="0" borderId="33" xfId="0" applyFont="1" applyFill="1" applyBorder="1" applyAlignment="1" applyProtection="1">
      <alignment horizontal="right"/>
    </xf>
    <xf numFmtId="177" fontId="0" fillId="0" borderId="11" xfId="0" applyNumberFormat="1" applyFont="1" applyFill="1" applyBorder="1" applyAlignment="1" applyProtection="1">
      <alignment horizontal="center" vertical="center"/>
    </xf>
    <xf numFmtId="177" fontId="3" fillId="0" borderId="11" xfId="0" applyNumberFormat="1" applyFont="1" applyFill="1" applyBorder="1" applyAlignment="1" applyProtection="1">
      <alignment horizontal="center" vertical="center" wrapText="1" shrinkToFit="1"/>
    </xf>
    <xf numFmtId="177" fontId="3" fillId="0" borderId="11" xfId="0" applyNumberFormat="1" applyFont="1" applyFill="1" applyBorder="1" applyAlignment="1" applyProtection="1">
      <alignment horizontal="center" vertical="center" shrinkToFit="1"/>
    </xf>
    <xf numFmtId="177" fontId="12" fillId="0" borderId="20" xfId="0" applyNumberFormat="1" applyFont="1" applyFill="1" applyBorder="1" applyAlignment="1" applyProtection="1">
      <alignment horizontal="center" vertical="center" justifyLastLine="1"/>
    </xf>
    <xf numFmtId="177" fontId="12" fillId="0" borderId="11" xfId="0" applyNumberFormat="1" applyFont="1" applyFill="1" applyBorder="1" applyAlignment="1" applyProtection="1">
      <alignment horizontal="center" vertical="center" justifyLastLine="1"/>
    </xf>
    <xf numFmtId="177" fontId="12" fillId="0" borderId="19" xfId="0" applyNumberFormat="1" applyFont="1" applyFill="1" applyBorder="1" applyAlignment="1" applyProtection="1">
      <alignment horizontal="center" vertical="center" justifyLastLine="1"/>
    </xf>
    <xf numFmtId="0" fontId="2" fillId="0" borderId="44" xfId="0" applyFont="1" applyFill="1" applyBorder="1" applyAlignment="1" applyProtection="1">
      <alignment horizontal="center" vertical="center" shrinkToFit="1"/>
    </xf>
    <xf numFmtId="0" fontId="10" fillId="0" borderId="23" xfId="0" applyFont="1" applyFill="1" applyBorder="1" applyAlignment="1" applyProtection="1">
      <alignment horizontal="center" vertical="center" justifyLastLine="1"/>
    </xf>
    <xf numFmtId="0" fontId="9" fillId="0" borderId="1" xfId="0" applyFont="1" applyFill="1" applyBorder="1" applyAlignment="1" applyProtection="1">
      <alignment horizontal="center" vertical="center" justifyLastLine="1"/>
    </xf>
    <xf numFmtId="0" fontId="9" fillId="0" borderId="3" xfId="0" applyFont="1" applyFill="1" applyBorder="1" applyAlignment="1" applyProtection="1">
      <alignment horizontal="center" vertical="center" justifyLastLine="1"/>
    </xf>
    <xf numFmtId="0" fontId="12" fillId="0" borderId="0"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0" fillId="0" borderId="9"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shrinkToFit="1"/>
    </xf>
    <xf numFmtId="0" fontId="0" fillId="0" borderId="44"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11" fillId="0" borderId="44" xfId="0" applyFont="1" applyFill="1" applyBorder="1" applyAlignment="1" applyProtection="1">
      <alignment horizontal="distributed" vertical="center" wrapText="1"/>
    </xf>
    <xf numFmtId="0" fontId="0" fillId="0" borderId="0" xfId="0" applyFont="1" applyFill="1" applyBorder="1" applyAlignment="1" applyProtection="1">
      <alignment horizontal="left" vertical="center"/>
      <protection locked="0"/>
    </xf>
    <xf numFmtId="177" fontId="0" fillId="0" borderId="2" xfId="0" applyNumberFormat="1" applyFill="1" applyBorder="1" applyAlignment="1" applyProtection="1">
      <alignment horizontal="center" vertical="center" justifyLastLine="1"/>
    </xf>
    <xf numFmtId="0" fontId="0" fillId="0" borderId="2" xfId="0" applyFill="1" applyBorder="1" applyAlignment="1" applyProtection="1">
      <alignment horizontal="center" vertical="center" justifyLastLine="1"/>
    </xf>
    <xf numFmtId="177" fontId="0" fillId="0" borderId="2" xfId="0" applyNumberFormat="1" applyFill="1" applyBorder="1" applyAlignment="1" applyProtection="1">
      <alignment horizontal="center" vertical="center" justifyLastLine="1"/>
      <protection locked="0"/>
    </xf>
    <xf numFmtId="0" fontId="0" fillId="0" borderId="13" xfId="0" applyFill="1" applyBorder="1" applyAlignment="1" applyProtection="1">
      <alignment horizontal="center" vertical="center" justifyLastLine="1"/>
    </xf>
    <xf numFmtId="0" fontId="0" fillId="0" borderId="4" xfId="0" applyFill="1" applyBorder="1" applyAlignment="1" applyProtection="1">
      <alignment horizontal="center" vertical="center" wrapText="1" justifyLastLine="1"/>
    </xf>
    <xf numFmtId="0" fontId="0" fillId="0" borderId="0" xfId="0" applyFill="1" applyBorder="1" applyAlignment="1" applyProtection="1">
      <alignment horizontal="center" vertical="center" wrapText="1" justifyLastLine="1"/>
    </xf>
    <xf numFmtId="0" fontId="0" fillId="0" borderId="5" xfId="0" applyFill="1" applyBorder="1" applyAlignment="1" applyProtection="1">
      <alignment horizontal="center" vertical="center" wrapText="1" justifyLastLine="1"/>
    </xf>
    <xf numFmtId="0" fontId="0" fillId="0" borderId="0" xfId="0" applyFill="1" applyBorder="1" applyAlignment="1" applyProtection="1">
      <alignment horizontal="center" vertical="center" justifyLastLine="1"/>
      <protection locked="0"/>
    </xf>
    <xf numFmtId="0" fontId="23" fillId="4" borderId="0" xfId="0" applyFont="1" applyFill="1" applyBorder="1" applyAlignment="1" applyProtection="1">
      <alignment horizontal="center" vertical="center" justifyLastLine="1"/>
      <protection locked="0"/>
    </xf>
    <xf numFmtId="0" fontId="23" fillId="4" borderId="0" xfId="0" applyFont="1" applyFill="1" applyBorder="1" applyAlignment="1" applyProtection="1">
      <alignment horizontal="left" vertical="center"/>
      <protection locked="0"/>
    </xf>
    <xf numFmtId="0" fontId="23" fillId="4" borderId="9" xfId="0" applyFont="1" applyFill="1" applyBorder="1" applyAlignment="1" applyProtection="1">
      <alignment horizontal="center" vertical="center"/>
      <protection locked="0"/>
    </xf>
    <xf numFmtId="0" fontId="23" fillId="4" borderId="9" xfId="0" applyFont="1" applyFill="1" applyBorder="1" applyAlignment="1" applyProtection="1">
      <alignment horizontal="center" vertical="center" shrinkToFit="1"/>
      <protection locked="0"/>
    </xf>
    <xf numFmtId="177" fontId="23" fillId="4" borderId="21" xfId="0" applyNumberFormat="1" applyFont="1" applyFill="1" applyBorder="1" applyAlignment="1" applyProtection="1">
      <alignment horizontal="center" vertical="center" justifyLastLine="1"/>
      <protection locked="0"/>
    </xf>
    <xf numFmtId="177" fontId="23" fillId="4" borderId="11" xfId="0" applyNumberFormat="1" applyFont="1" applyFill="1" applyBorder="1" applyAlignment="1" applyProtection="1">
      <alignment horizontal="center" vertical="center" justifyLastLine="1"/>
      <protection locked="0"/>
    </xf>
    <xf numFmtId="177" fontId="23" fillId="4" borderId="11" xfId="0" applyNumberFormat="1" applyFont="1" applyFill="1" applyBorder="1" applyAlignment="1" applyProtection="1">
      <alignment horizontal="center" vertical="center"/>
      <protection locked="0"/>
    </xf>
    <xf numFmtId="0" fontId="23" fillId="4" borderId="17" xfId="0" applyFont="1" applyFill="1" applyBorder="1" applyAlignment="1" applyProtection="1">
      <alignment horizontal="center" vertical="center" justifyLastLine="1"/>
      <protection locked="0"/>
    </xf>
    <xf numFmtId="0" fontId="23" fillId="4" borderId="2" xfId="0" applyFont="1" applyFill="1" applyBorder="1" applyAlignment="1" applyProtection="1">
      <alignment horizontal="center" vertical="center" justifyLastLine="1"/>
      <protection locked="0"/>
    </xf>
    <xf numFmtId="0" fontId="23" fillId="4" borderId="16" xfId="0" applyFont="1" applyFill="1" applyBorder="1" applyAlignment="1" applyProtection="1">
      <alignment horizontal="center" vertical="center" justifyLastLine="1"/>
      <protection locked="0"/>
    </xf>
    <xf numFmtId="177" fontId="23" fillId="4" borderId="21" xfId="0" applyNumberFormat="1" applyFont="1" applyFill="1" applyBorder="1" applyAlignment="1" applyProtection="1">
      <alignment horizontal="center" vertical="center" shrinkToFit="1"/>
      <protection locked="0"/>
    </xf>
    <xf numFmtId="177" fontId="23" fillId="4" borderId="11" xfId="0" applyNumberFormat="1" applyFont="1" applyFill="1" applyBorder="1" applyAlignment="1" applyProtection="1">
      <alignment horizontal="center" vertical="center" shrinkToFit="1"/>
      <protection locked="0"/>
    </xf>
    <xf numFmtId="177" fontId="23" fillId="4" borderId="33" xfId="0" applyNumberFormat="1" applyFont="1" applyFill="1" applyBorder="1" applyAlignment="1" applyProtection="1">
      <alignment horizontal="center" vertical="center" shrinkToFit="1"/>
      <protection locked="0"/>
    </xf>
    <xf numFmtId="49" fontId="23" fillId="4" borderId="21" xfId="0" applyNumberFormat="1" applyFont="1" applyFill="1" applyBorder="1" applyAlignment="1" applyProtection="1">
      <alignment horizontal="center" vertical="center"/>
      <protection locked="0"/>
    </xf>
    <xf numFmtId="49" fontId="23" fillId="4" borderId="11" xfId="0" applyNumberFormat="1" applyFont="1" applyFill="1" applyBorder="1" applyAlignment="1" applyProtection="1">
      <alignment horizontal="center" vertical="center"/>
      <protection locked="0"/>
    </xf>
    <xf numFmtId="49" fontId="23" fillId="4" borderId="32" xfId="0" applyNumberFormat="1" applyFont="1" applyFill="1" applyBorder="1" applyAlignment="1" applyProtection="1">
      <alignment horizontal="center" vertical="center"/>
      <protection locked="0"/>
    </xf>
    <xf numFmtId="49" fontId="23" fillId="4" borderId="14" xfId="0" applyNumberFormat="1" applyFont="1" applyFill="1" applyBorder="1" applyAlignment="1" applyProtection="1">
      <alignment horizontal="center" vertical="center" shrinkToFit="1"/>
      <protection locked="0"/>
    </xf>
    <xf numFmtId="49" fontId="23" fillId="4" borderId="13" xfId="0" applyNumberFormat="1" applyFont="1" applyFill="1" applyBorder="1" applyAlignment="1" applyProtection="1">
      <alignment horizontal="center" vertical="center" shrinkToFit="1"/>
      <protection locked="0"/>
    </xf>
    <xf numFmtId="49" fontId="23" fillId="4" borderId="15" xfId="0" applyNumberFormat="1" applyFont="1" applyFill="1" applyBorder="1" applyAlignment="1" applyProtection="1">
      <alignment horizontal="center" vertical="center" shrinkToFit="1"/>
      <protection locked="0"/>
    </xf>
    <xf numFmtId="49" fontId="23" fillId="4" borderId="17" xfId="0" applyNumberFormat="1" applyFont="1" applyFill="1" applyBorder="1" applyAlignment="1" applyProtection="1">
      <alignment horizontal="center" vertical="center" shrinkToFit="1"/>
      <protection locked="0"/>
    </xf>
    <xf numFmtId="49" fontId="23" fillId="4" borderId="2" xfId="0" applyNumberFormat="1" applyFont="1" applyFill="1" applyBorder="1" applyAlignment="1" applyProtection="1">
      <alignment horizontal="center" vertical="center" shrinkToFit="1"/>
      <protection locked="0"/>
    </xf>
    <xf numFmtId="49" fontId="23" fillId="4" borderId="7" xfId="0" applyNumberFormat="1" applyFont="1" applyFill="1" applyBorder="1" applyAlignment="1" applyProtection="1">
      <alignment horizontal="center" vertical="center" shrinkToFit="1"/>
      <protection locked="0"/>
    </xf>
    <xf numFmtId="0" fontId="23" fillId="4" borderId="17" xfId="0" applyFont="1" applyFill="1" applyBorder="1" applyAlignment="1" applyProtection="1">
      <alignment horizontal="center" vertical="center" wrapText="1" justifyLastLine="1"/>
      <protection locked="0"/>
    </xf>
    <xf numFmtId="0" fontId="23" fillId="4" borderId="2" xfId="0" applyFont="1" applyFill="1" applyBorder="1" applyAlignment="1" applyProtection="1">
      <alignment horizontal="center" vertical="center" wrapText="1" justifyLastLine="1"/>
      <protection locked="0"/>
    </xf>
    <xf numFmtId="0" fontId="23" fillId="4" borderId="16" xfId="0" applyFont="1" applyFill="1" applyBorder="1" applyAlignment="1" applyProtection="1">
      <alignment horizontal="center" vertical="center" wrapText="1" justifyLastLine="1"/>
      <protection locked="0"/>
    </xf>
    <xf numFmtId="0" fontId="22" fillId="0" borderId="0" xfId="0" applyFont="1" applyBorder="1" applyAlignment="1" applyProtection="1">
      <alignment horizontal="left" vertical="center"/>
    </xf>
    <xf numFmtId="0" fontId="23" fillId="4" borderId="1" xfId="0" applyFont="1" applyFill="1" applyBorder="1" applyAlignment="1" applyProtection="1">
      <alignment horizontal="center" vertical="center" shrinkToFit="1"/>
      <protection locked="0"/>
    </xf>
    <xf numFmtId="0" fontId="23" fillId="4" borderId="3" xfId="0" applyFont="1" applyFill="1" applyBorder="1" applyAlignment="1" applyProtection="1">
      <alignment horizontal="center" vertical="center" shrinkToFit="1"/>
      <protection locked="0"/>
    </xf>
    <xf numFmtId="0" fontId="23" fillId="4" borderId="2" xfId="0" applyFont="1" applyFill="1" applyBorder="1" applyAlignment="1" applyProtection="1">
      <alignment horizontal="center" vertical="center" shrinkToFit="1"/>
      <protection locked="0"/>
    </xf>
    <xf numFmtId="0" fontId="23" fillId="4" borderId="7" xfId="0" applyFont="1" applyFill="1" applyBorder="1" applyAlignment="1" applyProtection="1">
      <alignment horizontal="center" vertical="center" shrinkToFit="1"/>
      <protection locked="0"/>
    </xf>
    <xf numFmtId="49" fontId="23" fillId="4" borderId="17" xfId="0" applyNumberFormat="1" applyFont="1" applyFill="1" applyBorder="1" applyAlignment="1" applyProtection="1">
      <alignment horizontal="center" vertical="center" wrapText="1" justifyLastLine="1"/>
      <protection locked="0"/>
    </xf>
    <xf numFmtId="49" fontId="23" fillId="4" borderId="2" xfId="0" applyNumberFormat="1" applyFont="1" applyFill="1" applyBorder="1" applyAlignment="1" applyProtection="1">
      <alignment horizontal="center" vertical="center" wrapText="1" justifyLastLine="1"/>
      <protection locked="0"/>
    </xf>
    <xf numFmtId="49" fontId="23" fillId="4" borderId="16" xfId="0" applyNumberFormat="1" applyFont="1" applyFill="1" applyBorder="1" applyAlignment="1" applyProtection="1">
      <alignment horizontal="center" vertical="center" wrapText="1" justifyLastLine="1"/>
      <protection locked="0"/>
    </xf>
    <xf numFmtId="177" fontId="23" fillId="7" borderId="21" xfId="0" applyNumberFormat="1" applyFont="1" applyFill="1" applyBorder="1" applyAlignment="1" applyProtection="1">
      <alignment horizontal="center" vertical="center" justifyLastLine="1"/>
      <protection locked="0"/>
    </xf>
    <xf numFmtId="177" fontId="23" fillId="7" borderId="11" xfId="0" applyNumberFormat="1" applyFont="1" applyFill="1" applyBorder="1" applyAlignment="1" applyProtection="1">
      <alignment horizontal="center" vertical="center" justifyLastLine="1"/>
      <protection locked="0"/>
    </xf>
    <xf numFmtId="177" fontId="23" fillId="7" borderId="11" xfId="0" applyNumberFormat="1" applyFont="1" applyFill="1" applyBorder="1" applyAlignment="1" applyProtection="1">
      <alignment horizontal="center" vertical="center"/>
      <protection locked="0"/>
    </xf>
    <xf numFmtId="0" fontId="0" fillId="3" borderId="45" xfId="0" applyFill="1" applyBorder="1" applyAlignment="1">
      <alignment horizontal="center" vertical="center"/>
    </xf>
    <xf numFmtId="0" fontId="0" fillId="3" borderId="45" xfId="0" applyFill="1" applyBorder="1" applyAlignment="1">
      <alignment horizontal="center" vertical="center" wrapText="1"/>
    </xf>
    <xf numFmtId="177" fontId="0" fillId="3" borderId="45" xfId="0" applyNumberFormat="1" applyFill="1" applyBorder="1" applyAlignment="1">
      <alignment horizontal="center" vertical="center"/>
    </xf>
    <xf numFmtId="179" fontId="0" fillId="3" borderId="45" xfId="0" applyNumberFormat="1" applyFill="1" applyBorder="1" applyAlignment="1">
      <alignment horizontal="center" vertical="center"/>
    </xf>
    <xf numFmtId="0" fontId="0" fillId="0" borderId="13" xfId="0" applyFont="1" applyBorder="1" applyAlignment="1" applyProtection="1">
      <alignment horizontal="center" vertical="center" shrinkToFit="1"/>
    </xf>
    <xf numFmtId="0" fontId="0" fillId="0" borderId="15" xfId="0" applyFont="1" applyBorder="1" applyAlignment="1" applyProtection="1">
      <alignment horizontal="center" vertical="center" shrinkToFit="1"/>
    </xf>
    <xf numFmtId="0" fontId="23" fillId="0" borderId="17" xfId="0" applyFont="1" applyFill="1" applyBorder="1" applyAlignment="1" applyProtection="1">
      <alignment horizontal="center" vertical="center" wrapText="1" justifyLastLine="1"/>
      <protection locked="0"/>
    </xf>
    <xf numFmtId="0" fontId="23" fillId="0" borderId="2" xfId="0" applyFont="1" applyFill="1" applyBorder="1" applyAlignment="1" applyProtection="1">
      <alignment horizontal="center" vertical="center" wrapText="1" justifyLastLine="1"/>
      <protection locked="0"/>
    </xf>
    <xf numFmtId="0" fontId="23" fillId="0" borderId="16" xfId="0" applyFont="1" applyFill="1" applyBorder="1" applyAlignment="1" applyProtection="1">
      <alignment horizontal="center" vertical="center" wrapText="1" justifyLastLine="1"/>
      <protection locked="0"/>
    </xf>
    <xf numFmtId="0" fontId="23" fillId="0" borderId="21"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3" fillId="0" borderId="32" xfId="0" applyFont="1" applyFill="1" applyBorder="1" applyAlignment="1" applyProtection="1">
      <alignment horizontal="center" vertical="center"/>
    </xf>
    <xf numFmtId="0" fontId="23" fillId="0" borderId="17" xfId="0" applyFont="1" applyFill="1" applyBorder="1" applyAlignment="1" applyProtection="1">
      <alignment horizontal="center" vertical="center" justifyLastLine="1"/>
      <protection locked="0"/>
    </xf>
    <xf numFmtId="0" fontId="23" fillId="0" borderId="2" xfId="0" applyFont="1" applyFill="1" applyBorder="1" applyAlignment="1" applyProtection="1">
      <alignment horizontal="center" vertical="center" justifyLastLine="1"/>
      <protection locked="0"/>
    </xf>
    <xf numFmtId="0" fontId="23" fillId="0" borderId="16" xfId="0" applyFont="1" applyFill="1" applyBorder="1" applyAlignment="1" applyProtection="1">
      <alignment horizontal="center" vertical="center" justifyLastLine="1"/>
      <protection locked="0"/>
    </xf>
    <xf numFmtId="0" fontId="23" fillId="0" borderId="28" xfId="0" applyFont="1" applyFill="1" applyBorder="1" applyAlignment="1" applyProtection="1">
      <alignment horizontal="center" vertical="center" shrinkToFit="1"/>
      <protection locked="0"/>
    </xf>
    <xf numFmtId="0" fontId="23" fillId="0" borderId="1" xfId="0"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shrinkToFit="1"/>
      <protection locked="0"/>
    </xf>
    <xf numFmtId="0" fontId="23" fillId="0" borderId="17" xfId="0" applyFont="1" applyFill="1" applyBorder="1" applyAlignment="1" applyProtection="1">
      <alignment horizontal="center" vertical="center" shrinkToFit="1"/>
      <protection locked="0"/>
    </xf>
    <xf numFmtId="0" fontId="23" fillId="0" borderId="2" xfId="0"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shrinkToFit="1"/>
      <protection locked="0"/>
    </xf>
    <xf numFmtId="49" fontId="23" fillId="0" borderId="14" xfId="0" applyNumberFormat="1" applyFont="1" applyFill="1" applyBorder="1" applyAlignment="1" applyProtection="1">
      <alignment horizontal="center" vertical="center" shrinkToFit="1"/>
      <protection locked="0"/>
    </xf>
    <xf numFmtId="49" fontId="23" fillId="0" borderId="13" xfId="0" applyNumberFormat="1" applyFont="1" applyFill="1" applyBorder="1" applyAlignment="1" applyProtection="1">
      <alignment horizontal="center" vertical="center" shrinkToFit="1"/>
      <protection locked="0"/>
    </xf>
    <xf numFmtId="49" fontId="23" fillId="0" borderId="15" xfId="0" applyNumberFormat="1" applyFont="1" applyFill="1" applyBorder="1" applyAlignment="1" applyProtection="1">
      <alignment horizontal="center" vertical="center" shrinkToFit="1"/>
      <protection locked="0"/>
    </xf>
    <xf numFmtId="49" fontId="23" fillId="0" borderId="17" xfId="0" applyNumberFormat="1" applyFont="1" applyFill="1" applyBorder="1" applyAlignment="1" applyProtection="1">
      <alignment horizontal="center" vertical="center" shrinkToFit="1"/>
      <protection locked="0"/>
    </xf>
    <xf numFmtId="49" fontId="23" fillId="0" borderId="2" xfId="0" applyNumberFormat="1" applyFont="1" applyFill="1" applyBorder="1" applyAlignment="1" applyProtection="1">
      <alignment horizontal="center" vertical="center" shrinkToFit="1"/>
      <protection locked="0"/>
    </xf>
    <xf numFmtId="49" fontId="23" fillId="0" borderId="7" xfId="0" applyNumberFormat="1" applyFont="1" applyFill="1" applyBorder="1" applyAlignment="1" applyProtection="1">
      <alignment horizontal="center" vertical="center" shrinkToFit="1"/>
      <protection locked="0"/>
    </xf>
    <xf numFmtId="177" fontId="23" fillId="0" borderId="21" xfId="0" applyNumberFormat="1" applyFont="1" applyFill="1" applyBorder="1" applyAlignment="1" applyProtection="1">
      <alignment horizontal="center" vertical="center" shrinkToFit="1"/>
    </xf>
    <xf numFmtId="177" fontId="23" fillId="0" borderId="11" xfId="0" applyNumberFormat="1" applyFont="1" applyFill="1" applyBorder="1" applyAlignment="1" applyProtection="1">
      <alignment horizontal="center" vertical="center" shrinkToFit="1"/>
    </xf>
    <xf numFmtId="177" fontId="23" fillId="0" borderId="33" xfId="0" applyNumberFormat="1" applyFont="1" applyFill="1" applyBorder="1" applyAlignment="1" applyProtection="1">
      <alignment horizontal="center" vertical="center" shrinkToFit="1"/>
    </xf>
    <xf numFmtId="177" fontId="0" fillId="0" borderId="19" xfId="0" applyNumberFormat="1" applyFont="1" applyFill="1" applyBorder="1" applyAlignment="1" applyProtection="1">
      <alignment horizontal="center" vertical="center" justifyLastLine="1"/>
    </xf>
    <xf numFmtId="0" fontId="23" fillId="0" borderId="0" xfId="0" applyFont="1" applyFill="1" applyBorder="1" applyAlignment="1" applyProtection="1">
      <alignment horizontal="left" vertical="center"/>
    </xf>
    <xf numFmtId="177" fontId="23" fillId="0" borderId="21" xfId="0" applyNumberFormat="1" applyFont="1" applyFill="1" applyBorder="1" applyAlignment="1" applyProtection="1">
      <alignment horizontal="center" vertical="center" justifyLastLine="1"/>
    </xf>
    <xf numFmtId="177" fontId="23" fillId="0" borderId="11" xfId="0" applyNumberFormat="1" applyFont="1" applyFill="1" applyBorder="1" applyAlignment="1" applyProtection="1">
      <alignment horizontal="center" vertical="center" justifyLastLine="1"/>
    </xf>
    <xf numFmtId="177" fontId="23" fillId="0" borderId="19" xfId="0" applyNumberFormat="1" applyFont="1" applyFill="1" applyBorder="1" applyAlignment="1" applyProtection="1">
      <alignment horizontal="center" vertical="center" justifyLastLine="1"/>
    </xf>
    <xf numFmtId="177" fontId="23" fillId="0" borderId="11" xfId="0" applyNumberFormat="1" applyFont="1" applyFill="1" applyBorder="1" applyAlignment="1" applyProtection="1">
      <alignment horizontal="center" vertical="center"/>
    </xf>
    <xf numFmtId="0" fontId="23" fillId="0" borderId="9" xfId="0" applyFont="1" applyFill="1" applyBorder="1" applyAlignment="1" applyProtection="1">
      <alignment horizontal="center" vertical="center" shrinkToFit="1"/>
    </xf>
    <xf numFmtId="0" fontId="23" fillId="0" borderId="9" xfId="0" applyFont="1" applyFill="1" applyBorder="1" applyAlignment="1" applyProtection="1">
      <alignment horizontal="center" vertical="center"/>
      <protection locked="0"/>
    </xf>
    <xf numFmtId="177" fontId="23" fillId="0" borderId="2" xfId="0" applyNumberFormat="1" applyFont="1" applyFill="1" applyBorder="1" applyAlignment="1" applyProtection="1">
      <alignment horizontal="center" vertical="center" justifyLastLine="1"/>
      <protection locked="0"/>
    </xf>
    <xf numFmtId="177" fontId="23" fillId="0" borderId="2" xfId="0" applyNumberFormat="1" applyFont="1" applyFill="1" applyBorder="1" applyAlignment="1" applyProtection="1">
      <alignment horizontal="center" vertical="center" justifyLastLine="1"/>
    </xf>
    <xf numFmtId="0" fontId="23" fillId="0" borderId="0" xfId="0" applyFont="1" applyFill="1" applyBorder="1" applyAlignment="1" applyProtection="1">
      <alignment horizontal="center" vertical="center" justifyLastLine="1"/>
      <protection locked="0"/>
    </xf>
    <xf numFmtId="0" fontId="23" fillId="0" borderId="0" xfId="0" applyFont="1" applyFill="1" applyBorder="1" applyAlignment="1" applyProtection="1">
      <alignment horizontal="left" vertical="center"/>
      <protection locked="0"/>
    </xf>
  </cellXfs>
  <cellStyles count="2">
    <cellStyle name="標準" xfId="0" builtinId="0"/>
    <cellStyle name="標準 2" xfId="1"/>
  </cellStyles>
  <dxfs count="18">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チェックボックスのステータス!$C$2"/>
</file>

<file path=xl/ctrlProps/ctrlProp10.xml><?xml version="1.0" encoding="utf-8"?>
<formControlPr xmlns="http://schemas.microsoft.com/office/spreadsheetml/2009/9/main" objectType="CheckBox" checked="Checked" fmlaLink="添付書類確認!$C$2"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checked="Checked" firstButton="1"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CheckBox" fmlaLink="添付書類確認!$C$4" lockText="1"/>
</file>

<file path=xl/ctrlProps/ctrlProp12.xml><?xml version="1.0" encoding="utf-8"?>
<formControlPr xmlns="http://schemas.microsoft.com/office/spreadsheetml/2009/9/main" objectType="CheckBox" fmlaLink="添付書類確認!$C$5" lockText="1"/>
</file>

<file path=xl/ctrlProps/ctrlProp13.xml><?xml version="1.0" encoding="utf-8"?>
<formControlPr xmlns="http://schemas.microsoft.com/office/spreadsheetml/2009/9/main" objectType="CheckBox" fmlaLink="添付書類確認!$C$6" lockText="1"/>
</file>

<file path=xl/ctrlProps/ctrlProp14.xml><?xml version="1.0" encoding="utf-8"?>
<formControlPr xmlns="http://schemas.microsoft.com/office/spreadsheetml/2009/9/main" objectType="CheckBox" fmlaLink="添付書類確認!$C$3" lockText="1"/>
</file>

<file path=xl/ctrlProps/ctrlProp15.xml><?xml version="1.0" encoding="utf-8"?>
<formControlPr xmlns="http://schemas.microsoft.com/office/spreadsheetml/2009/9/main" objectType="CheckBox" fmlaLink="添付書類確認!$C$7" lockText="1"/>
</file>

<file path=xl/ctrlProps/ctrlProp16.xml><?xml version="1.0" encoding="utf-8"?>
<formControlPr xmlns="http://schemas.microsoft.com/office/spreadsheetml/2009/9/main" objectType="Radio" firstButton="1" fmlaLink="チェックボックスのステータス!$C$3"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CheckBox" checked="Checked" fmlaLink="添付書類確認!$C$2" lockText="1"/>
</file>

<file path=xl/ctrlProps/ctrlProp22.xml><?xml version="1.0" encoding="utf-8"?>
<formControlPr xmlns="http://schemas.microsoft.com/office/spreadsheetml/2009/9/main" objectType="CheckBox" checked="Checked" fmlaLink="添付書類確認!$C$8" lockText="1"/>
</file>

<file path=xl/ctrlProps/ctrlProp23.xml><?xml version="1.0" encoding="utf-8"?>
<formControlPr xmlns="http://schemas.microsoft.com/office/spreadsheetml/2009/9/main" objectType="CheckBox" fmlaLink="添付書類確認!$C$9" lockText="1"/>
</file>

<file path=xl/ctrlProps/ctrlProp24.xml><?xml version="1.0" encoding="utf-8"?>
<formControlPr xmlns="http://schemas.microsoft.com/office/spreadsheetml/2009/9/main" objectType="Radio" checked="Checked" firstButton="1" fmlaLink="チェックボックスのステータス!$C$7"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fmlaLink="添付書類確認!$C$10"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checked="Checked" firstButton="1" fmlaLink="チェックボックスのステータス!$C$6"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添付書類確認!$C$9"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fmlaLink="添付書類確認!$C$9"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fmlaLink="添付書類確認!$C$9" lockText="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checked="Checked" firstButton="1"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firstButton="1"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REF!"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Radio" checked="Checked" firstButton="1" fmlaLink="チェックボックスのステータス!$C$6"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checked="Checked" firstButton="1"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checked="Checked" firstButton="1" lockText="1"/>
</file>

<file path=xl/ctrlProps/ctrlProp68.xml><?xml version="1.0" encoding="utf-8"?>
<formControlPr xmlns="http://schemas.microsoft.com/office/spreadsheetml/2009/9/main" objectType="Radio" firstButton="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Radio" checked="Checked" firstButton="1"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checked="Checked" firstButton="1"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checked="Checked" firstButton="1"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firstButton="1"/>
</file>

<file path=xl/ctrlProps/ctrlProp88.xml><?xml version="1.0" encoding="utf-8"?>
<formControlPr xmlns="http://schemas.microsoft.com/office/spreadsheetml/2009/9/main" objectType="Radio" checked="Checked" lockText="1"/>
</file>

<file path=xl/ctrlProps/ctrlProp89.xml><?xml version="1.0" encoding="utf-8"?>
<formControlPr xmlns="http://schemas.microsoft.com/office/spreadsheetml/2009/9/main" objectType="Radio" checked="Checked" firstButton="1" lockText="1"/>
</file>

<file path=xl/ctrlProps/ctrlProp9.xml><?xml version="1.0" encoding="utf-8"?>
<formControlPr xmlns="http://schemas.microsoft.com/office/spreadsheetml/2009/9/main" objectType="CheckBox" checked="Checked"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checked="Checked" firstButton="1"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REF!"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xdr:twoCellAnchor>
    <xdr:from>
      <xdr:col>32</xdr:col>
      <xdr:colOff>106680</xdr:colOff>
      <xdr:row>38</xdr:row>
      <xdr:rowOff>7620</xdr:rowOff>
    </xdr:from>
    <xdr:to>
      <xdr:col>33</xdr:col>
      <xdr:colOff>144780</xdr:colOff>
      <xdr:row>38</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928360" y="7597140"/>
          <a:ext cx="22860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mc:AlternateContent xmlns:mc="http://schemas.openxmlformats.org/markup-compatibility/2006">
    <mc:Choice xmlns:a14="http://schemas.microsoft.com/office/drawing/2010/main" Requires="a14">
      <xdr:twoCellAnchor editAs="absolute">
        <xdr:from>
          <xdr:col>9</xdr:col>
          <xdr:colOff>30480</xdr:colOff>
          <xdr:row>11</xdr:row>
          <xdr:rowOff>53340</xdr:rowOff>
        </xdr:from>
        <xdr:to>
          <xdr:col>10</xdr:col>
          <xdr:colOff>22860</xdr:colOff>
          <xdr:row>11</xdr:row>
          <xdr:rowOff>411480</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0</xdr:colOff>
          <xdr:row>11</xdr:row>
          <xdr:rowOff>53340</xdr:rowOff>
        </xdr:from>
        <xdr:to>
          <xdr:col>14</xdr:col>
          <xdr:colOff>137160</xdr:colOff>
          <xdr:row>11</xdr:row>
          <xdr:rowOff>434340</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32</xdr:row>
          <xdr:rowOff>0</xdr:rowOff>
        </xdr:from>
        <xdr:to>
          <xdr:col>10</xdr:col>
          <xdr:colOff>175260</xdr:colOff>
          <xdr:row>33</xdr:row>
          <xdr:rowOff>7620</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0</xdr:colOff>
          <xdr:row>32</xdr:row>
          <xdr:rowOff>0</xdr:rowOff>
        </xdr:from>
        <xdr:to>
          <xdr:col>16</xdr:col>
          <xdr:colOff>7620</xdr:colOff>
          <xdr:row>33</xdr:row>
          <xdr:rowOff>7620</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17</xdr:col>
          <xdr:colOff>175260</xdr:colOff>
          <xdr:row>12</xdr:row>
          <xdr:rowOff>22860</xdr:rowOff>
        </xdr:to>
        <xdr:sp macro="" textlink="">
          <xdr:nvSpPr>
            <xdr:cNvPr id="1120" name="Group Box 96" hidden="1">
              <a:extLst>
                <a:ext uri="{63B3BB69-23CF-44E3-9099-C40C66FF867C}">
                  <a14:compatExt spid="_x0000_s1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30480</xdr:colOff>
          <xdr:row>17</xdr:row>
          <xdr:rowOff>22860</xdr:rowOff>
        </xdr:from>
        <xdr:to>
          <xdr:col>9</xdr:col>
          <xdr:colOff>182880</xdr:colOff>
          <xdr:row>17</xdr:row>
          <xdr:rowOff>411480</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0</xdr:colOff>
          <xdr:row>17</xdr:row>
          <xdr:rowOff>30480</xdr:rowOff>
        </xdr:from>
        <xdr:to>
          <xdr:col>14</xdr:col>
          <xdr:colOff>175260</xdr:colOff>
          <xdr:row>17</xdr:row>
          <xdr:rowOff>419100</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167640</xdr:rowOff>
        </xdr:from>
        <xdr:to>
          <xdr:col>17</xdr:col>
          <xdr:colOff>182880</xdr:colOff>
          <xdr:row>18</xdr:row>
          <xdr:rowOff>99060</xdr:rowOff>
        </xdr:to>
        <xdr:sp macro="" textlink="">
          <xdr:nvSpPr>
            <xdr:cNvPr id="1126" name="Group Box 102" hidden="1">
              <a:extLst>
                <a:ext uri="{63B3BB69-23CF-44E3-9099-C40C66FF867C}">
                  <a14:compatExt spid="_x0000_s1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1</xdr:col>
          <xdr:colOff>190500</xdr:colOff>
          <xdr:row>50</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1</xdr:col>
          <xdr:colOff>190500</xdr:colOff>
          <xdr:row>56</xdr:row>
          <xdr:rowOff>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1</xdr:col>
          <xdr:colOff>190500</xdr:colOff>
          <xdr:row>70</xdr:row>
          <xdr:rowOff>7620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1</xdr:col>
          <xdr:colOff>190500</xdr:colOff>
          <xdr:row>77</xdr:row>
          <xdr:rowOff>7620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7620</xdr:rowOff>
        </xdr:from>
        <xdr:to>
          <xdr:col>1</xdr:col>
          <xdr:colOff>190500</xdr:colOff>
          <xdr:row>80</xdr:row>
          <xdr:rowOff>7620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1</xdr:col>
          <xdr:colOff>190500</xdr:colOff>
          <xdr:row>63</xdr:row>
          <xdr:rowOff>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1</xdr:col>
          <xdr:colOff>190500</xdr:colOff>
          <xdr:row>84</xdr:row>
          <xdr:rowOff>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12</xdr:row>
          <xdr:rowOff>22860</xdr:rowOff>
        </xdr:from>
        <xdr:to>
          <xdr:col>9</xdr:col>
          <xdr:colOff>182880</xdr:colOff>
          <xdr:row>12</xdr:row>
          <xdr:rowOff>190500</xdr:rowOff>
        </xdr:to>
        <xdr:sp macro="" textlink="">
          <xdr:nvSpPr>
            <xdr:cNvPr id="1150" name="Option Button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13</xdr:row>
          <xdr:rowOff>22860</xdr:rowOff>
        </xdr:from>
        <xdr:to>
          <xdr:col>9</xdr:col>
          <xdr:colOff>190500</xdr:colOff>
          <xdr:row>13</xdr:row>
          <xdr:rowOff>175260</xdr:rowOff>
        </xdr:to>
        <xdr:sp macro="" textlink="">
          <xdr:nvSpPr>
            <xdr:cNvPr id="1151" name="Option Button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14</xdr:row>
          <xdr:rowOff>22860</xdr:rowOff>
        </xdr:from>
        <xdr:to>
          <xdr:col>9</xdr:col>
          <xdr:colOff>175260</xdr:colOff>
          <xdr:row>14</xdr:row>
          <xdr:rowOff>182880</xdr:rowOff>
        </xdr:to>
        <xdr:sp macro="" textlink="">
          <xdr:nvSpPr>
            <xdr:cNvPr id="1152" name="Option Button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15</xdr:row>
          <xdr:rowOff>22860</xdr:rowOff>
        </xdr:from>
        <xdr:to>
          <xdr:col>9</xdr:col>
          <xdr:colOff>182880</xdr:colOff>
          <xdr:row>15</xdr:row>
          <xdr:rowOff>175260</xdr:rowOff>
        </xdr:to>
        <xdr:sp macro="" textlink="">
          <xdr:nvSpPr>
            <xdr:cNvPr id="1153" name="Option Button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16</xdr:row>
          <xdr:rowOff>22860</xdr:rowOff>
        </xdr:from>
        <xdr:to>
          <xdr:col>9</xdr:col>
          <xdr:colOff>175260</xdr:colOff>
          <xdr:row>16</xdr:row>
          <xdr:rowOff>175260</xdr:rowOff>
        </xdr:to>
        <xdr:sp macro="" textlink="">
          <xdr:nvSpPr>
            <xdr:cNvPr id="1154" name="Option Button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1</xdr:col>
          <xdr:colOff>190500</xdr:colOff>
          <xdr:row>56</xdr:row>
          <xdr:rowOff>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1</xdr:col>
          <xdr:colOff>190500</xdr:colOff>
          <xdr:row>59</xdr:row>
          <xdr:rowOff>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65</xdr:row>
          <xdr:rowOff>0</xdr:rowOff>
        </xdr:from>
        <xdr:to>
          <xdr:col>1</xdr:col>
          <xdr:colOff>190500</xdr:colOff>
          <xdr:row>66</xdr:row>
          <xdr:rowOff>7620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22860</xdr:colOff>
          <xdr:row>11</xdr:row>
          <xdr:rowOff>60960</xdr:rowOff>
        </xdr:from>
        <xdr:to>
          <xdr:col>26</xdr:col>
          <xdr:colOff>0</xdr:colOff>
          <xdr:row>11</xdr:row>
          <xdr:rowOff>388620</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30480</xdr:colOff>
          <xdr:row>11</xdr:row>
          <xdr:rowOff>45720</xdr:rowOff>
        </xdr:from>
        <xdr:to>
          <xdr:col>29</xdr:col>
          <xdr:colOff>190500</xdr:colOff>
          <xdr:row>11</xdr:row>
          <xdr:rowOff>419100</xdr:rowOff>
        </xdr:to>
        <xdr:sp macro="" textlink="">
          <xdr:nvSpPr>
            <xdr:cNvPr id="1161" name="Option Button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518160</xdr:colOff>
          <xdr:row>10</xdr:row>
          <xdr:rowOff>396240</xdr:rowOff>
        </xdr:from>
        <xdr:to>
          <xdr:col>33</xdr:col>
          <xdr:colOff>60960</xdr:colOff>
          <xdr:row>12</xdr:row>
          <xdr:rowOff>60960</xdr:rowOff>
        </xdr:to>
        <xdr:sp macro="" textlink="">
          <xdr:nvSpPr>
            <xdr:cNvPr id="1162" name="Group Box 138" hidden="1">
              <a:extLst>
                <a:ext uri="{63B3BB69-23CF-44E3-9099-C40C66FF867C}">
                  <a14:compatExt spid="_x0000_s1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1</xdr:col>
          <xdr:colOff>190500</xdr:colOff>
          <xdr:row>82</xdr:row>
          <xdr:rowOff>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30</xdr:row>
          <xdr:rowOff>220980</xdr:rowOff>
        </xdr:from>
        <xdr:to>
          <xdr:col>20</xdr:col>
          <xdr:colOff>30480</xdr:colOff>
          <xdr:row>34</xdr:row>
          <xdr:rowOff>808</xdr:rowOff>
        </xdr:to>
        <xdr:sp macro="" textlink="">
          <xdr:nvSpPr>
            <xdr:cNvPr id="1164" name="Group Box 140" hidden="1">
              <a:extLst>
                <a:ext uri="{63B3BB69-23CF-44E3-9099-C40C66FF867C}">
                  <a14:compatExt spid="_x0000_s1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129540</xdr:rowOff>
        </xdr:from>
        <xdr:to>
          <xdr:col>7</xdr:col>
          <xdr:colOff>99060</xdr:colOff>
          <xdr:row>16</xdr:row>
          <xdr:rowOff>175260</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0</xdr:rowOff>
        </xdr:from>
        <xdr:to>
          <xdr:col>10</xdr:col>
          <xdr:colOff>114300</xdr:colOff>
          <xdr:row>17</xdr:row>
          <xdr:rowOff>22860</xdr:rowOff>
        </xdr:to>
        <xdr:sp macro="" textlink="">
          <xdr:nvSpPr>
            <xdr:cNvPr id="1170" name="Group Box haiguusya" hidden="1">
              <a:extLst>
                <a:ext uri="{63B3BB69-23CF-44E3-9099-C40C66FF867C}">
                  <a14:compatExt spid="_x0000_s1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106680</xdr:colOff>
      <xdr:row>39</xdr:row>
      <xdr:rowOff>7620</xdr:rowOff>
    </xdr:from>
    <xdr:to>
      <xdr:col>33</xdr:col>
      <xdr:colOff>144780</xdr:colOff>
      <xdr:row>39</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399530" y="11069320"/>
          <a:ext cx="23495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17</xdr:col>
          <xdr:colOff>175260</xdr:colOff>
          <xdr:row>12</xdr:row>
          <xdr:rowOff>22860</xdr:rowOff>
        </xdr:to>
        <xdr:sp macro="" textlink="">
          <xdr:nvSpPr>
            <xdr:cNvPr id="14341" name="Group Box 5" hidden="1">
              <a:extLst>
                <a:ext uri="{63B3BB69-23CF-44E3-9099-C40C66FF867C}">
                  <a14:compatExt spid="_x0000_s14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167640</xdr:rowOff>
        </xdr:from>
        <xdr:to>
          <xdr:col>17</xdr:col>
          <xdr:colOff>182880</xdr:colOff>
          <xdr:row>18</xdr:row>
          <xdr:rowOff>99060</xdr:rowOff>
        </xdr:to>
        <xdr:sp macro="" textlink="">
          <xdr:nvSpPr>
            <xdr:cNvPr id="14344" name="Group Box 8" hidden="1">
              <a:extLst>
                <a:ext uri="{63B3BB69-23CF-44E3-9099-C40C66FF867C}">
                  <a14:compatExt spid="_x0000_s14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7620</xdr:colOff>
          <xdr:row>17</xdr:row>
          <xdr:rowOff>0</xdr:rowOff>
        </xdr:to>
        <xdr:sp macro="" textlink="">
          <xdr:nvSpPr>
            <xdr:cNvPr id="14358" name="group_haiguu" hidden="1">
              <a:extLst>
                <a:ext uri="{63B3BB69-23CF-44E3-9099-C40C66FF867C}">
                  <a14:compatExt spid="_x0000_s143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92</xdr:row>
          <xdr:rowOff>0</xdr:rowOff>
        </xdr:from>
        <xdr:to>
          <xdr:col>1</xdr:col>
          <xdr:colOff>190500</xdr:colOff>
          <xdr:row>93</xdr:row>
          <xdr:rowOff>7620</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518160</xdr:colOff>
          <xdr:row>10</xdr:row>
          <xdr:rowOff>396240</xdr:rowOff>
        </xdr:from>
        <xdr:to>
          <xdr:col>33</xdr:col>
          <xdr:colOff>60960</xdr:colOff>
          <xdr:row>12</xdr:row>
          <xdr:rowOff>60960</xdr:rowOff>
        </xdr:to>
        <xdr:sp macro="" textlink="">
          <xdr:nvSpPr>
            <xdr:cNvPr id="14364" name="Group Box 28" hidden="1">
              <a:extLst>
                <a:ext uri="{63B3BB69-23CF-44E3-9099-C40C66FF867C}">
                  <a14:compatExt spid="_x0000_s143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30</xdr:row>
          <xdr:rowOff>220980</xdr:rowOff>
        </xdr:from>
        <xdr:to>
          <xdr:col>20</xdr:col>
          <xdr:colOff>30480</xdr:colOff>
          <xdr:row>33</xdr:row>
          <xdr:rowOff>121920</xdr:rowOff>
        </xdr:to>
        <xdr:sp macro="" textlink="">
          <xdr:nvSpPr>
            <xdr:cNvPr id="14366" name="Group Box 30" hidden="1">
              <a:extLst>
                <a:ext uri="{63B3BB69-23CF-44E3-9099-C40C66FF867C}">
                  <a14:compatExt spid="_x0000_s14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32</xdr:col>
      <xdr:colOff>106680</xdr:colOff>
      <xdr:row>39</xdr:row>
      <xdr:rowOff>7620</xdr:rowOff>
    </xdr:from>
    <xdr:to>
      <xdr:col>33</xdr:col>
      <xdr:colOff>144780</xdr:colOff>
      <xdr:row>39</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438900" y="11247120"/>
          <a:ext cx="23622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17</xdr:col>
          <xdr:colOff>175260</xdr:colOff>
          <xdr:row>12</xdr:row>
          <xdr:rowOff>22860</xdr:rowOff>
        </xdr:to>
        <xdr:sp macro="" textlink="">
          <xdr:nvSpPr>
            <xdr:cNvPr id="32769" name="Group Box 1" hidden="1">
              <a:extLst>
                <a:ext uri="{63B3BB69-23CF-44E3-9099-C40C66FF867C}">
                  <a14:compatExt spid="_x0000_s327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167640</xdr:rowOff>
        </xdr:from>
        <xdr:to>
          <xdr:col>17</xdr:col>
          <xdr:colOff>182880</xdr:colOff>
          <xdr:row>18</xdr:row>
          <xdr:rowOff>99060</xdr:rowOff>
        </xdr:to>
        <xdr:sp macro="" textlink="">
          <xdr:nvSpPr>
            <xdr:cNvPr id="32770" name="Group Box 2" hidden="1">
              <a:extLst>
                <a:ext uri="{63B3BB69-23CF-44E3-9099-C40C66FF867C}">
                  <a14:compatExt spid="_x0000_s327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7620</xdr:colOff>
          <xdr:row>17</xdr:row>
          <xdr:rowOff>0</xdr:rowOff>
        </xdr:to>
        <xdr:sp macro="" textlink="">
          <xdr:nvSpPr>
            <xdr:cNvPr id="32771" name="group_haiguu" hidden="1">
              <a:extLst>
                <a:ext uri="{63B3BB69-23CF-44E3-9099-C40C66FF867C}">
                  <a14:compatExt spid="_x0000_s32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0</xdr:rowOff>
        </xdr:from>
        <xdr:to>
          <xdr:col>1</xdr:col>
          <xdr:colOff>190500</xdr:colOff>
          <xdr:row>49</xdr:row>
          <xdr:rowOff>7620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518160</xdr:colOff>
          <xdr:row>10</xdr:row>
          <xdr:rowOff>396240</xdr:rowOff>
        </xdr:from>
        <xdr:to>
          <xdr:col>33</xdr:col>
          <xdr:colOff>60960</xdr:colOff>
          <xdr:row>12</xdr:row>
          <xdr:rowOff>60960</xdr:rowOff>
        </xdr:to>
        <xdr:sp macro="" textlink="">
          <xdr:nvSpPr>
            <xdr:cNvPr id="32773" name="Group Box 5" hidden="1">
              <a:extLst>
                <a:ext uri="{63B3BB69-23CF-44E3-9099-C40C66FF867C}">
                  <a14:compatExt spid="_x0000_s327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30</xdr:row>
          <xdr:rowOff>220980</xdr:rowOff>
        </xdr:from>
        <xdr:to>
          <xdr:col>20</xdr:col>
          <xdr:colOff>30480</xdr:colOff>
          <xdr:row>33</xdr:row>
          <xdr:rowOff>121920</xdr:rowOff>
        </xdr:to>
        <xdr:sp macro="" textlink="">
          <xdr:nvSpPr>
            <xdr:cNvPr id="32774" name="Group Box 6" hidden="1">
              <a:extLst>
                <a:ext uri="{63B3BB69-23CF-44E3-9099-C40C66FF867C}">
                  <a14:compatExt spid="_x0000_s327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xdr:twoCellAnchor>
    <xdr:from>
      <xdr:col>19</xdr:col>
      <xdr:colOff>9525</xdr:colOff>
      <xdr:row>17</xdr:row>
      <xdr:rowOff>67759</xdr:rowOff>
    </xdr:from>
    <xdr:to>
      <xdr:col>35</xdr:col>
      <xdr:colOff>46881</xdr:colOff>
      <xdr:row>18</xdr:row>
      <xdr:rowOff>138112</xdr:rowOff>
    </xdr:to>
    <xdr:sp macro="" textlink="">
      <xdr:nvSpPr>
        <xdr:cNvPr id="9" name="テキスト ボックス 8"/>
        <xdr:cNvSpPr txBox="1"/>
      </xdr:nvSpPr>
      <xdr:spPr>
        <a:xfrm>
          <a:off x="3800475" y="4492122"/>
          <a:ext cx="3237756" cy="5275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配偶者について該当する項目があれば選択する</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（該当がない場合は選択不要）</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14278</xdr:colOff>
      <xdr:row>12</xdr:row>
      <xdr:rowOff>4748</xdr:rowOff>
    </xdr:from>
    <xdr:to>
      <xdr:col>35</xdr:col>
      <xdr:colOff>9525</xdr:colOff>
      <xdr:row>17</xdr:row>
      <xdr:rowOff>1085</xdr:rowOff>
    </xdr:to>
    <xdr:sp macro="" textlink="">
      <xdr:nvSpPr>
        <xdr:cNvPr id="10" name="正方形/長方形 9"/>
        <xdr:cNvSpPr/>
      </xdr:nvSpPr>
      <xdr:spPr>
        <a:xfrm>
          <a:off x="1804978" y="3428986"/>
          <a:ext cx="5195897" cy="99646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97439</xdr:colOff>
      <xdr:row>17</xdr:row>
      <xdr:rowOff>10612</xdr:rowOff>
    </xdr:from>
    <xdr:to>
      <xdr:col>19</xdr:col>
      <xdr:colOff>9525</xdr:colOff>
      <xdr:row>17</xdr:row>
      <xdr:rowOff>331536</xdr:rowOff>
    </xdr:to>
    <xdr:cxnSp macro="">
      <xdr:nvCxnSpPr>
        <xdr:cNvPr id="11" name="直線矢印コネクタ 10"/>
        <xdr:cNvCxnSpPr>
          <a:stCxn id="9" idx="1"/>
        </xdr:cNvCxnSpPr>
      </xdr:nvCxnSpPr>
      <xdr:spPr>
        <a:xfrm flipH="1" flipV="1">
          <a:off x="3488339" y="4434975"/>
          <a:ext cx="312136" cy="3209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190492</xdr:colOff>
      <xdr:row>21</xdr:row>
      <xdr:rowOff>457199</xdr:rowOff>
    </xdr:from>
    <xdr:to>
      <xdr:col>16</xdr:col>
      <xdr:colOff>185057</xdr:colOff>
      <xdr:row>22</xdr:row>
      <xdr:rowOff>438149</xdr:rowOff>
    </xdr:to>
    <xdr:sp macro="" textlink="">
      <xdr:nvSpPr>
        <xdr:cNvPr id="13" name="正方形/長方形 12"/>
        <xdr:cNvSpPr/>
      </xdr:nvSpPr>
      <xdr:spPr>
        <a:xfrm>
          <a:off x="1752592" y="6683828"/>
          <a:ext cx="1562108"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190491</xdr:colOff>
      <xdr:row>21</xdr:row>
      <xdr:rowOff>9523</xdr:rowOff>
    </xdr:from>
    <xdr:to>
      <xdr:col>27</xdr:col>
      <xdr:colOff>14288</xdr:colOff>
      <xdr:row>21</xdr:row>
      <xdr:rowOff>447673</xdr:rowOff>
    </xdr:to>
    <xdr:sp macro="" textlink="">
      <xdr:nvSpPr>
        <xdr:cNvPr id="14" name="正方形/長方形 13"/>
        <xdr:cNvSpPr/>
      </xdr:nvSpPr>
      <xdr:spPr>
        <a:xfrm>
          <a:off x="1781166" y="6262686"/>
          <a:ext cx="3624272"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166687</xdr:colOff>
      <xdr:row>18</xdr:row>
      <xdr:rowOff>166687</xdr:rowOff>
    </xdr:from>
    <xdr:to>
      <xdr:col>35</xdr:col>
      <xdr:colOff>157163</xdr:colOff>
      <xdr:row>19</xdr:row>
      <xdr:rowOff>414338</xdr:rowOff>
    </xdr:to>
    <xdr:sp macro="" textlink="">
      <xdr:nvSpPr>
        <xdr:cNvPr id="15" name="テキスト ボックス 14"/>
        <xdr:cNvSpPr txBox="1"/>
      </xdr:nvSpPr>
      <xdr:spPr>
        <a:xfrm>
          <a:off x="4957762" y="5048250"/>
          <a:ext cx="2190751"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「配偶者の状況を勘案しない場合の確認」でいずれかの項目を選択した場合は記入不要</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190491</xdr:colOff>
      <xdr:row>20</xdr:row>
      <xdr:rowOff>19048</xdr:rowOff>
    </xdr:from>
    <xdr:to>
      <xdr:col>27</xdr:col>
      <xdr:colOff>14288</xdr:colOff>
      <xdr:row>20</xdr:row>
      <xdr:rowOff>457198</xdr:rowOff>
    </xdr:to>
    <xdr:sp macro="" textlink="">
      <xdr:nvSpPr>
        <xdr:cNvPr id="16" name="正方形/長方形 15"/>
        <xdr:cNvSpPr/>
      </xdr:nvSpPr>
      <xdr:spPr>
        <a:xfrm>
          <a:off x="1781166" y="5815011"/>
          <a:ext cx="3624272"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14289</xdr:colOff>
      <xdr:row>19</xdr:row>
      <xdr:rowOff>414337</xdr:rowOff>
    </xdr:from>
    <xdr:to>
      <xdr:col>30</xdr:col>
      <xdr:colOff>61914</xdr:colOff>
      <xdr:row>20</xdr:row>
      <xdr:rowOff>238122</xdr:rowOff>
    </xdr:to>
    <xdr:cxnSp macro="">
      <xdr:nvCxnSpPr>
        <xdr:cNvPr id="5" name="カギ線コネクタ 4"/>
        <xdr:cNvCxnSpPr>
          <a:stCxn id="15" idx="2"/>
          <a:endCxn id="16" idx="3"/>
        </xdr:cNvCxnSpPr>
      </xdr:nvCxnSpPr>
      <xdr:spPr bwMode="auto">
        <a:xfrm rot="5400000">
          <a:off x="5588796" y="5569743"/>
          <a:ext cx="280985" cy="647700"/>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0</xdr:col>
      <xdr:colOff>57148</xdr:colOff>
      <xdr:row>24</xdr:row>
      <xdr:rowOff>1</xdr:rowOff>
    </xdr:from>
    <xdr:to>
      <xdr:col>10</xdr:col>
      <xdr:colOff>100013</xdr:colOff>
      <xdr:row>25</xdr:row>
      <xdr:rowOff>9526</xdr:rowOff>
    </xdr:to>
    <xdr:sp macro="" textlink="">
      <xdr:nvSpPr>
        <xdr:cNvPr id="19" name="テキスト ボックス 18"/>
        <xdr:cNvSpPr txBox="1"/>
      </xdr:nvSpPr>
      <xdr:spPr>
        <a:xfrm>
          <a:off x="57148" y="7481889"/>
          <a:ext cx="2033590"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「請求期間」の日数を記入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83343</xdr:colOff>
      <xdr:row>22</xdr:row>
      <xdr:rowOff>219074</xdr:rowOff>
    </xdr:from>
    <xdr:to>
      <xdr:col>8</xdr:col>
      <xdr:colOff>190492</xdr:colOff>
      <xdr:row>24</xdr:row>
      <xdr:rowOff>1</xdr:rowOff>
    </xdr:to>
    <xdr:cxnSp macro="">
      <xdr:nvCxnSpPr>
        <xdr:cNvPr id="7" name="カギ線コネクタ 6"/>
        <xdr:cNvCxnSpPr>
          <a:stCxn id="19" idx="0"/>
          <a:endCxn id="13" idx="1"/>
        </xdr:cNvCxnSpPr>
      </xdr:nvCxnSpPr>
      <xdr:spPr bwMode="auto">
        <a:xfrm rot="5400000" flipH="1" flipV="1">
          <a:off x="1151329" y="6852051"/>
          <a:ext cx="552452" cy="707224"/>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27</xdr:col>
      <xdr:colOff>14280</xdr:colOff>
      <xdr:row>22</xdr:row>
      <xdr:rowOff>19049</xdr:rowOff>
    </xdr:from>
    <xdr:to>
      <xdr:col>34</xdr:col>
      <xdr:colOff>195263</xdr:colOff>
      <xdr:row>22</xdr:row>
      <xdr:rowOff>457199</xdr:rowOff>
    </xdr:to>
    <xdr:sp macro="" textlink="">
      <xdr:nvSpPr>
        <xdr:cNvPr id="22" name="正方形/長方形 21"/>
        <xdr:cNvSpPr/>
      </xdr:nvSpPr>
      <xdr:spPr>
        <a:xfrm>
          <a:off x="5405430" y="6729412"/>
          <a:ext cx="1581158"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190500</xdr:colOff>
      <xdr:row>23</xdr:row>
      <xdr:rowOff>280988</xdr:rowOff>
    </xdr:from>
    <xdr:to>
      <xdr:col>35</xdr:col>
      <xdr:colOff>100012</xdr:colOff>
      <xdr:row>24</xdr:row>
      <xdr:rowOff>290513</xdr:rowOff>
    </xdr:to>
    <xdr:sp macro="" textlink="">
      <xdr:nvSpPr>
        <xdr:cNvPr id="23" name="テキスト ボックス 22"/>
        <xdr:cNvSpPr txBox="1"/>
      </xdr:nvSpPr>
      <xdr:spPr>
        <a:xfrm>
          <a:off x="3981450" y="7448551"/>
          <a:ext cx="3109912"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「請求日数」から週休日を除いた日数を記入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145256</xdr:colOff>
      <xdr:row>23</xdr:row>
      <xdr:rowOff>0</xdr:rowOff>
    </xdr:from>
    <xdr:to>
      <xdr:col>31</xdr:col>
      <xdr:colOff>4759</xdr:colOff>
      <xdr:row>23</xdr:row>
      <xdr:rowOff>280989</xdr:rowOff>
    </xdr:to>
    <xdr:cxnSp macro="">
      <xdr:nvCxnSpPr>
        <xdr:cNvPr id="12" name="カギ線コネクタ 11"/>
        <xdr:cNvCxnSpPr>
          <a:stCxn id="23" idx="0"/>
          <a:endCxn id="22" idx="2"/>
        </xdr:cNvCxnSpPr>
      </xdr:nvCxnSpPr>
      <xdr:spPr bwMode="auto">
        <a:xfrm rot="5400000" flipH="1" flipV="1">
          <a:off x="5725713" y="6978256"/>
          <a:ext cx="280989" cy="659603"/>
        </a:xfrm>
        <a:prstGeom prst="bentConnector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133342</xdr:colOff>
      <xdr:row>25</xdr:row>
      <xdr:rowOff>57149</xdr:rowOff>
    </xdr:from>
    <xdr:to>
      <xdr:col>15</xdr:col>
      <xdr:colOff>195263</xdr:colOff>
      <xdr:row>25</xdr:row>
      <xdr:rowOff>381000</xdr:rowOff>
    </xdr:to>
    <xdr:sp macro="" textlink="">
      <xdr:nvSpPr>
        <xdr:cNvPr id="26" name="正方形/長方形 25"/>
        <xdr:cNvSpPr/>
      </xdr:nvSpPr>
      <xdr:spPr>
        <a:xfrm>
          <a:off x="923917" y="7853362"/>
          <a:ext cx="2262196" cy="32385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90488</xdr:colOff>
      <xdr:row>26</xdr:row>
      <xdr:rowOff>242888</xdr:rowOff>
    </xdr:from>
    <xdr:to>
      <xdr:col>15</xdr:col>
      <xdr:colOff>61913</xdr:colOff>
      <xdr:row>27</xdr:row>
      <xdr:rowOff>161925</xdr:rowOff>
    </xdr:to>
    <xdr:sp macro="" textlink="">
      <xdr:nvSpPr>
        <xdr:cNvPr id="27" name="テキスト ボックス 26"/>
        <xdr:cNvSpPr txBox="1"/>
      </xdr:nvSpPr>
      <xdr:spPr>
        <a:xfrm>
          <a:off x="90488" y="8443913"/>
          <a:ext cx="2962275"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「請求期間」の最終日以降の日付を記入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180975</xdr:colOff>
      <xdr:row>25</xdr:row>
      <xdr:rowOff>381001</xdr:rowOff>
    </xdr:from>
    <xdr:to>
      <xdr:col>10</xdr:col>
      <xdr:colOff>64289</xdr:colOff>
      <xdr:row>26</xdr:row>
      <xdr:rowOff>242889</xdr:rowOff>
    </xdr:to>
    <xdr:cxnSp macro="">
      <xdr:nvCxnSpPr>
        <xdr:cNvPr id="18" name="カギ線コネクタ 17"/>
        <xdr:cNvCxnSpPr>
          <a:stCxn id="27" idx="0"/>
          <a:endCxn id="26" idx="2"/>
        </xdr:cNvCxnSpPr>
      </xdr:nvCxnSpPr>
      <xdr:spPr bwMode="auto">
        <a:xfrm rot="5400000" flipH="1" flipV="1">
          <a:off x="1679970" y="8068869"/>
          <a:ext cx="266700" cy="483389"/>
        </a:xfrm>
        <a:prstGeom prst="bentConnector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18</xdr:col>
      <xdr:colOff>128589</xdr:colOff>
      <xdr:row>26</xdr:row>
      <xdr:rowOff>69398</xdr:rowOff>
    </xdr:from>
    <xdr:to>
      <xdr:col>34</xdr:col>
      <xdr:colOff>61913</xdr:colOff>
      <xdr:row>29</xdr:row>
      <xdr:rowOff>8165</xdr:rowOff>
    </xdr:to>
    <xdr:sp macro="" textlink="">
      <xdr:nvSpPr>
        <xdr:cNvPr id="30" name="テキスト ボックス 29"/>
        <xdr:cNvSpPr txBox="1"/>
      </xdr:nvSpPr>
      <xdr:spPr>
        <a:xfrm>
          <a:off x="3719514" y="8270423"/>
          <a:ext cx="3133724" cy="9912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100" b="0">
              <a:solidFill>
                <a:schemeClr val="dk1"/>
              </a:solidFill>
              <a:effectLst/>
              <a:latin typeface="+mn-lt"/>
              <a:ea typeface="+mn-ea"/>
              <a:cs typeface="+mn-cs"/>
            </a:rPr>
            <a:t>次の</a:t>
          </a:r>
          <a:r>
            <a:rPr kumimoji="1" lang="ja-JP" altLang="ja-JP" sz="1100">
              <a:solidFill>
                <a:schemeClr val="dk1"/>
              </a:solidFill>
              <a:effectLst/>
              <a:latin typeface="+mn-lt"/>
              <a:ea typeface="+mn-ea"/>
              <a:cs typeface="+mn-cs"/>
            </a:rPr>
            <a:t>２つの要件を満たす日付を記入する</a:t>
          </a:r>
          <a:endParaRPr lang="ja-JP" altLang="ja-JP">
            <a:effectLst/>
          </a:endParaRPr>
        </a:p>
        <a:p>
          <a:pPr eaLnBrk="1" fontAlgn="auto" latinLnBrk="0" hangingPunct="1"/>
          <a:r>
            <a:rPr kumimoji="1" lang="ja-JP" altLang="ja-JP" sz="1100" b="0">
              <a:solidFill>
                <a:schemeClr val="dk1"/>
              </a:solidFill>
              <a:effectLst/>
              <a:latin typeface="+mn-lt"/>
              <a:ea typeface="+mn-ea"/>
              <a:cs typeface="+mn-cs"/>
            </a:rPr>
            <a:t>①「</a:t>
          </a:r>
          <a:r>
            <a:rPr kumimoji="1"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育児休業支援手当金について</a:t>
          </a:r>
          <a:r>
            <a:rPr kumimoji="1" lang="en-US" altLang="ja-JP" sz="1100" b="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ウ</a:t>
          </a:r>
          <a:r>
            <a:rPr kumimoji="1" lang="ja-JP" altLang="en-US" sz="1100">
              <a:solidFill>
                <a:schemeClr val="dk1"/>
              </a:solidFill>
              <a:effectLst/>
              <a:latin typeface="+mn-lt"/>
              <a:ea typeface="+mn-ea"/>
              <a:cs typeface="+mn-cs"/>
            </a:rPr>
            <a:t>②</a:t>
          </a:r>
          <a:r>
            <a:rPr kumimoji="1" lang="ja-JP" altLang="ja-JP"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対象期間」の期間内である</a:t>
          </a:r>
          <a:endParaRPr lang="ja-JP" altLang="ja-JP">
            <a:effectLst/>
          </a:endParaRPr>
        </a:p>
        <a:p>
          <a:pPr eaLnBrk="1" fontAlgn="auto" latinLnBrk="0" hangingPunct="1"/>
          <a:r>
            <a:rPr kumimoji="1" lang="ja-JP" altLang="ja-JP" sz="1100" b="0">
              <a:solidFill>
                <a:schemeClr val="dk1"/>
              </a:solidFill>
              <a:effectLst/>
              <a:latin typeface="+mn-lt"/>
              <a:ea typeface="+mn-ea"/>
              <a:cs typeface="+mn-cs"/>
            </a:rPr>
            <a:t>②　請求期間の</a:t>
          </a:r>
          <a:r>
            <a:rPr kumimoji="1" lang="ja-JP" altLang="en-US" sz="1100" b="0">
              <a:solidFill>
                <a:schemeClr val="dk1"/>
              </a:solidFill>
              <a:effectLst/>
              <a:latin typeface="+mn-lt"/>
              <a:ea typeface="+mn-ea"/>
              <a:cs typeface="+mn-cs"/>
            </a:rPr>
            <a:t>末日は、</a:t>
          </a:r>
          <a:r>
            <a:rPr kumimoji="1" lang="ja-JP" altLang="ja-JP" sz="1100" b="0">
              <a:solidFill>
                <a:schemeClr val="dk1"/>
              </a:solidFill>
              <a:effectLst/>
              <a:latin typeface="+mn-lt"/>
              <a:ea typeface="+mn-ea"/>
              <a:cs typeface="+mn-cs"/>
            </a:rPr>
            <a:t>初日から</a:t>
          </a:r>
          <a:r>
            <a:rPr kumimoji="1" lang="en-US" altLang="ja-JP" sz="1100" b="0">
              <a:solidFill>
                <a:schemeClr val="dk1"/>
              </a:solidFill>
              <a:effectLst/>
              <a:latin typeface="+mn-lt"/>
              <a:ea typeface="+mn-ea"/>
              <a:cs typeface="+mn-cs"/>
            </a:rPr>
            <a:t>28</a:t>
          </a:r>
          <a:r>
            <a:rPr kumimoji="1" lang="ja-JP" altLang="ja-JP" sz="1100" b="0">
              <a:solidFill>
                <a:schemeClr val="dk1"/>
              </a:solidFill>
              <a:effectLst/>
              <a:latin typeface="+mn-lt"/>
              <a:ea typeface="+mn-ea"/>
              <a:cs typeface="+mn-cs"/>
            </a:rPr>
            <a:t>日以内である</a:t>
          </a:r>
          <a:endParaRPr lang="ja-JP" altLang="ja-JP">
            <a:effectLst/>
          </a:endParaRPr>
        </a:p>
      </xdr:txBody>
    </xdr:sp>
    <xdr:clientData/>
  </xdr:twoCellAnchor>
  <xdr:twoCellAnchor>
    <xdr:from>
      <xdr:col>18</xdr:col>
      <xdr:colOff>2377</xdr:colOff>
      <xdr:row>21</xdr:row>
      <xdr:rowOff>447674</xdr:rowOff>
    </xdr:from>
    <xdr:to>
      <xdr:col>18</xdr:col>
      <xdr:colOff>128589</xdr:colOff>
      <xdr:row>27</xdr:row>
      <xdr:rowOff>160226</xdr:rowOff>
    </xdr:to>
    <xdr:cxnSp macro="">
      <xdr:nvCxnSpPr>
        <xdr:cNvPr id="24" name="カギ線コネクタ 23"/>
        <xdr:cNvCxnSpPr>
          <a:stCxn id="30" idx="1"/>
          <a:endCxn id="14" idx="2"/>
        </xdr:cNvCxnSpPr>
      </xdr:nvCxnSpPr>
      <xdr:spPr bwMode="auto">
        <a:xfrm rot="10800000">
          <a:off x="3593302" y="6700837"/>
          <a:ext cx="126212" cy="2065227"/>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147637</xdr:colOff>
      <xdr:row>36</xdr:row>
      <xdr:rowOff>90488</xdr:rowOff>
    </xdr:from>
    <xdr:to>
      <xdr:col>13</xdr:col>
      <xdr:colOff>9533</xdr:colOff>
      <xdr:row>38</xdr:row>
      <xdr:rowOff>52389</xdr:rowOff>
    </xdr:to>
    <xdr:sp macro="" textlink="">
      <xdr:nvSpPr>
        <xdr:cNvPr id="34" name="正方形/長方形 33"/>
        <xdr:cNvSpPr/>
      </xdr:nvSpPr>
      <xdr:spPr>
        <a:xfrm>
          <a:off x="338137" y="10748963"/>
          <a:ext cx="2262196" cy="32385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109539</xdr:colOff>
      <xdr:row>38</xdr:row>
      <xdr:rowOff>204788</xdr:rowOff>
    </xdr:from>
    <xdr:to>
      <xdr:col>10</xdr:col>
      <xdr:colOff>161926</xdr:colOff>
      <xdr:row>40</xdr:row>
      <xdr:rowOff>23813</xdr:rowOff>
    </xdr:to>
    <xdr:sp macro="" textlink="">
      <xdr:nvSpPr>
        <xdr:cNvPr id="35" name="テキスト ボックス 34"/>
        <xdr:cNvSpPr txBox="1"/>
      </xdr:nvSpPr>
      <xdr:spPr>
        <a:xfrm>
          <a:off x="300039" y="11225213"/>
          <a:ext cx="1852612"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請求日以降の日付を記入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161926</xdr:colOff>
      <xdr:row>37</xdr:row>
      <xdr:rowOff>128589</xdr:rowOff>
    </xdr:from>
    <xdr:to>
      <xdr:col>13</xdr:col>
      <xdr:colOff>9533</xdr:colOff>
      <xdr:row>39</xdr:row>
      <xdr:rowOff>114300</xdr:rowOff>
    </xdr:to>
    <xdr:cxnSp macro="">
      <xdr:nvCxnSpPr>
        <xdr:cNvPr id="28" name="カギ線コネクタ 27"/>
        <xdr:cNvCxnSpPr>
          <a:stCxn id="35" idx="3"/>
          <a:endCxn id="34" idx="3"/>
        </xdr:cNvCxnSpPr>
      </xdr:nvCxnSpPr>
      <xdr:spPr bwMode="auto">
        <a:xfrm flipV="1">
          <a:off x="2152651" y="10910889"/>
          <a:ext cx="447682" cy="476249"/>
        </a:xfrm>
        <a:prstGeom prst="bentConnector3">
          <a:avLst>
            <a:gd name="adj1" fmla="val 15106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9</xdr:col>
      <xdr:colOff>9526</xdr:colOff>
      <xdr:row>11</xdr:row>
      <xdr:rowOff>80961</xdr:rowOff>
    </xdr:from>
    <xdr:to>
      <xdr:col>13</xdr:col>
      <xdr:colOff>4764</xdr:colOff>
      <xdr:row>11</xdr:row>
      <xdr:rowOff>376236</xdr:rowOff>
    </xdr:to>
    <xdr:sp macro="" textlink="">
      <xdr:nvSpPr>
        <xdr:cNvPr id="39" name="正方形/長方形 38"/>
        <xdr:cNvSpPr/>
      </xdr:nvSpPr>
      <xdr:spPr>
        <a:xfrm>
          <a:off x="1800226" y="3047999"/>
          <a:ext cx="795338" cy="2952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19049</xdr:colOff>
      <xdr:row>3</xdr:row>
      <xdr:rowOff>119062</xdr:rowOff>
    </xdr:from>
    <xdr:to>
      <xdr:col>20</xdr:col>
      <xdr:colOff>19049</xdr:colOff>
      <xdr:row>4</xdr:row>
      <xdr:rowOff>200024</xdr:rowOff>
    </xdr:to>
    <xdr:sp macro="" textlink="">
      <xdr:nvSpPr>
        <xdr:cNvPr id="40" name="テキスト ボックス 39"/>
        <xdr:cNvSpPr txBox="1"/>
      </xdr:nvSpPr>
      <xdr:spPr>
        <a:xfrm>
          <a:off x="3009899" y="1052512"/>
          <a:ext cx="1000125"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母親を選択</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7145</xdr:colOff>
      <xdr:row>4</xdr:row>
      <xdr:rowOff>200025</xdr:rowOff>
    </xdr:from>
    <xdr:to>
      <xdr:col>17</xdr:col>
      <xdr:colOff>119062</xdr:colOff>
      <xdr:row>11</xdr:row>
      <xdr:rowOff>80962</xdr:rowOff>
    </xdr:to>
    <xdr:cxnSp macro="">
      <xdr:nvCxnSpPr>
        <xdr:cNvPr id="32" name="カギ線コネクタ 31"/>
        <xdr:cNvCxnSpPr>
          <a:stCxn id="40" idx="2"/>
          <a:endCxn id="39" idx="0"/>
        </xdr:cNvCxnSpPr>
      </xdr:nvCxnSpPr>
      <xdr:spPr bwMode="auto">
        <a:xfrm rot="5400000">
          <a:off x="2022873" y="1560910"/>
          <a:ext cx="1662112" cy="1312067"/>
        </a:xfrm>
        <a:prstGeom prst="bentConnector3">
          <a:avLst>
            <a:gd name="adj1" fmla="val 88969"/>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106680</xdr:colOff>
      <xdr:row>39</xdr:row>
      <xdr:rowOff>7620</xdr:rowOff>
    </xdr:from>
    <xdr:to>
      <xdr:col>33</xdr:col>
      <xdr:colOff>144780</xdr:colOff>
      <xdr:row>39</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438900" y="11247120"/>
          <a:ext cx="23622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17</xdr:col>
          <xdr:colOff>175260</xdr:colOff>
          <xdr:row>12</xdr:row>
          <xdr:rowOff>22860</xdr:rowOff>
        </xdr:to>
        <xdr:sp macro="" textlink="">
          <xdr:nvSpPr>
            <xdr:cNvPr id="33793" name="Group Box 1" hidden="1">
              <a:extLst>
                <a:ext uri="{63B3BB69-23CF-44E3-9099-C40C66FF867C}">
                  <a14:compatExt spid="_x0000_s337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167640</xdr:rowOff>
        </xdr:from>
        <xdr:to>
          <xdr:col>17</xdr:col>
          <xdr:colOff>182880</xdr:colOff>
          <xdr:row>18</xdr:row>
          <xdr:rowOff>99060</xdr:rowOff>
        </xdr:to>
        <xdr:sp macro="" textlink="">
          <xdr:nvSpPr>
            <xdr:cNvPr id="33794" name="Group Box 2" hidden="1">
              <a:extLst>
                <a:ext uri="{63B3BB69-23CF-44E3-9099-C40C66FF867C}">
                  <a14:compatExt spid="_x0000_s337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7620</xdr:colOff>
          <xdr:row>17</xdr:row>
          <xdr:rowOff>0</xdr:rowOff>
        </xdr:to>
        <xdr:sp macro="" textlink="">
          <xdr:nvSpPr>
            <xdr:cNvPr id="33795" name="group_haiguu" hidden="1">
              <a:extLst>
                <a:ext uri="{63B3BB69-23CF-44E3-9099-C40C66FF867C}">
                  <a14:compatExt spid="_x0000_s337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0</xdr:rowOff>
        </xdr:from>
        <xdr:to>
          <xdr:col>1</xdr:col>
          <xdr:colOff>190500</xdr:colOff>
          <xdr:row>49</xdr:row>
          <xdr:rowOff>7620</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518160</xdr:colOff>
          <xdr:row>10</xdr:row>
          <xdr:rowOff>396240</xdr:rowOff>
        </xdr:from>
        <xdr:to>
          <xdr:col>33</xdr:col>
          <xdr:colOff>60960</xdr:colOff>
          <xdr:row>12</xdr:row>
          <xdr:rowOff>60960</xdr:rowOff>
        </xdr:to>
        <xdr:sp macro="" textlink="">
          <xdr:nvSpPr>
            <xdr:cNvPr id="33797" name="Group Box 5" hidden="1">
              <a:extLst>
                <a:ext uri="{63B3BB69-23CF-44E3-9099-C40C66FF867C}">
                  <a14:compatExt spid="_x0000_s337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30</xdr:row>
          <xdr:rowOff>220980</xdr:rowOff>
        </xdr:from>
        <xdr:to>
          <xdr:col>20</xdr:col>
          <xdr:colOff>30480</xdr:colOff>
          <xdr:row>33</xdr:row>
          <xdr:rowOff>121920</xdr:rowOff>
        </xdr:to>
        <xdr:sp macro="" textlink="">
          <xdr:nvSpPr>
            <xdr:cNvPr id="33798" name="Group Box 6" hidden="1">
              <a:extLst>
                <a:ext uri="{63B3BB69-23CF-44E3-9099-C40C66FF867C}">
                  <a14:compatExt spid="_x0000_s337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xdr:twoCellAnchor>
    <xdr:from>
      <xdr:col>19</xdr:col>
      <xdr:colOff>177667</xdr:colOff>
      <xdr:row>17</xdr:row>
      <xdr:rowOff>67760</xdr:rowOff>
    </xdr:from>
    <xdr:to>
      <xdr:col>33</xdr:col>
      <xdr:colOff>114300</xdr:colOff>
      <xdr:row>18</xdr:row>
      <xdr:rowOff>176212</xdr:rowOff>
    </xdr:to>
    <xdr:sp macro="" textlink="">
      <xdr:nvSpPr>
        <xdr:cNvPr id="9" name="テキスト ボックス 8"/>
        <xdr:cNvSpPr txBox="1"/>
      </xdr:nvSpPr>
      <xdr:spPr>
        <a:xfrm>
          <a:off x="3968617" y="4492123"/>
          <a:ext cx="2736983" cy="5656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配偶者について該当する項目を選択する</a:t>
          </a:r>
          <a:endParaRPr lang="ja-JP" altLang="ja-JP">
            <a:effectLst/>
          </a:endParaRPr>
        </a:p>
        <a:p>
          <a:r>
            <a:rPr kumimoji="1" lang="ja-JP" altLang="ja-JP" sz="1100">
              <a:solidFill>
                <a:schemeClr val="dk1"/>
              </a:solidFill>
              <a:effectLst/>
              <a:latin typeface="+mn-lt"/>
              <a:ea typeface="+mn-ea"/>
              <a:cs typeface="+mn-cs"/>
            </a:rPr>
            <a:t>（申請者が父親の場合、いずれかを選択）</a:t>
          </a:r>
          <a:endParaRPr lang="ja-JP" altLang="ja-JP">
            <a:effectLst/>
          </a:endParaRPr>
        </a:p>
        <a:p>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14278</xdr:colOff>
      <xdr:row>12</xdr:row>
      <xdr:rowOff>4748</xdr:rowOff>
    </xdr:from>
    <xdr:to>
      <xdr:col>35</xdr:col>
      <xdr:colOff>9525</xdr:colOff>
      <xdr:row>17</xdr:row>
      <xdr:rowOff>1085</xdr:rowOff>
    </xdr:to>
    <xdr:sp macro="" textlink="">
      <xdr:nvSpPr>
        <xdr:cNvPr id="10" name="正方形/長方形 9"/>
        <xdr:cNvSpPr/>
      </xdr:nvSpPr>
      <xdr:spPr>
        <a:xfrm>
          <a:off x="1789738" y="3426128"/>
          <a:ext cx="5146367" cy="9869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130776</xdr:colOff>
      <xdr:row>17</xdr:row>
      <xdr:rowOff>34426</xdr:rowOff>
    </xdr:from>
    <xdr:to>
      <xdr:col>19</xdr:col>
      <xdr:colOff>177667</xdr:colOff>
      <xdr:row>17</xdr:row>
      <xdr:rowOff>350586</xdr:rowOff>
    </xdr:to>
    <xdr:cxnSp macro="">
      <xdr:nvCxnSpPr>
        <xdr:cNvPr id="11" name="直線矢印コネクタ 10"/>
        <xdr:cNvCxnSpPr>
          <a:stCxn id="9" idx="1"/>
        </xdr:cNvCxnSpPr>
      </xdr:nvCxnSpPr>
      <xdr:spPr>
        <a:xfrm flipH="1" flipV="1">
          <a:off x="3721701" y="4458789"/>
          <a:ext cx="246916" cy="3161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190492</xdr:colOff>
      <xdr:row>21</xdr:row>
      <xdr:rowOff>457199</xdr:rowOff>
    </xdr:from>
    <xdr:to>
      <xdr:col>16</xdr:col>
      <xdr:colOff>185057</xdr:colOff>
      <xdr:row>22</xdr:row>
      <xdr:rowOff>438149</xdr:rowOff>
    </xdr:to>
    <xdr:sp macro="" textlink="">
      <xdr:nvSpPr>
        <xdr:cNvPr id="12" name="正方形/長方形 11"/>
        <xdr:cNvSpPr/>
      </xdr:nvSpPr>
      <xdr:spPr>
        <a:xfrm>
          <a:off x="1767832" y="6697979"/>
          <a:ext cx="1579525"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190491</xdr:colOff>
      <xdr:row>21</xdr:row>
      <xdr:rowOff>9523</xdr:rowOff>
    </xdr:from>
    <xdr:to>
      <xdr:col>27</xdr:col>
      <xdr:colOff>14288</xdr:colOff>
      <xdr:row>21</xdr:row>
      <xdr:rowOff>447673</xdr:rowOff>
    </xdr:to>
    <xdr:sp macro="" textlink="">
      <xdr:nvSpPr>
        <xdr:cNvPr id="13" name="正方形/長方形 12"/>
        <xdr:cNvSpPr/>
      </xdr:nvSpPr>
      <xdr:spPr>
        <a:xfrm>
          <a:off x="1767831" y="6250303"/>
          <a:ext cx="3588077"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128587</xdr:colOff>
      <xdr:row>18</xdr:row>
      <xdr:rowOff>238123</xdr:rowOff>
    </xdr:from>
    <xdr:to>
      <xdr:col>22</xdr:col>
      <xdr:colOff>195263</xdr:colOff>
      <xdr:row>19</xdr:row>
      <xdr:rowOff>95248</xdr:rowOff>
    </xdr:to>
    <xdr:sp macro="" textlink="">
      <xdr:nvSpPr>
        <xdr:cNvPr id="14" name="テキスト ボックス 13"/>
        <xdr:cNvSpPr txBox="1"/>
      </xdr:nvSpPr>
      <xdr:spPr>
        <a:xfrm>
          <a:off x="3719512" y="5119686"/>
          <a:ext cx="866776"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記入不要</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190491</xdr:colOff>
      <xdr:row>20</xdr:row>
      <xdr:rowOff>19048</xdr:rowOff>
    </xdr:from>
    <xdr:to>
      <xdr:col>27</xdr:col>
      <xdr:colOff>14288</xdr:colOff>
      <xdr:row>20</xdr:row>
      <xdr:rowOff>457198</xdr:rowOff>
    </xdr:to>
    <xdr:sp macro="" textlink="">
      <xdr:nvSpPr>
        <xdr:cNvPr id="15" name="正方形/長方形 14"/>
        <xdr:cNvSpPr/>
      </xdr:nvSpPr>
      <xdr:spPr>
        <a:xfrm>
          <a:off x="1767831" y="5802628"/>
          <a:ext cx="3588077"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195263</xdr:colOff>
      <xdr:row>18</xdr:row>
      <xdr:rowOff>395286</xdr:rowOff>
    </xdr:from>
    <xdr:to>
      <xdr:col>27</xdr:col>
      <xdr:colOff>14288</xdr:colOff>
      <xdr:row>20</xdr:row>
      <xdr:rowOff>238123</xdr:rowOff>
    </xdr:to>
    <xdr:cxnSp macro="">
      <xdr:nvCxnSpPr>
        <xdr:cNvPr id="16" name="カギ線コネクタ 15"/>
        <xdr:cNvCxnSpPr>
          <a:stCxn id="14" idx="3"/>
          <a:endCxn id="15" idx="3"/>
        </xdr:cNvCxnSpPr>
      </xdr:nvCxnSpPr>
      <xdr:spPr bwMode="auto">
        <a:xfrm>
          <a:off x="4586288" y="5276849"/>
          <a:ext cx="819150" cy="757237"/>
        </a:xfrm>
        <a:prstGeom prst="bentConnector3">
          <a:avLst>
            <a:gd name="adj1" fmla="val 127907"/>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46383</xdr:colOff>
      <xdr:row>24</xdr:row>
      <xdr:rowOff>1</xdr:rowOff>
    </xdr:from>
    <xdr:to>
      <xdr:col>12</xdr:col>
      <xdr:colOff>125896</xdr:colOff>
      <xdr:row>25</xdr:row>
      <xdr:rowOff>9526</xdr:rowOff>
    </xdr:to>
    <xdr:sp macro="" textlink="">
      <xdr:nvSpPr>
        <xdr:cNvPr id="17" name="テキスト ボックス 16"/>
        <xdr:cNvSpPr txBox="1"/>
      </xdr:nvSpPr>
      <xdr:spPr>
        <a:xfrm>
          <a:off x="437322" y="7487479"/>
          <a:ext cx="2067339" cy="3209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「請求期間」の日数を記入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86140</xdr:colOff>
      <xdr:row>22</xdr:row>
      <xdr:rowOff>219075</xdr:rowOff>
    </xdr:from>
    <xdr:to>
      <xdr:col>8</xdr:col>
      <xdr:colOff>190492</xdr:colOff>
      <xdr:row>24</xdr:row>
      <xdr:rowOff>2</xdr:rowOff>
    </xdr:to>
    <xdr:cxnSp macro="">
      <xdr:nvCxnSpPr>
        <xdr:cNvPr id="18" name="カギ線コネクタ 17"/>
        <xdr:cNvCxnSpPr>
          <a:stCxn id="17" idx="0"/>
          <a:endCxn id="12" idx="1"/>
        </xdr:cNvCxnSpPr>
      </xdr:nvCxnSpPr>
      <xdr:spPr bwMode="auto">
        <a:xfrm rot="5400000" flipH="1" flipV="1">
          <a:off x="1347783" y="7061136"/>
          <a:ext cx="549553" cy="303135"/>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27</xdr:col>
      <xdr:colOff>14280</xdr:colOff>
      <xdr:row>22</xdr:row>
      <xdr:rowOff>19049</xdr:rowOff>
    </xdr:from>
    <xdr:to>
      <xdr:col>34</xdr:col>
      <xdr:colOff>195263</xdr:colOff>
      <xdr:row>22</xdr:row>
      <xdr:rowOff>457199</xdr:rowOff>
    </xdr:to>
    <xdr:sp macro="" textlink="">
      <xdr:nvSpPr>
        <xdr:cNvPr id="19" name="正方形/長方形 18"/>
        <xdr:cNvSpPr/>
      </xdr:nvSpPr>
      <xdr:spPr>
        <a:xfrm>
          <a:off x="5355900" y="6717029"/>
          <a:ext cx="1567823"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190500</xdr:colOff>
      <xdr:row>23</xdr:row>
      <xdr:rowOff>280988</xdr:rowOff>
    </xdr:from>
    <xdr:to>
      <xdr:col>35</xdr:col>
      <xdr:colOff>100012</xdr:colOff>
      <xdr:row>24</xdr:row>
      <xdr:rowOff>290513</xdr:rowOff>
    </xdr:to>
    <xdr:sp macro="" textlink="">
      <xdr:nvSpPr>
        <xdr:cNvPr id="20" name="テキスト ボックス 19"/>
        <xdr:cNvSpPr txBox="1"/>
      </xdr:nvSpPr>
      <xdr:spPr>
        <a:xfrm>
          <a:off x="3947160" y="7436168"/>
          <a:ext cx="3079432" cy="3219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「請求日数」から週休日を除いた日数を記入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145256</xdr:colOff>
      <xdr:row>23</xdr:row>
      <xdr:rowOff>0</xdr:rowOff>
    </xdr:from>
    <xdr:to>
      <xdr:col>31</xdr:col>
      <xdr:colOff>4759</xdr:colOff>
      <xdr:row>23</xdr:row>
      <xdr:rowOff>280989</xdr:rowOff>
    </xdr:to>
    <xdr:cxnSp macro="">
      <xdr:nvCxnSpPr>
        <xdr:cNvPr id="21" name="カギ線コネクタ 20"/>
        <xdr:cNvCxnSpPr>
          <a:stCxn id="20" idx="0"/>
          <a:endCxn id="19" idx="2"/>
        </xdr:cNvCxnSpPr>
      </xdr:nvCxnSpPr>
      <xdr:spPr bwMode="auto">
        <a:xfrm rot="5400000" flipH="1" flipV="1">
          <a:off x="5672373" y="6969683"/>
          <a:ext cx="280989" cy="651983"/>
        </a:xfrm>
        <a:prstGeom prst="bentConnector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133342</xdr:colOff>
      <xdr:row>25</xdr:row>
      <xdr:rowOff>57149</xdr:rowOff>
    </xdr:from>
    <xdr:to>
      <xdr:col>15</xdr:col>
      <xdr:colOff>195263</xdr:colOff>
      <xdr:row>25</xdr:row>
      <xdr:rowOff>381000</xdr:rowOff>
    </xdr:to>
    <xdr:sp macro="" textlink="">
      <xdr:nvSpPr>
        <xdr:cNvPr id="22" name="正方形/長方形 21"/>
        <xdr:cNvSpPr/>
      </xdr:nvSpPr>
      <xdr:spPr>
        <a:xfrm>
          <a:off x="918202" y="7837169"/>
          <a:ext cx="2241241" cy="32385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90488</xdr:colOff>
      <xdr:row>26</xdr:row>
      <xdr:rowOff>242888</xdr:rowOff>
    </xdr:from>
    <xdr:to>
      <xdr:col>16</xdr:col>
      <xdr:colOff>9525</xdr:colOff>
      <xdr:row>27</xdr:row>
      <xdr:rowOff>161925</xdr:rowOff>
    </xdr:to>
    <xdr:sp macro="" textlink="">
      <xdr:nvSpPr>
        <xdr:cNvPr id="23" name="テキスト ボックス 22"/>
        <xdr:cNvSpPr txBox="1"/>
      </xdr:nvSpPr>
      <xdr:spPr>
        <a:xfrm>
          <a:off x="90488" y="8426768"/>
          <a:ext cx="3081337" cy="3228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「請求期間」の最終日以降の日付を記入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54768</xdr:colOff>
      <xdr:row>25</xdr:row>
      <xdr:rowOff>381001</xdr:rowOff>
    </xdr:from>
    <xdr:to>
      <xdr:col>10</xdr:col>
      <xdr:colOff>64289</xdr:colOff>
      <xdr:row>26</xdr:row>
      <xdr:rowOff>242889</xdr:rowOff>
    </xdr:to>
    <xdr:cxnSp macro="">
      <xdr:nvCxnSpPr>
        <xdr:cNvPr id="24" name="カギ線コネクタ 23"/>
        <xdr:cNvCxnSpPr>
          <a:stCxn id="23" idx="0"/>
          <a:endCxn id="22" idx="2"/>
        </xdr:cNvCxnSpPr>
      </xdr:nvCxnSpPr>
      <xdr:spPr bwMode="auto">
        <a:xfrm rot="5400000" flipH="1" flipV="1">
          <a:off x="1702115" y="8091014"/>
          <a:ext cx="265748" cy="405761"/>
        </a:xfrm>
        <a:prstGeom prst="bentConnector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18</xdr:col>
      <xdr:colOff>4495</xdr:colOff>
      <xdr:row>21</xdr:row>
      <xdr:rowOff>447674</xdr:rowOff>
    </xdr:from>
    <xdr:to>
      <xdr:col>19</xdr:col>
      <xdr:colOff>139150</xdr:colOff>
      <xdr:row>27</xdr:row>
      <xdr:rowOff>179362</xdr:rowOff>
    </xdr:to>
    <xdr:cxnSp macro="">
      <xdr:nvCxnSpPr>
        <xdr:cNvPr id="26" name="カギ線コネクタ 25"/>
        <xdr:cNvCxnSpPr>
          <a:stCxn id="57" idx="1"/>
          <a:endCxn id="13" idx="2"/>
        </xdr:cNvCxnSpPr>
      </xdr:nvCxnSpPr>
      <xdr:spPr bwMode="auto">
        <a:xfrm rot="10800000">
          <a:off x="3523453" y="6665382"/>
          <a:ext cx="330447" cy="2070605"/>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147637</xdr:colOff>
      <xdr:row>36</xdr:row>
      <xdr:rowOff>90488</xdr:rowOff>
    </xdr:from>
    <xdr:to>
      <xdr:col>13</xdr:col>
      <xdr:colOff>9533</xdr:colOff>
      <xdr:row>38</xdr:row>
      <xdr:rowOff>52389</xdr:rowOff>
    </xdr:to>
    <xdr:sp macro="" textlink="">
      <xdr:nvSpPr>
        <xdr:cNvPr id="27" name="正方形/長方形 26"/>
        <xdr:cNvSpPr/>
      </xdr:nvSpPr>
      <xdr:spPr>
        <a:xfrm>
          <a:off x="338137" y="10720388"/>
          <a:ext cx="2239336" cy="3200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109539</xdr:colOff>
      <xdr:row>38</xdr:row>
      <xdr:rowOff>204788</xdr:rowOff>
    </xdr:from>
    <xdr:to>
      <xdr:col>10</xdr:col>
      <xdr:colOff>61914</xdr:colOff>
      <xdr:row>40</xdr:row>
      <xdr:rowOff>23813</xdr:rowOff>
    </xdr:to>
    <xdr:sp macro="" textlink="">
      <xdr:nvSpPr>
        <xdr:cNvPr id="28" name="テキスト ボックス 27"/>
        <xdr:cNvSpPr txBox="1"/>
      </xdr:nvSpPr>
      <xdr:spPr>
        <a:xfrm>
          <a:off x="300039" y="11225213"/>
          <a:ext cx="1752600"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請求日以降の日付を記入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61914</xdr:colOff>
      <xdr:row>37</xdr:row>
      <xdr:rowOff>128589</xdr:rowOff>
    </xdr:from>
    <xdr:to>
      <xdr:col>13</xdr:col>
      <xdr:colOff>9533</xdr:colOff>
      <xdr:row>39</xdr:row>
      <xdr:rowOff>114300</xdr:rowOff>
    </xdr:to>
    <xdr:cxnSp macro="">
      <xdr:nvCxnSpPr>
        <xdr:cNvPr id="29" name="カギ線コネクタ 28"/>
        <xdr:cNvCxnSpPr>
          <a:stCxn id="28" idx="3"/>
          <a:endCxn id="27" idx="3"/>
        </xdr:cNvCxnSpPr>
      </xdr:nvCxnSpPr>
      <xdr:spPr bwMode="auto">
        <a:xfrm flipV="1">
          <a:off x="2052639" y="10910889"/>
          <a:ext cx="547694" cy="476249"/>
        </a:xfrm>
        <a:prstGeom prst="bentConnector3">
          <a:avLst>
            <a:gd name="adj1" fmla="val 141739"/>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9</xdr:col>
      <xdr:colOff>0</xdr:colOff>
      <xdr:row>18</xdr:row>
      <xdr:rowOff>0</xdr:rowOff>
    </xdr:from>
    <xdr:to>
      <xdr:col>16</xdr:col>
      <xdr:colOff>194590</xdr:colOff>
      <xdr:row>18</xdr:row>
      <xdr:rowOff>438150</xdr:rowOff>
    </xdr:to>
    <xdr:sp macro="" textlink="">
      <xdr:nvSpPr>
        <xdr:cNvPr id="31" name="正方形/長方形 30"/>
        <xdr:cNvSpPr/>
      </xdr:nvSpPr>
      <xdr:spPr>
        <a:xfrm>
          <a:off x="1790700" y="4881563"/>
          <a:ext cx="1594765"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194591</xdr:colOff>
      <xdr:row>18</xdr:row>
      <xdr:rowOff>219076</xdr:rowOff>
    </xdr:from>
    <xdr:to>
      <xdr:col>18</xdr:col>
      <xdr:colOff>128588</xdr:colOff>
      <xdr:row>18</xdr:row>
      <xdr:rowOff>395287</xdr:rowOff>
    </xdr:to>
    <xdr:cxnSp macro="">
      <xdr:nvCxnSpPr>
        <xdr:cNvPr id="30" name="カギ線コネクタ 29"/>
        <xdr:cNvCxnSpPr>
          <a:stCxn id="14" idx="1"/>
          <a:endCxn id="31" idx="3"/>
        </xdr:cNvCxnSpPr>
      </xdr:nvCxnSpPr>
      <xdr:spPr bwMode="auto">
        <a:xfrm rot="10800000">
          <a:off x="3385466" y="5100639"/>
          <a:ext cx="334047" cy="176211"/>
        </a:xfrm>
        <a:prstGeom prst="bentConnector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13</xdr:col>
      <xdr:colOff>138113</xdr:colOff>
      <xdr:row>11</xdr:row>
      <xdr:rowOff>76199</xdr:rowOff>
    </xdr:from>
    <xdr:to>
      <xdr:col>18</xdr:col>
      <xdr:colOff>9525</xdr:colOff>
      <xdr:row>11</xdr:row>
      <xdr:rowOff>371474</xdr:rowOff>
    </xdr:to>
    <xdr:sp macro="" textlink="">
      <xdr:nvSpPr>
        <xdr:cNvPr id="48" name="正方形/長方形 47"/>
        <xdr:cNvSpPr/>
      </xdr:nvSpPr>
      <xdr:spPr>
        <a:xfrm>
          <a:off x="2728913" y="3043237"/>
          <a:ext cx="871537" cy="2952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71437</xdr:colOff>
      <xdr:row>3</xdr:row>
      <xdr:rowOff>138113</xdr:rowOff>
    </xdr:from>
    <xdr:to>
      <xdr:col>26</xdr:col>
      <xdr:colOff>71437</xdr:colOff>
      <xdr:row>4</xdr:row>
      <xdr:rowOff>219075</xdr:rowOff>
    </xdr:to>
    <xdr:sp macro="" textlink="">
      <xdr:nvSpPr>
        <xdr:cNvPr id="49" name="テキスト ボックス 48"/>
        <xdr:cNvSpPr txBox="1"/>
      </xdr:nvSpPr>
      <xdr:spPr>
        <a:xfrm>
          <a:off x="4262437" y="1071563"/>
          <a:ext cx="1000125"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父親を選択</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9526</xdr:colOff>
      <xdr:row>4</xdr:row>
      <xdr:rowOff>219074</xdr:rowOff>
    </xdr:from>
    <xdr:to>
      <xdr:col>23</xdr:col>
      <xdr:colOff>171451</xdr:colOff>
      <xdr:row>11</xdr:row>
      <xdr:rowOff>223836</xdr:rowOff>
    </xdr:to>
    <xdr:cxnSp macro="">
      <xdr:nvCxnSpPr>
        <xdr:cNvPr id="43" name="カギ線コネクタ 42"/>
        <xdr:cNvCxnSpPr>
          <a:stCxn id="49" idx="2"/>
          <a:endCxn id="48" idx="3"/>
        </xdr:cNvCxnSpPr>
      </xdr:nvCxnSpPr>
      <xdr:spPr bwMode="auto">
        <a:xfrm rot="5400000">
          <a:off x="3288507" y="1716881"/>
          <a:ext cx="1785937" cy="1162050"/>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19</xdr:col>
      <xdr:colOff>139149</xdr:colOff>
      <xdr:row>26</xdr:row>
      <xdr:rowOff>86140</xdr:rowOff>
    </xdr:from>
    <xdr:to>
      <xdr:col>35</xdr:col>
      <xdr:colOff>92351</xdr:colOff>
      <xdr:row>29</xdr:row>
      <xdr:rowOff>23873</xdr:rowOff>
    </xdr:to>
    <xdr:sp macro="" textlink="">
      <xdr:nvSpPr>
        <xdr:cNvPr id="57" name="テキスト ボックス 56"/>
        <xdr:cNvSpPr txBox="1"/>
      </xdr:nvSpPr>
      <xdr:spPr>
        <a:xfrm>
          <a:off x="3909392" y="8289236"/>
          <a:ext cx="3133724" cy="9912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100" b="0">
              <a:solidFill>
                <a:schemeClr val="dk1"/>
              </a:solidFill>
              <a:effectLst/>
              <a:latin typeface="+mn-lt"/>
              <a:ea typeface="+mn-ea"/>
              <a:cs typeface="+mn-cs"/>
            </a:rPr>
            <a:t>次の</a:t>
          </a:r>
          <a:r>
            <a:rPr kumimoji="1" lang="ja-JP" altLang="ja-JP" sz="1100">
              <a:solidFill>
                <a:schemeClr val="dk1"/>
              </a:solidFill>
              <a:effectLst/>
              <a:latin typeface="+mn-lt"/>
              <a:ea typeface="+mn-ea"/>
              <a:cs typeface="+mn-cs"/>
            </a:rPr>
            <a:t>２つの要件を満たす日付を記入する</a:t>
          </a:r>
          <a:endParaRPr lang="ja-JP" altLang="ja-JP">
            <a:effectLst/>
          </a:endParaRPr>
        </a:p>
        <a:p>
          <a:pPr eaLnBrk="1" fontAlgn="auto" latinLnBrk="0" hangingPunct="1"/>
          <a:r>
            <a:rPr kumimoji="1" lang="ja-JP" altLang="ja-JP" sz="1100" b="0">
              <a:solidFill>
                <a:schemeClr val="dk1"/>
              </a:solidFill>
              <a:effectLst/>
              <a:latin typeface="+mn-lt"/>
              <a:ea typeface="+mn-ea"/>
              <a:cs typeface="+mn-cs"/>
            </a:rPr>
            <a:t>①「</a:t>
          </a:r>
          <a:r>
            <a:rPr kumimoji="1"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育児休業支援手当金について</a:t>
          </a:r>
          <a:r>
            <a:rPr kumimoji="1" lang="en-US" altLang="ja-JP" sz="1100" b="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ウ</a:t>
          </a:r>
          <a:r>
            <a:rPr kumimoji="1" lang="ja-JP" altLang="en-US" sz="1100">
              <a:solidFill>
                <a:schemeClr val="dk1"/>
              </a:solidFill>
              <a:effectLst/>
              <a:latin typeface="+mn-lt"/>
              <a:ea typeface="+mn-ea"/>
              <a:cs typeface="+mn-cs"/>
            </a:rPr>
            <a:t>①</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対象期間」の期間内である</a:t>
          </a:r>
          <a:endParaRPr lang="ja-JP" altLang="ja-JP">
            <a:effectLst/>
          </a:endParaRPr>
        </a:p>
        <a:p>
          <a:pPr eaLnBrk="1" fontAlgn="auto" latinLnBrk="0" hangingPunct="1"/>
          <a:r>
            <a:rPr kumimoji="1" lang="ja-JP" altLang="ja-JP" sz="1100" b="0">
              <a:solidFill>
                <a:schemeClr val="dk1"/>
              </a:solidFill>
              <a:effectLst/>
              <a:latin typeface="+mn-lt"/>
              <a:ea typeface="+mn-ea"/>
              <a:cs typeface="+mn-cs"/>
            </a:rPr>
            <a:t>②　請求期間の</a:t>
          </a:r>
          <a:r>
            <a:rPr kumimoji="1" lang="ja-JP" altLang="en-US" sz="1100" b="0">
              <a:solidFill>
                <a:schemeClr val="dk1"/>
              </a:solidFill>
              <a:effectLst/>
              <a:latin typeface="+mn-lt"/>
              <a:ea typeface="+mn-ea"/>
              <a:cs typeface="+mn-cs"/>
            </a:rPr>
            <a:t>末日は、</a:t>
          </a:r>
          <a:r>
            <a:rPr kumimoji="1" lang="ja-JP" altLang="ja-JP" sz="1100" b="0">
              <a:solidFill>
                <a:schemeClr val="dk1"/>
              </a:solidFill>
              <a:effectLst/>
              <a:latin typeface="+mn-lt"/>
              <a:ea typeface="+mn-ea"/>
              <a:cs typeface="+mn-cs"/>
            </a:rPr>
            <a:t>初日から</a:t>
          </a:r>
          <a:r>
            <a:rPr kumimoji="1" lang="en-US" altLang="ja-JP" sz="1100" b="0">
              <a:solidFill>
                <a:schemeClr val="dk1"/>
              </a:solidFill>
              <a:effectLst/>
              <a:latin typeface="+mn-lt"/>
              <a:ea typeface="+mn-ea"/>
              <a:cs typeface="+mn-cs"/>
            </a:rPr>
            <a:t>28</a:t>
          </a:r>
          <a:r>
            <a:rPr kumimoji="1" lang="ja-JP" altLang="ja-JP" sz="1100" b="0">
              <a:solidFill>
                <a:schemeClr val="dk1"/>
              </a:solidFill>
              <a:effectLst/>
              <a:latin typeface="+mn-lt"/>
              <a:ea typeface="+mn-ea"/>
              <a:cs typeface="+mn-cs"/>
            </a:rPr>
            <a:t>日以内である</a:t>
          </a: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106680</xdr:colOff>
      <xdr:row>38</xdr:row>
      <xdr:rowOff>7620</xdr:rowOff>
    </xdr:from>
    <xdr:to>
      <xdr:col>33</xdr:col>
      <xdr:colOff>144780</xdr:colOff>
      <xdr:row>38</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591300" y="11010900"/>
          <a:ext cx="23622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mc:AlternateContent xmlns:mc="http://schemas.openxmlformats.org/markup-compatibility/2006">
    <mc:Choice xmlns:a14="http://schemas.microsoft.com/office/drawing/2010/main" Requires="a14">
      <xdr:twoCellAnchor editAs="absolute">
        <xdr:from>
          <xdr:col>9</xdr:col>
          <xdr:colOff>30480</xdr:colOff>
          <xdr:row>11</xdr:row>
          <xdr:rowOff>53340</xdr:rowOff>
        </xdr:from>
        <xdr:to>
          <xdr:col>10</xdr:col>
          <xdr:colOff>22860</xdr:colOff>
          <xdr:row>11</xdr:row>
          <xdr:rowOff>411480</xdr:rowOff>
        </xdr:to>
        <xdr:sp macro="" textlink="">
          <xdr:nvSpPr>
            <xdr:cNvPr id="16385" name="Option Button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0</xdr:colOff>
          <xdr:row>11</xdr:row>
          <xdr:rowOff>53340</xdr:rowOff>
        </xdr:from>
        <xdr:to>
          <xdr:col>14</xdr:col>
          <xdr:colOff>137160</xdr:colOff>
          <xdr:row>11</xdr:row>
          <xdr:rowOff>434340</xdr:rowOff>
        </xdr:to>
        <xdr:sp macro="" textlink="">
          <xdr:nvSpPr>
            <xdr:cNvPr id="16386" name="Option Button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32</xdr:row>
          <xdr:rowOff>0</xdr:rowOff>
        </xdr:from>
        <xdr:to>
          <xdr:col>10</xdr:col>
          <xdr:colOff>175260</xdr:colOff>
          <xdr:row>33</xdr:row>
          <xdr:rowOff>7620</xdr:rowOff>
        </xdr:to>
        <xdr:sp macro="" textlink="">
          <xdr:nvSpPr>
            <xdr:cNvPr id="16387" name="Option Button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0</xdr:colOff>
          <xdr:row>32</xdr:row>
          <xdr:rowOff>0</xdr:rowOff>
        </xdr:from>
        <xdr:to>
          <xdr:col>16</xdr:col>
          <xdr:colOff>7620</xdr:colOff>
          <xdr:row>33</xdr:row>
          <xdr:rowOff>7620</xdr:rowOff>
        </xdr:to>
        <xdr:sp macro="" textlink="">
          <xdr:nvSpPr>
            <xdr:cNvPr id="16388" name="Option Button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17</xdr:col>
          <xdr:colOff>175260</xdr:colOff>
          <xdr:row>12</xdr:row>
          <xdr:rowOff>22860</xdr:rowOff>
        </xdr:to>
        <xdr:sp macro="" textlink="">
          <xdr:nvSpPr>
            <xdr:cNvPr id="16389" name="Group Box 5" hidden="1">
              <a:extLst>
                <a:ext uri="{63B3BB69-23CF-44E3-9099-C40C66FF867C}">
                  <a14:compatExt spid="_x0000_s163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30480</xdr:colOff>
          <xdr:row>17</xdr:row>
          <xdr:rowOff>22860</xdr:rowOff>
        </xdr:from>
        <xdr:to>
          <xdr:col>9</xdr:col>
          <xdr:colOff>182880</xdr:colOff>
          <xdr:row>17</xdr:row>
          <xdr:rowOff>411480</xdr:rowOff>
        </xdr:to>
        <xdr:sp macro="" textlink="">
          <xdr:nvSpPr>
            <xdr:cNvPr id="16390" name="Option Button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0</xdr:colOff>
          <xdr:row>17</xdr:row>
          <xdr:rowOff>30480</xdr:rowOff>
        </xdr:from>
        <xdr:to>
          <xdr:col>14</xdr:col>
          <xdr:colOff>175260</xdr:colOff>
          <xdr:row>17</xdr:row>
          <xdr:rowOff>419100</xdr:rowOff>
        </xdr:to>
        <xdr:sp macro="" textlink="">
          <xdr:nvSpPr>
            <xdr:cNvPr id="16391" name="Option Button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167640</xdr:rowOff>
        </xdr:from>
        <xdr:to>
          <xdr:col>17</xdr:col>
          <xdr:colOff>182880</xdr:colOff>
          <xdr:row>18</xdr:row>
          <xdr:rowOff>99060</xdr:rowOff>
        </xdr:to>
        <xdr:sp macro="" textlink="">
          <xdr:nvSpPr>
            <xdr:cNvPr id="16392" name="Group Box 8" hidden="1">
              <a:extLst>
                <a:ext uri="{63B3BB69-23CF-44E3-9099-C40C66FF867C}">
                  <a14:compatExt spid="_x0000_s163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12</xdr:row>
          <xdr:rowOff>22860</xdr:rowOff>
        </xdr:from>
        <xdr:to>
          <xdr:col>9</xdr:col>
          <xdr:colOff>182880</xdr:colOff>
          <xdr:row>12</xdr:row>
          <xdr:rowOff>190500</xdr:rowOff>
        </xdr:to>
        <xdr:sp macro="" textlink="">
          <xdr:nvSpPr>
            <xdr:cNvPr id="16394" name="Option Button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13</xdr:row>
          <xdr:rowOff>22860</xdr:rowOff>
        </xdr:from>
        <xdr:to>
          <xdr:col>9</xdr:col>
          <xdr:colOff>190500</xdr:colOff>
          <xdr:row>13</xdr:row>
          <xdr:rowOff>175260</xdr:rowOff>
        </xdr:to>
        <xdr:sp macro="" textlink="">
          <xdr:nvSpPr>
            <xdr:cNvPr id="16395" name="Option Button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14</xdr:row>
          <xdr:rowOff>22860</xdr:rowOff>
        </xdr:from>
        <xdr:to>
          <xdr:col>9</xdr:col>
          <xdr:colOff>175260</xdr:colOff>
          <xdr:row>14</xdr:row>
          <xdr:rowOff>182880</xdr:rowOff>
        </xdr:to>
        <xdr:sp macro="" textlink="">
          <xdr:nvSpPr>
            <xdr:cNvPr id="16396" name="Option Button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15</xdr:row>
          <xdr:rowOff>22860</xdr:rowOff>
        </xdr:from>
        <xdr:to>
          <xdr:col>9</xdr:col>
          <xdr:colOff>182880</xdr:colOff>
          <xdr:row>15</xdr:row>
          <xdr:rowOff>175260</xdr:rowOff>
        </xdr:to>
        <xdr:sp macro="" textlink="">
          <xdr:nvSpPr>
            <xdr:cNvPr id="16397" name="Option Button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16</xdr:row>
          <xdr:rowOff>22860</xdr:rowOff>
        </xdr:from>
        <xdr:to>
          <xdr:col>9</xdr:col>
          <xdr:colOff>175260</xdr:colOff>
          <xdr:row>16</xdr:row>
          <xdr:rowOff>175260</xdr:rowOff>
        </xdr:to>
        <xdr:sp macro="" textlink="">
          <xdr:nvSpPr>
            <xdr:cNvPr id="16398" name="Option Button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7620</xdr:colOff>
          <xdr:row>17</xdr:row>
          <xdr:rowOff>0</xdr:rowOff>
        </xdr:to>
        <xdr:sp macro="" textlink="">
          <xdr:nvSpPr>
            <xdr:cNvPr id="16399" name="group_haiguu" hidden="1">
              <a:extLst>
                <a:ext uri="{63B3BB69-23CF-44E3-9099-C40C66FF867C}">
                  <a14:compatExt spid="_x0000_s163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22860</xdr:colOff>
          <xdr:row>11</xdr:row>
          <xdr:rowOff>60960</xdr:rowOff>
        </xdr:from>
        <xdr:to>
          <xdr:col>26</xdr:col>
          <xdr:colOff>0</xdr:colOff>
          <xdr:row>11</xdr:row>
          <xdr:rowOff>388620</xdr:rowOff>
        </xdr:to>
        <xdr:sp macro="" textlink="">
          <xdr:nvSpPr>
            <xdr:cNvPr id="16400" name="Option Button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30480</xdr:colOff>
          <xdr:row>11</xdr:row>
          <xdr:rowOff>45720</xdr:rowOff>
        </xdr:from>
        <xdr:to>
          <xdr:col>29</xdr:col>
          <xdr:colOff>190500</xdr:colOff>
          <xdr:row>11</xdr:row>
          <xdr:rowOff>419100</xdr:rowOff>
        </xdr:to>
        <xdr:sp macro="" textlink="">
          <xdr:nvSpPr>
            <xdr:cNvPr id="16401" name="Option Button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518160</xdr:colOff>
          <xdr:row>10</xdr:row>
          <xdr:rowOff>396240</xdr:rowOff>
        </xdr:from>
        <xdr:to>
          <xdr:col>33</xdr:col>
          <xdr:colOff>60960</xdr:colOff>
          <xdr:row>12</xdr:row>
          <xdr:rowOff>60960</xdr:rowOff>
        </xdr:to>
        <xdr:sp macro="" textlink="">
          <xdr:nvSpPr>
            <xdr:cNvPr id="16402" name="Group Box 18" hidden="1">
              <a:extLst>
                <a:ext uri="{63B3BB69-23CF-44E3-9099-C40C66FF867C}">
                  <a14:compatExt spid="_x0000_s164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30</xdr:row>
          <xdr:rowOff>220980</xdr:rowOff>
        </xdr:from>
        <xdr:to>
          <xdr:col>20</xdr:col>
          <xdr:colOff>30480</xdr:colOff>
          <xdr:row>34</xdr:row>
          <xdr:rowOff>0</xdr:rowOff>
        </xdr:to>
        <xdr:sp macro="" textlink="">
          <xdr:nvSpPr>
            <xdr:cNvPr id="16403" name="Group Box 19" hidden="1">
              <a:extLst>
                <a:ext uri="{63B3BB69-23CF-44E3-9099-C40C66FF867C}">
                  <a14:compatExt spid="_x0000_s164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xdr:twoCellAnchor>
    <xdr:from>
      <xdr:col>9</xdr:col>
      <xdr:colOff>10509</xdr:colOff>
      <xdr:row>11</xdr:row>
      <xdr:rowOff>71146</xdr:rowOff>
    </xdr:from>
    <xdr:to>
      <xdr:col>13</xdr:col>
      <xdr:colOff>81062</xdr:colOff>
      <xdr:row>11</xdr:row>
      <xdr:rowOff>391334</xdr:rowOff>
    </xdr:to>
    <xdr:sp macro="" textlink="">
      <xdr:nvSpPr>
        <xdr:cNvPr id="22" name="正方形/長方形 21"/>
        <xdr:cNvSpPr/>
      </xdr:nvSpPr>
      <xdr:spPr>
        <a:xfrm>
          <a:off x="1785969" y="3035326"/>
          <a:ext cx="863033" cy="3201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43656</xdr:colOff>
      <xdr:row>4</xdr:row>
      <xdr:rowOff>63062</xdr:rowOff>
    </xdr:from>
    <xdr:to>
      <xdr:col>26</xdr:col>
      <xdr:colOff>7692</xdr:colOff>
      <xdr:row>5</xdr:row>
      <xdr:rowOff>112822</xdr:rowOff>
    </xdr:to>
    <xdr:sp macro="" textlink="">
      <xdr:nvSpPr>
        <xdr:cNvPr id="23" name="テキスト ボックス 22"/>
        <xdr:cNvSpPr txBox="1"/>
      </xdr:nvSpPr>
      <xdr:spPr>
        <a:xfrm>
          <a:off x="4196556" y="1244162"/>
          <a:ext cx="1107036" cy="2783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母親を選択</a:t>
          </a:r>
        </a:p>
      </xdr:txBody>
    </xdr:sp>
    <xdr:clientData/>
  </xdr:twoCellAnchor>
  <xdr:twoCellAnchor>
    <xdr:from>
      <xdr:col>11</xdr:col>
      <xdr:colOff>45786</xdr:colOff>
      <xdr:row>4</xdr:row>
      <xdr:rowOff>203556</xdr:rowOff>
    </xdr:from>
    <xdr:to>
      <xdr:col>21</xdr:col>
      <xdr:colOff>43656</xdr:colOff>
      <xdr:row>11</xdr:row>
      <xdr:rowOff>71146</xdr:rowOff>
    </xdr:to>
    <xdr:cxnSp macro="">
      <xdr:nvCxnSpPr>
        <xdr:cNvPr id="24" name="直線矢印コネクタ 23"/>
        <xdr:cNvCxnSpPr>
          <a:stCxn id="23" idx="1"/>
          <a:endCxn id="22" idx="0"/>
        </xdr:cNvCxnSpPr>
      </xdr:nvCxnSpPr>
      <xdr:spPr>
        <a:xfrm flipH="1">
          <a:off x="2217486" y="1384656"/>
          <a:ext cx="1979070" cy="165067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171929</xdr:colOff>
      <xdr:row>17</xdr:row>
      <xdr:rowOff>59399</xdr:rowOff>
    </xdr:from>
    <xdr:to>
      <xdr:col>34</xdr:col>
      <xdr:colOff>98950</xdr:colOff>
      <xdr:row>19</xdr:row>
      <xdr:rowOff>47296</xdr:rowOff>
    </xdr:to>
    <xdr:sp macro="" textlink="">
      <xdr:nvSpPr>
        <xdr:cNvPr id="25" name="テキスト ボックス 24"/>
        <xdr:cNvSpPr txBox="1"/>
      </xdr:nvSpPr>
      <xdr:spPr>
        <a:xfrm>
          <a:off x="3955653" y="4494765"/>
          <a:ext cx="3069614" cy="9022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配偶者について該当する項目を選択する</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（該当がない場合は選択不要）</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未入力状態に戻す場合は、「入力クリア」を押下する</a:t>
          </a:r>
        </a:p>
      </xdr:txBody>
    </xdr:sp>
    <xdr:clientData/>
  </xdr:twoCellAnchor>
  <xdr:twoCellAnchor>
    <xdr:from>
      <xdr:col>9</xdr:col>
      <xdr:colOff>5255</xdr:colOff>
      <xdr:row>11</xdr:row>
      <xdr:rowOff>451946</xdr:rowOff>
    </xdr:from>
    <xdr:to>
      <xdr:col>34</xdr:col>
      <xdr:colOff>194442</xdr:colOff>
      <xdr:row>16</xdr:row>
      <xdr:rowOff>192422</xdr:rowOff>
    </xdr:to>
    <xdr:sp macro="" textlink="">
      <xdr:nvSpPr>
        <xdr:cNvPr id="26" name="正方形/長方形 25"/>
        <xdr:cNvSpPr/>
      </xdr:nvSpPr>
      <xdr:spPr>
        <a:xfrm>
          <a:off x="1780715" y="3416126"/>
          <a:ext cx="5294587" cy="99015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124709</xdr:colOff>
      <xdr:row>17</xdr:row>
      <xdr:rowOff>26064</xdr:rowOff>
    </xdr:from>
    <xdr:to>
      <xdr:col>19</xdr:col>
      <xdr:colOff>171929</xdr:colOff>
      <xdr:row>18</xdr:row>
      <xdr:rowOff>53348</xdr:rowOff>
    </xdr:to>
    <xdr:cxnSp macro="">
      <xdr:nvCxnSpPr>
        <xdr:cNvPr id="27" name="直線矢印コネクタ 26"/>
        <xdr:cNvCxnSpPr>
          <a:stCxn id="25" idx="1"/>
        </xdr:cNvCxnSpPr>
      </xdr:nvCxnSpPr>
      <xdr:spPr>
        <a:xfrm flipH="1" flipV="1">
          <a:off x="3708737" y="4461430"/>
          <a:ext cx="246916" cy="4844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8790</xdr:colOff>
      <xdr:row>20</xdr:row>
      <xdr:rowOff>452437</xdr:rowOff>
    </xdr:from>
    <xdr:to>
      <xdr:col>26</xdr:col>
      <xdr:colOff>199695</xdr:colOff>
      <xdr:row>21</xdr:row>
      <xdr:rowOff>438149</xdr:rowOff>
    </xdr:to>
    <xdr:sp macro="" textlink="">
      <xdr:nvSpPr>
        <xdr:cNvPr id="28" name="正方形/長方形 27"/>
        <xdr:cNvSpPr/>
      </xdr:nvSpPr>
      <xdr:spPr>
        <a:xfrm>
          <a:off x="1784250" y="6236017"/>
          <a:ext cx="3711345"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110358</xdr:colOff>
      <xdr:row>22</xdr:row>
      <xdr:rowOff>420413</xdr:rowOff>
    </xdr:from>
    <xdr:to>
      <xdr:col>12</xdr:col>
      <xdr:colOff>26276</xdr:colOff>
      <xdr:row>24</xdr:row>
      <xdr:rowOff>183931</xdr:rowOff>
    </xdr:to>
    <xdr:sp macro="" textlink="">
      <xdr:nvSpPr>
        <xdr:cNvPr id="29" name="テキスト ボックス 28"/>
        <xdr:cNvSpPr txBox="1"/>
      </xdr:nvSpPr>
      <xdr:spPr>
        <a:xfrm>
          <a:off x="110358" y="7141779"/>
          <a:ext cx="2301766" cy="53077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「請求日数（自動計算）」が</a:t>
          </a:r>
          <a:r>
            <a:rPr kumimoji="1" lang="en-US" altLang="ja-JP" sz="1100">
              <a:latin typeface="ＭＳ ゴシック" panose="020B0609070205080204" pitchFamily="49" charset="-128"/>
              <a:ea typeface="ＭＳ ゴシック" panose="020B0609070205080204" pitchFamily="49" charset="-128"/>
            </a:rPr>
            <a:t>28</a:t>
          </a:r>
          <a:r>
            <a:rPr kumimoji="1" lang="ja-JP" altLang="en-US" sz="1100">
              <a:latin typeface="ＭＳ ゴシック" panose="020B0609070205080204" pitchFamily="49" charset="-128"/>
              <a:ea typeface="ＭＳ ゴシック" panose="020B0609070205080204" pitchFamily="49" charset="-128"/>
            </a:rPr>
            <a:t>日以内になるよう期間を設定</a:t>
          </a:r>
        </a:p>
      </xdr:txBody>
    </xdr:sp>
    <xdr:clientData/>
  </xdr:twoCellAnchor>
  <xdr:twoCellAnchor>
    <xdr:from>
      <xdr:col>6</xdr:col>
      <xdr:colOff>73572</xdr:colOff>
      <xdr:row>21</xdr:row>
      <xdr:rowOff>216693</xdr:rowOff>
    </xdr:from>
    <xdr:to>
      <xdr:col>9</xdr:col>
      <xdr:colOff>8790</xdr:colOff>
      <xdr:row>22</xdr:row>
      <xdr:rowOff>420413</xdr:rowOff>
    </xdr:to>
    <xdr:cxnSp macro="">
      <xdr:nvCxnSpPr>
        <xdr:cNvPr id="30" name="直線矢印コネクタ 29"/>
        <xdr:cNvCxnSpPr>
          <a:stCxn id="29" idx="0"/>
          <a:endCxn id="28" idx="1"/>
        </xdr:cNvCxnSpPr>
      </xdr:nvCxnSpPr>
      <xdr:spPr>
        <a:xfrm flipV="1">
          <a:off x="1261241" y="6480859"/>
          <a:ext cx="534308" cy="6609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192722</xdr:colOff>
      <xdr:row>22</xdr:row>
      <xdr:rowOff>5748</xdr:rowOff>
    </xdr:from>
    <xdr:to>
      <xdr:col>34</xdr:col>
      <xdr:colOff>194443</xdr:colOff>
      <xdr:row>22</xdr:row>
      <xdr:rowOff>448660</xdr:rowOff>
    </xdr:to>
    <xdr:sp macro="" textlink="">
      <xdr:nvSpPr>
        <xdr:cNvPr id="31" name="正方形/長方形 30"/>
        <xdr:cNvSpPr/>
      </xdr:nvSpPr>
      <xdr:spPr>
        <a:xfrm>
          <a:off x="3751262" y="6703728"/>
          <a:ext cx="3324041"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194441</xdr:colOff>
      <xdr:row>23</xdr:row>
      <xdr:rowOff>152399</xdr:rowOff>
    </xdr:from>
    <xdr:to>
      <xdr:col>28</xdr:col>
      <xdr:colOff>152400</xdr:colOff>
      <xdr:row>25</xdr:row>
      <xdr:rowOff>47296</xdr:rowOff>
    </xdr:to>
    <xdr:sp macro="" textlink="">
      <xdr:nvSpPr>
        <xdr:cNvPr id="32" name="テキスト ボックス 31"/>
        <xdr:cNvSpPr txBox="1"/>
      </xdr:nvSpPr>
      <xdr:spPr>
        <a:xfrm>
          <a:off x="3578772" y="7330965"/>
          <a:ext cx="2301766" cy="5150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「請求日数」から週休日を除いた日数が表示される</a:t>
          </a:r>
        </a:p>
      </xdr:txBody>
    </xdr:sp>
    <xdr:clientData/>
  </xdr:twoCellAnchor>
  <xdr:twoCellAnchor>
    <xdr:from>
      <xdr:col>23</xdr:col>
      <xdr:colOff>147145</xdr:colOff>
      <xdr:row>22</xdr:row>
      <xdr:rowOff>448660</xdr:rowOff>
    </xdr:from>
    <xdr:to>
      <xdr:col>26</xdr:col>
      <xdr:colOff>120010</xdr:colOff>
      <xdr:row>23</xdr:row>
      <xdr:rowOff>152399</xdr:rowOff>
    </xdr:to>
    <xdr:cxnSp macro="">
      <xdr:nvCxnSpPr>
        <xdr:cNvPr id="33" name="直線矢印コネクタ 32"/>
        <xdr:cNvCxnSpPr>
          <a:stCxn id="32" idx="0"/>
          <a:endCxn id="31" idx="2"/>
        </xdr:cNvCxnSpPr>
      </xdr:nvCxnSpPr>
      <xdr:spPr>
        <a:xfrm flipV="1">
          <a:off x="4729655" y="7170026"/>
          <a:ext cx="719100" cy="1609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168165</xdr:colOff>
      <xdr:row>24</xdr:row>
      <xdr:rowOff>299544</xdr:rowOff>
    </xdr:from>
    <xdr:to>
      <xdr:col>16</xdr:col>
      <xdr:colOff>26276</xdr:colOff>
      <xdr:row>25</xdr:row>
      <xdr:rowOff>400870</xdr:rowOff>
    </xdr:to>
    <xdr:sp macro="" textlink="">
      <xdr:nvSpPr>
        <xdr:cNvPr id="34" name="正方形/長方形 33"/>
        <xdr:cNvSpPr/>
      </xdr:nvSpPr>
      <xdr:spPr>
        <a:xfrm>
          <a:off x="953025" y="7767144"/>
          <a:ext cx="2235551" cy="4137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21021</xdr:colOff>
      <xdr:row>26</xdr:row>
      <xdr:rowOff>345610</xdr:rowOff>
    </xdr:from>
    <xdr:to>
      <xdr:col>13</xdr:col>
      <xdr:colOff>68317</xdr:colOff>
      <xdr:row>28</xdr:row>
      <xdr:rowOff>236483</xdr:rowOff>
    </xdr:to>
    <xdr:sp macro="" textlink="">
      <xdr:nvSpPr>
        <xdr:cNvPr id="35" name="テキスト ボックス 34"/>
        <xdr:cNvSpPr txBox="1"/>
      </xdr:nvSpPr>
      <xdr:spPr>
        <a:xfrm>
          <a:off x="609600" y="8548934"/>
          <a:ext cx="2044262" cy="5320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「請求期間」の最終日以降の日付を記入</a:t>
          </a:r>
        </a:p>
      </xdr:txBody>
    </xdr:sp>
    <xdr:clientData/>
  </xdr:twoCellAnchor>
  <xdr:twoCellAnchor>
    <xdr:from>
      <xdr:col>8</xdr:col>
      <xdr:colOff>44669</xdr:colOff>
      <xdr:row>25</xdr:row>
      <xdr:rowOff>400870</xdr:rowOff>
    </xdr:from>
    <xdr:to>
      <xdr:col>10</xdr:col>
      <xdr:colOff>97221</xdr:colOff>
      <xdr:row>26</xdr:row>
      <xdr:rowOff>345610</xdr:rowOff>
    </xdr:to>
    <xdr:cxnSp macro="">
      <xdr:nvCxnSpPr>
        <xdr:cNvPr id="36" name="直線矢印コネクタ 35"/>
        <xdr:cNvCxnSpPr>
          <a:stCxn id="35" idx="0"/>
          <a:endCxn id="34" idx="2"/>
        </xdr:cNvCxnSpPr>
      </xdr:nvCxnSpPr>
      <xdr:spPr>
        <a:xfrm flipV="1">
          <a:off x="1631731" y="8199546"/>
          <a:ext cx="451945" cy="3493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183930</xdr:colOff>
      <xdr:row>35</xdr:row>
      <xdr:rowOff>47297</xdr:rowOff>
    </xdr:from>
    <xdr:to>
      <xdr:col>13</xdr:col>
      <xdr:colOff>42040</xdr:colOff>
      <xdr:row>37</xdr:row>
      <xdr:rowOff>101327</xdr:rowOff>
    </xdr:to>
    <xdr:sp macro="" textlink="">
      <xdr:nvSpPr>
        <xdr:cNvPr id="37" name="正方形/長方形 36"/>
        <xdr:cNvSpPr/>
      </xdr:nvSpPr>
      <xdr:spPr>
        <a:xfrm>
          <a:off x="374430" y="10440977"/>
          <a:ext cx="2235550" cy="41217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105103</xdr:colOff>
      <xdr:row>38</xdr:row>
      <xdr:rowOff>67087</xdr:rowOff>
    </xdr:from>
    <xdr:to>
      <xdr:col>10</xdr:col>
      <xdr:colOff>78828</xdr:colOff>
      <xdr:row>39</xdr:row>
      <xdr:rowOff>136635</xdr:rowOff>
    </xdr:to>
    <xdr:sp macro="" textlink="">
      <xdr:nvSpPr>
        <xdr:cNvPr id="38" name="テキスト ボックス 37"/>
        <xdr:cNvSpPr txBox="1"/>
      </xdr:nvSpPr>
      <xdr:spPr>
        <a:xfrm>
          <a:off x="295603" y="11070367"/>
          <a:ext cx="1756805" cy="3210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請求日以降の日付を記入</a:t>
          </a:r>
        </a:p>
      </xdr:txBody>
    </xdr:sp>
    <xdr:clientData/>
  </xdr:twoCellAnchor>
  <xdr:twoCellAnchor>
    <xdr:from>
      <xdr:col>5</xdr:col>
      <xdr:colOff>191814</xdr:colOff>
      <xdr:row>37</xdr:row>
      <xdr:rowOff>101327</xdr:rowOff>
    </xdr:from>
    <xdr:to>
      <xdr:col>7</xdr:col>
      <xdr:colOff>112985</xdr:colOff>
      <xdr:row>38</xdr:row>
      <xdr:rowOff>67087</xdr:rowOff>
    </xdr:to>
    <xdr:cxnSp macro="">
      <xdr:nvCxnSpPr>
        <xdr:cNvPr id="39" name="直線矢印コネクタ 38"/>
        <xdr:cNvCxnSpPr>
          <a:stCxn id="38" idx="0"/>
          <a:endCxn id="37" idx="2"/>
        </xdr:cNvCxnSpPr>
      </xdr:nvCxnSpPr>
      <xdr:spPr>
        <a:xfrm flipV="1">
          <a:off x="1174794" y="10853147"/>
          <a:ext cx="317411" cy="2172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198120</xdr:colOff>
          <xdr:row>15</xdr:row>
          <xdr:rowOff>137160</xdr:rowOff>
        </xdr:from>
        <xdr:to>
          <xdr:col>7</xdr:col>
          <xdr:colOff>182880</xdr:colOff>
          <xdr:row>16</xdr:row>
          <xdr:rowOff>182880</xdr:rowOff>
        </xdr:to>
        <xdr:sp macro="" textlink="">
          <xdr:nvSpPr>
            <xdr:cNvPr id="16405" name="Option Button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mc:Choice>
    <mc:Fallback/>
  </mc:AlternateContent>
  <xdr:twoCellAnchor>
    <xdr:from>
      <xdr:col>2</xdr:col>
      <xdr:colOff>99847</xdr:colOff>
      <xdr:row>15</xdr:row>
      <xdr:rowOff>131380</xdr:rowOff>
    </xdr:from>
    <xdr:to>
      <xdr:col>6</xdr:col>
      <xdr:colOff>170400</xdr:colOff>
      <xdr:row>16</xdr:row>
      <xdr:rowOff>194441</xdr:rowOff>
    </xdr:to>
    <xdr:sp macro="" textlink="">
      <xdr:nvSpPr>
        <xdr:cNvPr id="42" name="正方形/長方形 41"/>
        <xdr:cNvSpPr/>
      </xdr:nvSpPr>
      <xdr:spPr>
        <a:xfrm>
          <a:off x="488730" y="4167352"/>
          <a:ext cx="869339" cy="26275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170400</xdr:colOff>
      <xdr:row>16</xdr:row>
      <xdr:rowOff>63062</xdr:rowOff>
    </xdr:from>
    <xdr:to>
      <xdr:col>19</xdr:col>
      <xdr:colOff>171929</xdr:colOff>
      <xdr:row>18</xdr:row>
      <xdr:rowOff>53348</xdr:rowOff>
    </xdr:to>
    <xdr:cxnSp macro="">
      <xdr:nvCxnSpPr>
        <xdr:cNvPr id="43" name="直線矢印コネクタ 42"/>
        <xdr:cNvCxnSpPr>
          <a:stCxn id="25" idx="1"/>
          <a:endCxn id="42" idx="3"/>
        </xdr:cNvCxnSpPr>
      </xdr:nvCxnSpPr>
      <xdr:spPr>
        <a:xfrm flipH="1" flipV="1">
          <a:off x="1358069" y="4298731"/>
          <a:ext cx="2597584" cy="64718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106680</xdr:colOff>
      <xdr:row>38</xdr:row>
      <xdr:rowOff>7620</xdr:rowOff>
    </xdr:from>
    <xdr:to>
      <xdr:col>33</xdr:col>
      <xdr:colOff>144780</xdr:colOff>
      <xdr:row>38</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591300" y="11010900"/>
          <a:ext cx="23622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mc:AlternateContent xmlns:mc="http://schemas.openxmlformats.org/markup-compatibility/2006">
    <mc:Choice xmlns:a14="http://schemas.microsoft.com/office/drawing/2010/main" Requires="a14">
      <xdr:twoCellAnchor editAs="absolute">
        <xdr:from>
          <xdr:col>9</xdr:col>
          <xdr:colOff>30480</xdr:colOff>
          <xdr:row>11</xdr:row>
          <xdr:rowOff>53340</xdr:rowOff>
        </xdr:from>
        <xdr:to>
          <xdr:col>10</xdr:col>
          <xdr:colOff>22860</xdr:colOff>
          <xdr:row>11</xdr:row>
          <xdr:rowOff>411480</xdr:rowOff>
        </xdr:to>
        <xdr:sp macro="" textlink="">
          <xdr:nvSpPr>
            <xdr:cNvPr id="17409" name="Option Button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0</xdr:colOff>
          <xdr:row>11</xdr:row>
          <xdr:rowOff>53340</xdr:rowOff>
        </xdr:from>
        <xdr:to>
          <xdr:col>14</xdr:col>
          <xdr:colOff>137160</xdr:colOff>
          <xdr:row>11</xdr:row>
          <xdr:rowOff>434340</xdr:rowOff>
        </xdr:to>
        <xdr:sp macro="" textlink="">
          <xdr:nvSpPr>
            <xdr:cNvPr id="17410" name="Option Button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32</xdr:row>
          <xdr:rowOff>0</xdr:rowOff>
        </xdr:from>
        <xdr:to>
          <xdr:col>10</xdr:col>
          <xdr:colOff>175260</xdr:colOff>
          <xdr:row>33</xdr:row>
          <xdr:rowOff>7620</xdr:rowOff>
        </xdr:to>
        <xdr:sp macro="" textlink="">
          <xdr:nvSpPr>
            <xdr:cNvPr id="17411" name="Option Button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0</xdr:colOff>
          <xdr:row>32</xdr:row>
          <xdr:rowOff>0</xdr:rowOff>
        </xdr:from>
        <xdr:to>
          <xdr:col>16</xdr:col>
          <xdr:colOff>7620</xdr:colOff>
          <xdr:row>33</xdr:row>
          <xdr:rowOff>7620</xdr:rowOff>
        </xdr:to>
        <xdr:sp macro="" textlink="">
          <xdr:nvSpPr>
            <xdr:cNvPr id="17412" name="Option Button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17</xdr:col>
          <xdr:colOff>175260</xdr:colOff>
          <xdr:row>12</xdr:row>
          <xdr:rowOff>22860</xdr:rowOff>
        </xdr:to>
        <xdr:sp macro="" textlink="">
          <xdr:nvSpPr>
            <xdr:cNvPr id="17413" name="Group Box 5" hidden="1">
              <a:extLst>
                <a:ext uri="{63B3BB69-23CF-44E3-9099-C40C66FF867C}">
                  <a14:compatExt spid="_x0000_s174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30480</xdr:colOff>
          <xdr:row>17</xdr:row>
          <xdr:rowOff>22860</xdr:rowOff>
        </xdr:from>
        <xdr:to>
          <xdr:col>9</xdr:col>
          <xdr:colOff>182880</xdr:colOff>
          <xdr:row>17</xdr:row>
          <xdr:rowOff>411480</xdr:rowOff>
        </xdr:to>
        <xdr:sp macro="" textlink="">
          <xdr:nvSpPr>
            <xdr:cNvPr id="17414" name="Option Button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0</xdr:colOff>
          <xdr:row>17</xdr:row>
          <xdr:rowOff>30480</xdr:rowOff>
        </xdr:from>
        <xdr:to>
          <xdr:col>14</xdr:col>
          <xdr:colOff>175260</xdr:colOff>
          <xdr:row>17</xdr:row>
          <xdr:rowOff>419100</xdr:rowOff>
        </xdr:to>
        <xdr:sp macro="" textlink="">
          <xdr:nvSpPr>
            <xdr:cNvPr id="17415" name="Option Button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167640</xdr:rowOff>
        </xdr:from>
        <xdr:to>
          <xdr:col>17</xdr:col>
          <xdr:colOff>182880</xdr:colOff>
          <xdr:row>18</xdr:row>
          <xdr:rowOff>99060</xdr:rowOff>
        </xdr:to>
        <xdr:sp macro="" textlink="">
          <xdr:nvSpPr>
            <xdr:cNvPr id="17416" name="Group Box 8" hidden="1">
              <a:extLst>
                <a:ext uri="{63B3BB69-23CF-44E3-9099-C40C66FF867C}">
                  <a14:compatExt spid="_x0000_s174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12</xdr:row>
          <xdr:rowOff>22860</xdr:rowOff>
        </xdr:from>
        <xdr:to>
          <xdr:col>9</xdr:col>
          <xdr:colOff>182880</xdr:colOff>
          <xdr:row>12</xdr:row>
          <xdr:rowOff>190500</xdr:rowOff>
        </xdr:to>
        <xdr:sp macro="" textlink="">
          <xdr:nvSpPr>
            <xdr:cNvPr id="17418" name="Option Button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13</xdr:row>
          <xdr:rowOff>22860</xdr:rowOff>
        </xdr:from>
        <xdr:to>
          <xdr:col>9</xdr:col>
          <xdr:colOff>190500</xdr:colOff>
          <xdr:row>13</xdr:row>
          <xdr:rowOff>175260</xdr:rowOff>
        </xdr:to>
        <xdr:sp macro="" textlink="">
          <xdr:nvSpPr>
            <xdr:cNvPr id="17419" name="Option Button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14</xdr:row>
          <xdr:rowOff>22860</xdr:rowOff>
        </xdr:from>
        <xdr:to>
          <xdr:col>9</xdr:col>
          <xdr:colOff>175260</xdr:colOff>
          <xdr:row>14</xdr:row>
          <xdr:rowOff>182880</xdr:rowOff>
        </xdr:to>
        <xdr:sp macro="" textlink="">
          <xdr:nvSpPr>
            <xdr:cNvPr id="17420" name="Option Button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15</xdr:row>
          <xdr:rowOff>22860</xdr:rowOff>
        </xdr:from>
        <xdr:to>
          <xdr:col>9</xdr:col>
          <xdr:colOff>182880</xdr:colOff>
          <xdr:row>15</xdr:row>
          <xdr:rowOff>175260</xdr:rowOff>
        </xdr:to>
        <xdr:sp macro="" textlink="">
          <xdr:nvSpPr>
            <xdr:cNvPr id="17421" name="Option Button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16</xdr:row>
          <xdr:rowOff>22860</xdr:rowOff>
        </xdr:from>
        <xdr:to>
          <xdr:col>9</xdr:col>
          <xdr:colOff>175260</xdr:colOff>
          <xdr:row>16</xdr:row>
          <xdr:rowOff>175260</xdr:rowOff>
        </xdr:to>
        <xdr:sp macro="" textlink="">
          <xdr:nvSpPr>
            <xdr:cNvPr id="17422" name="Option Button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7620</xdr:colOff>
          <xdr:row>17</xdr:row>
          <xdr:rowOff>0</xdr:rowOff>
        </xdr:to>
        <xdr:sp macro="" textlink="">
          <xdr:nvSpPr>
            <xdr:cNvPr id="17423" name="group_haiguu" hidden="1">
              <a:extLst>
                <a:ext uri="{63B3BB69-23CF-44E3-9099-C40C66FF867C}">
                  <a14:compatExt spid="_x0000_s17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22860</xdr:colOff>
          <xdr:row>11</xdr:row>
          <xdr:rowOff>60960</xdr:rowOff>
        </xdr:from>
        <xdr:to>
          <xdr:col>26</xdr:col>
          <xdr:colOff>0</xdr:colOff>
          <xdr:row>11</xdr:row>
          <xdr:rowOff>388620</xdr:rowOff>
        </xdr:to>
        <xdr:sp macro="" textlink="">
          <xdr:nvSpPr>
            <xdr:cNvPr id="17424" name="Option Button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30480</xdr:colOff>
          <xdr:row>11</xdr:row>
          <xdr:rowOff>45720</xdr:rowOff>
        </xdr:from>
        <xdr:to>
          <xdr:col>29</xdr:col>
          <xdr:colOff>190500</xdr:colOff>
          <xdr:row>11</xdr:row>
          <xdr:rowOff>419100</xdr:rowOff>
        </xdr:to>
        <xdr:sp macro="" textlink="">
          <xdr:nvSpPr>
            <xdr:cNvPr id="17425" name="Option Button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518160</xdr:colOff>
          <xdr:row>10</xdr:row>
          <xdr:rowOff>396240</xdr:rowOff>
        </xdr:from>
        <xdr:to>
          <xdr:col>33</xdr:col>
          <xdr:colOff>60960</xdr:colOff>
          <xdr:row>12</xdr:row>
          <xdr:rowOff>60960</xdr:rowOff>
        </xdr:to>
        <xdr:sp macro="" textlink="">
          <xdr:nvSpPr>
            <xdr:cNvPr id="17426" name="Group Box 18" hidden="1">
              <a:extLst>
                <a:ext uri="{63B3BB69-23CF-44E3-9099-C40C66FF867C}">
                  <a14:compatExt spid="_x0000_s17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30</xdr:row>
          <xdr:rowOff>220980</xdr:rowOff>
        </xdr:from>
        <xdr:to>
          <xdr:col>20</xdr:col>
          <xdr:colOff>30480</xdr:colOff>
          <xdr:row>34</xdr:row>
          <xdr:rowOff>0</xdr:rowOff>
        </xdr:to>
        <xdr:sp macro="" textlink="">
          <xdr:nvSpPr>
            <xdr:cNvPr id="17427" name="Group Box 19" hidden="1">
              <a:extLst>
                <a:ext uri="{63B3BB69-23CF-44E3-9099-C40C66FF867C}">
                  <a14:compatExt spid="_x0000_s174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xdr:twoCellAnchor>
    <xdr:from>
      <xdr:col>13</xdr:col>
      <xdr:colOff>152399</xdr:colOff>
      <xdr:row>11</xdr:row>
      <xdr:rowOff>71146</xdr:rowOff>
    </xdr:from>
    <xdr:to>
      <xdr:col>18</xdr:col>
      <xdr:colOff>23255</xdr:colOff>
      <xdr:row>11</xdr:row>
      <xdr:rowOff>391334</xdr:rowOff>
    </xdr:to>
    <xdr:sp macro="" textlink="">
      <xdr:nvSpPr>
        <xdr:cNvPr id="22" name="正方形/長方形 21"/>
        <xdr:cNvSpPr/>
      </xdr:nvSpPr>
      <xdr:spPr>
        <a:xfrm>
          <a:off x="2720339" y="3035326"/>
          <a:ext cx="861456" cy="3201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43656</xdr:colOff>
      <xdr:row>4</xdr:row>
      <xdr:rowOff>63062</xdr:rowOff>
    </xdr:from>
    <xdr:to>
      <xdr:col>26</xdr:col>
      <xdr:colOff>7692</xdr:colOff>
      <xdr:row>5</xdr:row>
      <xdr:rowOff>112822</xdr:rowOff>
    </xdr:to>
    <xdr:sp macro="" textlink="">
      <xdr:nvSpPr>
        <xdr:cNvPr id="23" name="テキスト ボックス 22"/>
        <xdr:cNvSpPr txBox="1"/>
      </xdr:nvSpPr>
      <xdr:spPr>
        <a:xfrm>
          <a:off x="4196556" y="1244162"/>
          <a:ext cx="1107036" cy="2783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父親を選択</a:t>
          </a:r>
        </a:p>
      </xdr:txBody>
    </xdr:sp>
    <xdr:clientData/>
  </xdr:twoCellAnchor>
  <xdr:twoCellAnchor>
    <xdr:from>
      <xdr:col>15</xdr:col>
      <xdr:colOff>187676</xdr:colOff>
      <xdr:row>4</xdr:row>
      <xdr:rowOff>203556</xdr:rowOff>
    </xdr:from>
    <xdr:to>
      <xdr:col>21</xdr:col>
      <xdr:colOff>43656</xdr:colOff>
      <xdr:row>11</xdr:row>
      <xdr:rowOff>71146</xdr:rowOff>
    </xdr:to>
    <xdr:cxnSp macro="">
      <xdr:nvCxnSpPr>
        <xdr:cNvPr id="24" name="直線矢印コネクタ 23"/>
        <xdr:cNvCxnSpPr>
          <a:stCxn id="23" idx="1"/>
          <a:endCxn id="22" idx="0"/>
        </xdr:cNvCxnSpPr>
      </xdr:nvCxnSpPr>
      <xdr:spPr>
        <a:xfrm flipH="1">
          <a:off x="3151856" y="1384656"/>
          <a:ext cx="1044700" cy="165067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171929</xdr:colOff>
      <xdr:row>17</xdr:row>
      <xdr:rowOff>59399</xdr:rowOff>
    </xdr:from>
    <xdr:to>
      <xdr:col>34</xdr:col>
      <xdr:colOff>98950</xdr:colOff>
      <xdr:row>19</xdr:row>
      <xdr:rowOff>89337</xdr:rowOff>
    </xdr:to>
    <xdr:sp macro="" textlink="">
      <xdr:nvSpPr>
        <xdr:cNvPr id="25" name="テキスト ボックス 24"/>
        <xdr:cNvSpPr txBox="1"/>
      </xdr:nvSpPr>
      <xdr:spPr>
        <a:xfrm>
          <a:off x="3955653" y="4494765"/>
          <a:ext cx="3069614" cy="9443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未入力状態に戻す場合は、「入力クリア」を押下する</a:t>
          </a:r>
          <a:endParaRPr lang="ja-JP" altLang="ja-JP">
            <a:effectLst/>
          </a:endParaRPr>
        </a:p>
      </xdr:txBody>
    </xdr:sp>
    <xdr:clientData/>
  </xdr:twoCellAnchor>
  <xdr:twoCellAnchor>
    <xdr:from>
      <xdr:col>9</xdr:col>
      <xdr:colOff>5255</xdr:colOff>
      <xdr:row>11</xdr:row>
      <xdr:rowOff>451946</xdr:rowOff>
    </xdr:from>
    <xdr:to>
      <xdr:col>34</xdr:col>
      <xdr:colOff>194442</xdr:colOff>
      <xdr:row>16</xdr:row>
      <xdr:rowOff>192422</xdr:rowOff>
    </xdr:to>
    <xdr:sp macro="" textlink="">
      <xdr:nvSpPr>
        <xdr:cNvPr id="26" name="正方形/長方形 25"/>
        <xdr:cNvSpPr/>
      </xdr:nvSpPr>
      <xdr:spPr>
        <a:xfrm>
          <a:off x="1780715" y="3416126"/>
          <a:ext cx="5294587" cy="99015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124709</xdr:colOff>
      <xdr:row>17</xdr:row>
      <xdr:rowOff>26064</xdr:rowOff>
    </xdr:from>
    <xdr:to>
      <xdr:col>19</xdr:col>
      <xdr:colOff>171929</xdr:colOff>
      <xdr:row>18</xdr:row>
      <xdr:rowOff>74368</xdr:rowOff>
    </xdr:to>
    <xdr:cxnSp macro="">
      <xdr:nvCxnSpPr>
        <xdr:cNvPr id="27" name="直線矢印コネクタ 26"/>
        <xdr:cNvCxnSpPr>
          <a:stCxn id="25" idx="1"/>
        </xdr:cNvCxnSpPr>
      </xdr:nvCxnSpPr>
      <xdr:spPr>
        <a:xfrm flipH="1" flipV="1">
          <a:off x="3708737" y="4461430"/>
          <a:ext cx="246916" cy="5055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135469</xdr:colOff>
      <xdr:row>19</xdr:row>
      <xdr:rowOff>82438</xdr:rowOff>
    </xdr:from>
    <xdr:to>
      <xdr:col>6</xdr:col>
      <xdr:colOff>157656</xdr:colOff>
      <xdr:row>20</xdr:row>
      <xdr:rowOff>215461</xdr:rowOff>
    </xdr:to>
    <xdr:sp macro="" textlink="">
      <xdr:nvSpPr>
        <xdr:cNvPr id="28" name="テキスト ボックス 27"/>
        <xdr:cNvSpPr txBox="1"/>
      </xdr:nvSpPr>
      <xdr:spPr>
        <a:xfrm>
          <a:off x="135469" y="5432204"/>
          <a:ext cx="1209856" cy="5902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塗りつぶし部は記入不要</a:t>
          </a:r>
        </a:p>
      </xdr:txBody>
    </xdr:sp>
    <xdr:clientData/>
  </xdr:twoCellAnchor>
  <xdr:twoCellAnchor>
    <xdr:from>
      <xdr:col>8</xdr:col>
      <xdr:colOff>199695</xdr:colOff>
      <xdr:row>18</xdr:row>
      <xdr:rowOff>5255</xdr:rowOff>
    </xdr:from>
    <xdr:to>
      <xdr:col>17</xdr:col>
      <xdr:colOff>10509</xdr:colOff>
      <xdr:row>18</xdr:row>
      <xdr:rowOff>448167</xdr:rowOff>
    </xdr:to>
    <xdr:sp macro="" textlink="">
      <xdr:nvSpPr>
        <xdr:cNvPr id="29" name="正方形/長方形 28"/>
        <xdr:cNvSpPr/>
      </xdr:nvSpPr>
      <xdr:spPr>
        <a:xfrm>
          <a:off x="1777035" y="4874435"/>
          <a:ext cx="1593894"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8790</xdr:colOff>
      <xdr:row>20</xdr:row>
      <xdr:rowOff>492</xdr:rowOff>
    </xdr:from>
    <xdr:to>
      <xdr:col>26</xdr:col>
      <xdr:colOff>199695</xdr:colOff>
      <xdr:row>20</xdr:row>
      <xdr:rowOff>443404</xdr:rowOff>
    </xdr:to>
    <xdr:sp macro="" textlink="">
      <xdr:nvSpPr>
        <xdr:cNvPr id="30" name="正方形/長方形 29"/>
        <xdr:cNvSpPr/>
      </xdr:nvSpPr>
      <xdr:spPr>
        <a:xfrm>
          <a:off x="1784250" y="5784072"/>
          <a:ext cx="3711345"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157656</xdr:colOff>
      <xdr:row>18</xdr:row>
      <xdr:rowOff>226711</xdr:rowOff>
    </xdr:from>
    <xdr:to>
      <xdr:col>8</xdr:col>
      <xdr:colOff>199695</xdr:colOff>
      <xdr:row>19</xdr:row>
      <xdr:rowOff>377550</xdr:rowOff>
    </xdr:to>
    <xdr:cxnSp macro="">
      <xdr:nvCxnSpPr>
        <xdr:cNvPr id="31" name="直線矢印コネクタ 30"/>
        <xdr:cNvCxnSpPr>
          <a:stCxn id="28" idx="3"/>
          <a:endCxn id="29" idx="1"/>
        </xdr:cNvCxnSpPr>
      </xdr:nvCxnSpPr>
      <xdr:spPr>
        <a:xfrm flipV="1">
          <a:off x="1345325" y="5119277"/>
          <a:ext cx="441432" cy="6080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157656</xdr:colOff>
      <xdr:row>19</xdr:row>
      <xdr:rowOff>377550</xdr:rowOff>
    </xdr:from>
    <xdr:to>
      <xdr:col>9</xdr:col>
      <xdr:colOff>8790</xdr:colOff>
      <xdr:row>20</xdr:row>
      <xdr:rowOff>221948</xdr:rowOff>
    </xdr:to>
    <xdr:cxnSp macro="">
      <xdr:nvCxnSpPr>
        <xdr:cNvPr id="32" name="直線矢印コネクタ 31"/>
        <xdr:cNvCxnSpPr>
          <a:stCxn id="28" idx="3"/>
          <a:endCxn id="30" idx="1"/>
        </xdr:cNvCxnSpPr>
      </xdr:nvCxnSpPr>
      <xdr:spPr>
        <a:xfrm>
          <a:off x="1345325" y="5727316"/>
          <a:ext cx="450224" cy="30159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8790</xdr:colOff>
      <xdr:row>20</xdr:row>
      <xdr:rowOff>452437</xdr:rowOff>
    </xdr:from>
    <xdr:to>
      <xdr:col>26</xdr:col>
      <xdr:colOff>199695</xdr:colOff>
      <xdr:row>21</xdr:row>
      <xdr:rowOff>438149</xdr:rowOff>
    </xdr:to>
    <xdr:sp macro="" textlink="">
      <xdr:nvSpPr>
        <xdr:cNvPr id="33" name="正方形/長方形 32"/>
        <xdr:cNvSpPr/>
      </xdr:nvSpPr>
      <xdr:spPr>
        <a:xfrm>
          <a:off x="1784250" y="6236017"/>
          <a:ext cx="3711345"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110358</xdr:colOff>
      <xdr:row>22</xdr:row>
      <xdr:rowOff>420413</xdr:rowOff>
    </xdr:from>
    <xdr:to>
      <xdr:col>12</xdr:col>
      <xdr:colOff>26276</xdr:colOff>
      <xdr:row>24</xdr:row>
      <xdr:rowOff>210207</xdr:rowOff>
    </xdr:to>
    <xdr:sp macro="" textlink="">
      <xdr:nvSpPr>
        <xdr:cNvPr id="34" name="テキスト ボックス 33"/>
        <xdr:cNvSpPr txBox="1"/>
      </xdr:nvSpPr>
      <xdr:spPr>
        <a:xfrm>
          <a:off x="110358" y="7141779"/>
          <a:ext cx="2301766" cy="5570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「請求日数（自動計算）」が</a:t>
          </a:r>
          <a:r>
            <a:rPr kumimoji="1" lang="en-US" altLang="ja-JP" sz="1100">
              <a:latin typeface="ＭＳ ゴシック" panose="020B0609070205080204" pitchFamily="49" charset="-128"/>
              <a:ea typeface="ＭＳ ゴシック" panose="020B0609070205080204" pitchFamily="49" charset="-128"/>
            </a:rPr>
            <a:t>28</a:t>
          </a:r>
          <a:r>
            <a:rPr kumimoji="1" lang="ja-JP" altLang="en-US" sz="1100">
              <a:latin typeface="ＭＳ ゴシック" panose="020B0609070205080204" pitchFamily="49" charset="-128"/>
              <a:ea typeface="ＭＳ ゴシック" panose="020B0609070205080204" pitchFamily="49" charset="-128"/>
            </a:rPr>
            <a:t>日以内になるよう期間を設定</a:t>
          </a:r>
        </a:p>
      </xdr:txBody>
    </xdr:sp>
    <xdr:clientData/>
  </xdr:twoCellAnchor>
  <xdr:twoCellAnchor>
    <xdr:from>
      <xdr:col>6</xdr:col>
      <xdr:colOff>73572</xdr:colOff>
      <xdr:row>21</xdr:row>
      <xdr:rowOff>216693</xdr:rowOff>
    </xdr:from>
    <xdr:to>
      <xdr:col>9</xdr:col>
      <xdr:colOff>8790</xdr:colOff>
      <xdr:row>22</xdr:row>
      <xdr:rowOff>420413</xdr:rowOff>
    </xdr:to>
    <xdr:cxnSp macro="">
      <xdr:nvCxnSpPr>
        <xdr:cNvPr id="35" name="直線矢印コネクタ 34"/>
        <xdr:cNvCxnSpPr>
          <a:stCxn id="34" idx="0"/>
          <a:endCxn id="33" idx="1"/>
        </xdr:cNvCxnSpPr>
      </xdr:nvCxnSpPr>
      <xdr:spPr>
        <a:xfrm flipV="1">
          <a:off x="1261241" y="6480859"/>
          <a:ext cx="534308" cy="6609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192722</xdr:colOff>
      <xdr:row>22</xdr:row>
      <xdr:rowOff>5748</xdr:rowOff>
    </xdr:from>
    <xdr:to>
      <xdr:col>34</xdr:col>
      <xdr:colOff>194443</xdr:colOff>
      <xdr:row>22</xdr:row>
      <xdr:rowOff>448660</xdr:rowOff>
    </xdr:to>
    <xdr:sp macro="" textlink="">
      <xdr:nvSpPr>
        <xdr:cNvPr id="36" name="正方形/長方形 35"/>
        <xdr:cNvSpPr/>
      </xdr:nvSpPr>
      <xdr:spPr>
        <a:xfrm>
          <a:off x="3751262" y="6703728"/>
          <a:ext cx="3324041"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199696</xdr:colOff>
      <xdr:row>23</xdr:row>
      <xdr:rowOff>173420</xdr:rowOff>
    </xdr:from>
    <xdr:to>
      <xdr:col>27</xdr:col>
      <xdr:colOff>157655</xdr:colOff>
      <xdr:row>25</xdr:row>
      <xdr:rowOff>94593</xdr:rowOff>
    </xdr:to>
    <xdr:sp macro="" textlink="">
      <xdr:nvSpPr>
        <xdr:cNvPr id="37" name="テキスト ボックス 36"/>
        <xdr:cNvSpPr txBox="1"/>
      </xdr:nvSpPr>
      <xdr:spPr>
        <a:xfrm>
          <a:off x="3384330" y="7351986"/>
          <a:ext cx="2301766" cy="5412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「請求日数」から週休日を除いた日数が表示される</a:t>
          </a:r>
        </a:p>
      </xdr:txBody>
    </xdr:sp>
    <xdr:clientData/>
  </xdr:twoCellAnchor>
  <xdr:twoCellAnchor>
    <xdr:from>
      <xdr:col>22</xdr:col>
      <xdr:colOff>152399</xdr:colOff>
      <xdr:row>22</xdr:row>
      <xdr:rowOff>448660</xdr:rowOff>
    </xdr:from>
    <xdr:to>
      <xdr:col>26</xdr:col>
      <xdr:colOff>120010</xdr:colOff>
      <xdr:row>23</xdr:row>
      <xdr:rowOff>173420</xdr:rowOff>
    </xdr:to>
    <xdr:cxnSp macro="">
      <xdr:nvCxnSpPr>
        <xdr:cNvPr id="38" name="直線矢印コネクタ 37"/>
        <xdr:cNvCxnSpPr>
          <a:stCxn id="37" idx="0"/>
          <a:endCxn id="36" idx="2"/>
        </xdr:cNvCxnSpPr>
      </xdr:nvCxnSpPr>
      <xdr:spPr>
        <a:xfrm flipV="1">
          <a:off x="4535213" y="7170026"/>
          <a:ext cx="913542" cy="1819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168165</xdr:colOff>
      <xdr:row>24</xdr:row>
      <xdr:rowOff>299544</xdr:rowOff>
    </xdr:from>
    <xdr:to>
      <xdr:col>16</xdr:col>
      <xdr:colOff>26276</xdr:colOff>
      <xdr:row>25</xdr:row>
      <xdr:rowOff>400870</xdr:rowOff>
    </xdr:to>
    <xdr:sp macro="" textlink="">
      <xdr:nvSpPr>
        <xdr:cNvPr id="39" name="正方形/長方形 38"/>
        <xdr:cNvSpPr/>
      </xdr:nvSpPr>
      <xdr:spPr>
        <a:xfrm>
          <a:off x="953025" y="7767144"/>
          <a:ext cx="2235551" cy="4137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21021</xdr:colOff>
      <xdr:row>26</xdr:row>
      <xdr:rowOff>345610</xdr:rowOff>
    </xdr:from>
    <xdr:to>
      <xdr:col>13</xdr:col>
      <xdr:colOff>68317</xdr:colOff>
      <xdr:row>28</xdr:row>
      <xdr:rowOff>210207</xdr:rowOff>
    </xdr:to>
    <xdr:sp macro="" textlink="">
      <xdr:nvSpPr>
        <xdr:cNvPr id="40" name="テキスト ボックス 39"/>
        <xdr:cNvSpPr txBox="1"/>
      </xdr:nvSpPr>
      <xdr:spPr>
        <a:xfrm>
          <a:off x="609600" y="8548934"/>
          <a:ext cx="2044262" cy="5057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「請求期間」の最終日以降の日付を記入</a:t>
          </a:r>
        </a:p>
      </xdr:txBody>
    </xdr:sp>
    <xdr:clientData/>
  </xdr:twoCellAnchor>
  <xdr:twoCellAnchor>
    <xdr:from>
      <xdr:col>8</xdr:col>
      <xdr:colOff>44669</xdr:colOff>
      <xdr:row>25</xdr:row>
      <xdr:rowOff>400870</xdr:rowOff>
    </xdr:from>
    <xdr:to>
      <xdr:col>10</xdr:col>
      <xdr:colOff>97221</xdr:colOff>
      <xdr:row>26</xdr:row>
      <xdr:rowOff>345610</xdr:rowOff>
    </xdr:to>
    <xdr:cxnSp macro="">
      <xdr:nvCxnSpPr>
        <xdr:cNvPr id="41" name="直線矢印コネクタ 40"/>
        <xdr:cNvCxnSpPr>
          <a:stCxn id="40" idx="0"/>
          <a:endCxn id="39" idx="2"/>
        </xdr:cNvCxnSpPr>
      </xdr:nvCxnSpPr>
      <xdr:spPr>
        <a:xfrm flipV="1">
          <a:off x="1631731" y="8199546"/>
          <a:ext cx="451945" cy="3493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183930</xdr:colOff>
      <xdr:row>35</xdr:row>
      <xdr:rowOff>47297</xdr:rowOff>
    </xdr:from>
    <xdr:to>
      <xdr:col>13</xdr:col>
      <xdr:colOff>42040</xdr:colOff>
      <xdr:row>37</xdr:row>
      <xdr:rowOff>101327</xdr:rowOff>
    </xdr:to>
    <xdr:sp macro="" textlink="">
      <xdr:nvSpPr>
        <xdr:cNvPr id="42" name="正方形/長方形 41"/>
        <xdr:cNvSpPr/>
      </xdr:nvSpPr>
      <xdr:spPr>
        <a:xfrm>
          <a:off x="374430" y="10440977"/>
          <a:ext cx="2235550" cy="41217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105103</xdr:colOff>
      <xdr:row>38</xdr:row>
      <xdr:rowOff>67087</xdr:rowOff>
    </xdr:from>
    <xdr:to>
      <xdr:col>10</xdr:col>
      <xdr:colOff>78828</xdr:colOff>
      <xdr:row>39</xdr:row>
      <xdr:rowOff>136635</xdr:rowOff>
    </xdr:to>
    <xdr:sp macro="" textlink="">
      <xdr:nvSpPr>
        <xdr:cNvPr id="43" name="テキスト ボックス 42"/>
        <xdr:cNvSpPr txBox="1"/>
      </xdr:nvSpPr>
      <xdr:spPr>
        <a:xfrm>
          <a:off x="295603" y="11070367"/>
          <a:ext cx="1756805" cy="3210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請求日以降の日付を記入</a:t>
          </a:r>
        </a:p>
      </xdr:txBody>
    </xdr:sp>
    <xdr:clientData/>
  </xdr:twoCellAnchor>
  <xdr:twoCellAnchor>
    <xdr:from>
      <xdr:col>5</xdr:col>
      <xdr:colOff>191814</xdr:colOff>
      <xdr:row>37</xdr:row>
      <xdr:rowOff>101327</xdr:rowOff>
    </xdr:from>
    <xdr:to>
      <xdr:col>7</xdr:col>
      <xdr:colOff>112985</xdr:colOff>
      <xdr:row>38</xdr:row>
      <xdr:rowOff>67087</xdr:rowOff>
    </xdr:to>
    <xdr:cxnSp macro="">
      <xdr:nvCxnSpPr>
        <xdr:cNvPr id="44" name="直線矢印コネクタ 43"/>
        <xdr:cNvCxnSpPr>
          <a:stCxn id="43" idx="0"/>
          <a:endCxn id="42" idx="2"/>
        </xdr:cNvCxnSpPr>
      </xdr:nvCxnSpPr>
      <xdr:spPr>
        <a:xfrm flipV="1">
          <a:off x="1174794" y="10853147"/>
          <a:ext cx="317411" cy="2172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15</xdr:row>
          <xdr:rowOff>144780</xdr:rowOff>
        </xdr:from>
        <xdr:to>
          <xdr:col>7</xdr:col>
          <xdr:colOff>182880</xdr:colOff>
          <xdr:row>16</xdr:row>
          <xdr:rowOff>190500</xdr:rowOff>
        </xdr:to>
        <xdr:sp macro="" textlink="">
          <xdr:nvSpPr>
            <xdr:cNvPr id="17430" name="Option Button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mc:Choice>
    <mc:Fallback/>
  </mc:AlternateContent>
  <xdr:twoCellAnchor>
    <xdr:from>
      <xdr:col>2</xdr:col>
      <xdr:colOff>89337</xdr:colOff>
      <xdr:row>15</xdr:row>
      <xdr:rowOff>120870</xdr:rowOff>
    </xdr:from>
    <xdr:to>
      <xdr:col>6</xdr:col>
      <xdr:colOff>159890</xdr:colOff>
      <xdr:row>16</xdr:row>
      <xdr:rowOff>183931</xdr:rowOff>
    </xdr:to>
    <xdr:sp macro="" textlink="">
      <xdr:nvSpPr>
        <xdr:cNvPr id="47" name="正方形/長方形 46"/>
        <xdr:cNvSpPr/>
      </xdr:nvSpPr>
      <xdr:spPr>
        <a:xfrm>
          <a:off x="478220" y="4156842"/>
          <a:ext cx="869339" cy="26275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159890</xdr:colOff>
      <xdr:row>16</xdr:row>
      <xdr:rowOff>52552</xdr:rowOff>
    </xdr:from>
    <xdr:to>
      <xdr:col>19</xdr:col>
      <xdr:colOff>171929</xdr:colOff>
      <xdr:row>18</xdr:row>
      <xdr:rowOff>74368</xdr:rowOff>
    </xdr:to>
    <xdr:cxnSp macro="">
      <xdr:nvCxnSpPr>
        <xdr:cNvPr id="48" name="直線矢印コネクタ 47"/>
        <xdr:cNvCxnSpPr>
          <a:stCxn id="25" idx="1"/>
          <a:endCxn id="47" idx="3"/>
        </xdr:cNvCxnSpPr>
      </xdr:nvCxnSpPr>
      <xdr:spPr>
        <a:xfrm flipH="1" flipV="1">
          <a:off x="1347559" y="4288221"/>
          <a:ext cx="2608094" cy="6787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106680</xdr:colOff>
      <xdr:row>38</xdr:row>
      <xdr:rowOff>7620</xdr:rowOff>
    </xdr:from>
    <xdr:to>
      <xdr:col>33</xdr:col>
      <xdr:colOff>144780</xdr:colOff>
      <xdr:row>38</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591300" y="11010900"/>
          <a:ext cx="23622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mc:AlternateContent xmlns:mc="http://schemas.openxmlformats.org/markup-compatibility/2006">
    <mc:Choice xmlns:a14="http://schemas.microsoft.com/office/drawing/2010/main" Requires="a14">
      <xdr:twoCellAnchor editAs="absolute">
        <xdr:from>
          <xdr:col>9</xdr:col>
          <xdr:colOff>30480</xdr:colOff>
          <xdr:row>11</xdr:row>
          <xdr:rowOff>53340</xdr:rowOff>
        </xdr:from>
        <xdr:to>
          <xdr:col>10</xdr:col>
          <xdr:colOff>22860</xdr:colOff>
          <xdr:row>11</xdr:row>
          <xdr:rowOff>411480</xdr:rowOff>
        </xdr:to>
        <xdr:sp macro="" textlink="">
          <xdr:nvSpPr>
            <xdr:cNvPr id="18433" name="Option Button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0</xdr:colOff>
          <xdr:row>11</xdr:row>
          <xdr:rowOff>53340</xdr:rowOff>
        </xdr:from>
        <xdr:to>
          <xdr:col>14</xdr:col>
          <xdr:colOff>137160</xdr:colOff>
          <xdr:row>11</xdr:row>
          <xdr:rowOff>434340</xdr:rowOff>
        </xdr:to>
        <xdr:sp macro="" textlink="">
          <xdr:nvSpPr>
            <xdr:cNvPr id="18434" name="Option Button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32</xdr:row>
          <xdr:rowOff>0</xdr:rowOff>
        </xdr:from>
        <xdr:to>
          <xdr:col>10</xdr:col>
          <xdr:colOff>175260</xdr:colOff>
          <xdr:row>33</xdr:row>
          <xdr:rowOff>7620</xdr:rowOff>
        </xdr:to>
        <xdr:sp macro="" textlink="">
          <xdr:nvSpPr>
            <xdr:cNvPr id="18435" name="Option Button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0</xdr:colOff>
          <xdr:row>32</xdr:row>
          <xdr:rowOff>0</xdr:rowOff>
        </xdr:from>
        <xdr:to>
          <xdr:col>16</xdr:col>
          <xdr:colOff>7620</xdr:colOff>
          <xdr:row>33</xdr:row>
          <xdr:rowOff>7620</xdr:rowOff>
        </xdr:to>
        <xdr:sp macro="" textlink="">
          <xdr:nvSpPr>
            <xdr:cNvPr id="18436" name="Option Button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17</xdr:col>
          <xdr:colOff>175260</xdr:colOff>
          <xdr:row>12</xdr:row>
          <xdr:rowOff>22860</xdr:rowOff>
        </xdr:to>
        <xdr:sp macro="" textlink="">
          <xdr:nvSpPr>
            <xdr:cNvPr id="18437" name="Group Box 5" hidden="1">
              <a:extLst>
                <a:ext uri="{63B3BB69-23CF-44E3-9099-C40C66FF867C}">
                  <a14:compatExt spid="_x0000_s184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30480</xdr:colOff>
          <xdr:row>17</xdr:row>
          <xdr:rowOff>22860</xdr:rowOff>
        </xdr:from>
        <xdr:to>
          <xdr:col>9</xdr:col>
          <xdr:colOff>182880</xdr:colOff>
          <xdr:row>17</xdr:row>
          <xdr:rowOff>411480</xdr:rowOff>
        </xdr:to>
        <xdr:sp macro="" textlink="">
          <xdr:nvSpPr>
            <xdr:cNvPr id="18438" name="Option Button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0</xdr:colOff>
          <xdr:row>17</xdr:row>
          <xdr:rowOff>30480</xdr:rowOff>
        </xdr:from>
        <xdr:to>
          <xdr:col>14</xdr:col>
          <xdr:colOff>175260</xdr:colOff>
          <xdr:row>17</xdr:row>
          <xdr:rowOff>419100</xdr:rowOff>
        </xdr:to>
        <xdr:sp macro="" textlink="">
          <xdr:nvSpPr>
            <xdr:cNvPr id="18439" name="Option Button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167640</xdr:rowOff>
        </xdr:from>
        <xdr:to>
          <xdr:col>17</xdr:col>
          <xdr:colOff>182880</xdr:colOff>
          <xdr:row>18</xdr:row>
          <xdr:rowOff>99060</xdr:rowOff>
        </xdr:to>
        <xdr:sp macro="" textlink="">
          <xdr:nvSpPr>
            <xdr:cNvPr id="18440" name="Group Box 8" hidden="1">
              <a:extLst>
                <a:ext uri="{63B3BB69-23CF-44E3-9099-C40C66FF867C}">
                  <a14:compatExt spid="_x0000_s18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12</xdr:row>
          <xdr:rowOff>22860</xdr:rowOff>
        </xdr:from>
        <xdr:to>
          <xdr:col>9</xdr:col>
          <xdr:colOff>182880</xdr:colOff>
          <xdr:row>12</xdr:row>
          <xdr:rowOff>190500</xdr:rowOff>
        </xdr:to>
        <xdr:sp macro="" textlink="">
          <xdr:nvSpPr>
            <xdr:cNvPr id="18442" name="Option Button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13</xdr:row>
          <xdr:rowOff>22860</xdr:rowOff>
        </xdr:from>
        <xdr:to>
          <xdr:col>9</xdr:col>
          <xdr:colOff>190500</xdr:colOff>
          <xdr:row>13</xdr:row>
          <xdr:rowOff>175260</xdr:rowOff>
        </xdr:to>
        <xdr:sp macro="" textlink="">
          <xdr:nvSpPr>
            <xdr:cNvPr id="18443" name="Option Button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14</xdr:row>
          <xdr:rowOff>22860</xdr:rowOff>
        </xdr:from>
        <xdr:to>
          <xdr:col>9</xdr:col>
          <xdr:colOff>175260</xdr:colOff>
          <xdr:row>14</xdr:row>
          <xdr:rowOff>182880</xdr:rowOff>
        </xdr:to>
        <xdr:sp macro="" textlink="">
          <xdr:nvSpPr>
            <xdr:cNvPr id="18444" name="Option Button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15</xdr:row>
          <xdr:rowOff>22860</xdr:rowOff>
        </xdr:from>
        <xdr:to>
          <xdr:col>9</xdr:col>
          <xdr:colOff>182880</xdr:colOff>
          <xdr:row>15</xdr:row>
          <xdr:rowOff>175260</xdr:rowOff>
        </xdr:to>
        <xdr:sp macro="" textlink="">
          <xdr:nvSpPr>
            <xdr:cNvPr id="18445" name="Option Button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22860</xdr:colOff>
          <xdr:row>16</xdr:row>
          <xdr:rowOff>22860</xdr:rowOff>
        </xdr:from>
        <xdr:to>
          <xdr:col>9</xdr:col>
          <xdr:colOff>175260</xdr:colOff>
          <xdr:row>16</xdr:row>
          <xdr:rowOff>175260</xdr:rowOff>
        </xdr:to>
        <xdr:sp macro="" textlink="">
          <xdr:nvSpPr>
            <xdr:cNvPr id="18446" name="Option Button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7620</xdr:colOff>
          <xdr:row>17</xdr:row>
          <xdr:rowOff>0</xdr:rowOff>
        </xdr:to>
        <xdr:sp macro="" textlink="">
          <xdr:nvSpPr>
            <xdr:cNvPr id="18447" name="group_haiguu" hidden="1">
              <a:extLst>
                <a:ext uri="{63B3BB69-23CF-44E3-9099-C40C66FF867C}">
                  <a14:compatExt spid="_x0000_s184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22860</xdr:colOff>
          <xdr:row>11</xdr:row>
          <xdr:rowOff>60960</xdr:rowOff>
        </xdr:from>
        <xdr:to>
          <xdr:col>26</xdr:col>
          <xdr:colOff>0</xdr:colOff>
          <xdr:row>11</xdr:row>
          <xdr:rowOff>388620</xdr:rowOff>
        </xdr:to>
        <xdr:sp macro="" textlink="">
          <xdr:nvSpPr>
            <xdr:cNvPr id="18448" name="Option Button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30480</xdr:colOff>
          <xdr:row>11</xdr:row>
          <xdr:rowOff>45720</xdr:rowOff>
        </xdr:from>
        <xdr:to>
          <xdr:col>29</xdr:col>
          <xdr:colOff>190500</xdr:colOff>
          <xdr:row>11</xdr:row>
          <xdr:rowOff>419100</xdr:rowOff>
        </xdr:to>
        <xdr:sp macro="" textlink="">
          <xdr:nvSpPr>
            <xdr:cNvPr id="18449" name="Option Button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518160</xdr:colOff>
          <xdr:row>10</xdr:row>
          <xdr:rowOff>396240</xdr:rowOff>
        </xdr:from>
        <xdr:to>
          <xdr:col>33</xdr:col>
          <xdr:colOff>60960</xdr:colOff>
          <xdr:row>12</xdr:row>
          <xdr:rowOff>60960</xdr:rowOff>
        </xdr:to>
        <xdr:sp macro="" textlink="">
          <xdr:nvSpPr>
            <xdr:cNvPr id="18450" name="Group Box 18" hidden="1">
              <a:extLst>
                <a:ext uri="{63B3BB69-23CF-44E3-9099-C40C66FF867C}">
                  <a14:compatExt spid="_x0000_s18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30</xdr:row>
          <xdr:rowOff>220980</xdr:rowOff>
        </xdr:from>
        <xdr:to>
          <xdr:col>20</xdr:col>
          <xdr:colOff>30480</xdr:colOff>
          <xdr:row>34</xdr:row>
          <xdr:rowOff>0</xdr:rowOff>
        </xdr:to>
        <xdr:sp macro="" textlink="">
          <xdr:nvSpPr>
            <xdr:cNvPr id="18451" name="Group Box 19" hidden="1">
              <a:extLst>
                <a:ext uri="{63B3BB69-23CF-44E3-9099-C40C66FF867C}">
                  <a14:compatExt spid="_x0000_s184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xdr:twoCellAnchor>
    <xdr:from>
      <xdr:col>9</xdr:col>
      <xdr:colOff>5255</xdr:colOff>
      <xdr:row>11</xdr:row>
      <xdr:rowOff>451945</xdr:rowOff>
    </xdr:from>
    <xdr:to>
      <xdr:col>34</xdr:col>
      <xdr:colOff>194442</xdr:colOff>
      <xdr:row>16</xdr:row>
      <xdr:rowOff>199696</xdr:rowOff>
    </xdr:to>
    <xdr:sp macro="" textlink="">
      <xdr:nvSpPr>
        <xdr:cNvPr id="22" name="正方形/長方形 21"/>
        <xdr:cNvSpPr/>
      </xdr:nvSpPr>
      <xdr:spPr>
        <a:xfrm>
          <a:off x="1780715" y="3416125"/>
          <a:ext cx="5294587" cy="997431"/>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36786</xdr:colOff>
      <xdr:row>17</xdr:row>
      <xdr:rowOff>15765</xdr:rowOff>
    </xdr:from>
    <xdr:to>
      <xdr:col>19</xdr:col>
      <xdr:colOff>178674</xdr:colOff>
      <xdr:row>17</xdr:row>
      <xdr:rowOff>233855</xdr:rowOff>
    </xdr:to>
    <xdr:cxnSp macro="">
      <xdr:nvCxnSpPr>
        <xdr:cNvPr id="23" name="直線矢印コネクタ 22"/>
        <xdr:cNvCxnSpPr>
          <a:endCxn id="32" idx="1"/>
        </xdr:cNvCxnSpPr>
      </xdr:nvCxnSpPr>
      <xdr:spPr>
        <a:xfrm>
          <a:off x="3595326" y="4427745"/>
          <a:ext cx="340008" cy="21809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192722</xdr:colOff>
      <xdr:row>19</xdr:row>
      <xdr:rowOff>11003</xdr:rowOff>
    </xdr:from>
    <xdr:to>
      <xdr:col>25</xdr:col>
      <xdr:colOff>10512</xdr:colOff>
      <xdr:row>19</xdr:row>
      <xdr:rowOff>453915</xdr:rowOff>
    </xdr:to>
    <xdr:sp macro="" textlink="">
      <xdr:nvSpPr>
        <xdr:cNvPr id="24" name="正方形/長方形 23"/>
        <xdr:cNvSpPr/>
      </xdr:nvSpPr>
      <xdr:spPr>
        <a:xfrm>
          <a:off x="1770062" y="5337383"/>
          <a:ext cx="3338230" cy="442912"/>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8791</xdr:colOff>
      <xdr:row>20</xdr:row>
      <xdr:rowOff>452437</xdr:rowOff>
    </xdr:from>
    <xdr:to>
      <xdr:col>25</xdr:col>
      <xdr:colOff>5256</xdr:colOff>
      <xdr:row>21</xdr:row>
      <xdr:rowOff>438149</xdr:rowOff>
    </xdr:to>
    <xdr:sp macro="" textlink="">
      <xdr:nvSpPr>
        <xdr:cNvPr id="25" name="正方形/長方形 24"/>
        <xdr:cNvSpPr/>
      </xdr:nvSpPr>
      <xdr:spPr>
        <a:xfrm>
          <a:off x="1784251" y="6236017"/>
          <a:ext cx="3318785" cy="442912"/>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3536</xdr:colOff>
      <xdr:row>22</xdr:row>
      <xdr:rowOff>63554</xdr:rowOff>
    </xdr:from>
    <xdr:to>
      <xdr:col>19</xdr:col>
      <xdr:colOff>5255</xdr:colOff>
      <xdr:row>22</xdr:row>
      <xdr:rowOff>388882</xdr:rowOff>
    </xdr:to>
    <xdr:sp macro="" textlink="">
      <xdr:nvSpPr>
        <xdr:cNvPr id="26" name="正方形/長方形 25"/>
        <xdr:cNvSpPr/>
      </xdr:nvSpPr>
      <xdr:spPr>
        <a:xfrm>
          <a:off x="1778996" y="6761534"/>
          <a:ext cx="1982919" cy="3253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168165</xdr:colOff>
      <xdr:row>24</xdr:row>
      <xdr:rowOff>299544</xdr:rowOff>
    </xdr:from>
    <xdr:to>
      <xdr:col>16</xdr:col>
      <xdr:colOff>26276</xdr:colOff>
      <xdr:row>25</xdr:row>
      <xdr:rowOff>400870</xdr:rowOff>
    </xdr:to>
    <xdr:sp macro="" textlink="">
      <xdr:nvSpPr>
        <xdr:cNvPr id="27" name="正方形/長方形 26"/>
        <xdr:cNvSpPr/>
      </xdr:nvSpPr>
      <xdr:spPr>
        <a:xfrm>
          <a:off x="953025" y="7767144"/>
          <a:ext cx="2235551" cy="413746"/>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183930</xdr:colOff>
      <xdr:row>35</xdr:row>
      <xdr:rowOff>100147</xdr:rowOff>
    </xdr:from>
    <xdr:to>
      <xdr:col>13</xdr:col>
      <xdr:colOff>42040</xdr:colOff>
      <xdr:row>36</xdr:row>
      <xdr:rowOff>204650</xdr:rowOff>
    </xdr:to>
    <xdr:sp macro="" textlink="">
      <xdr:nvSpPr>
        <xdr:cNvPr id="30" name="正方形/長方形 29"/>
        <xdr:cNvSpPr/>
      </xdr:nvSpPr>
      <xdr:spPr>
        <a:xfrm>
          <a:off x="374430" y="10493827"/>
          <a:ext cx="2235550" cy="226423"/>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10511</xdr:colOff>
      <xdr:row>2</xdr:row>
      <xdr:rowOff>241738</xdr:rowOff>
    </xdr:from>
    <xdr:to>
      <xdr:col>34</xdr:col>
      <xdr:colOff>168166</xdr:colOff>
      <xdr:row>5</xdr:row>
      <xdr:rowOff>31531</xdr:rowOff>
    </xdr:to>
    <xdr:sp macro="" textlink="">
      <xdr:nvSpPr>
        <xdr:cNvPr id="31" name="テキスト ボックス 30"/>
        <xdr:cNvSpPr txBox="1"/>
      </xdr:nvSpPr>
      <xdr:spPr>
        <a:xfrm>
          <a:off x="201011" y="919918"/>
          <a:ext cx="6848015" cy="5213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　破線部の記載において形式的な誤りがあった場合等は、赤太線部にメッセージが表示されます。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ja-JP" altLang="en-US" sz="1200">
              <a:solidFill>
                <a:srgbClr val="FF0000"/>
              </a:solidFill>
              <a:latin typeface="ＭＳ ゴシック" panose="020B0609070205080204" pitchFamily="49" charset="-128"/>
              <a:ea typeface="ＭＳ ゴシック" panose="020B0609070205080204" pitchFamily="49" charset="-128"/>
            </a:rPr>
            <a:t>請求書ご提出の際は、これらのメッセージが表示されない状態としてください。</a:t>
          </a:r>
        </a:p>
      </xdr:txBody>
    </xdr:sp>
    <xdr:clientData/>
  </xdr:twoCellAnchor>
  <xdr:twoCellAnchor>
    <xdr:from>
      <xdr:col>19</xdr:col>
      <xdr:colOff>178674</xdr:colOff>
      <xdr:row>17</xdr:row>
      <xdr:rowOff>57806</xdr:rowOff>
    </xdr:from>
    <xdr:to>
      <xdr:col>34</xdr:col>
      <xdr:colOff>194442</xdr:colOff>
      <xdr:row>17</xdr:row>
      <xdr:rowOff>409903</xdr:rowOff>
    </xdr:to>
    <xdr:sp macro="" textlink="">
      <xdr:nvSpPr>
        <xdr:cNvPr id="32" name="正方形/長方形 31"/>
        <xdr:cNvSpPr/>
      </xdr:nvSpPr>
      <xdr:spPr>
        <a:xfrm>
          <a:off x="3935334" y="4469786"/>
          <a:ext cx="3139968" cy="35209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131378</xdr:colOff>
      <xdr:row>18</xdr:row>
      <xdr:rowOff>5255</xdr:rowOff>
    </xdr:from>
    <xdr:to>
      <xdr:col>31</xdr:col>
      <xdr:colOff>0</xdr:colOff>
      <xdr:row>19</xdr:row>
      <xdr:rowOff>21020</xdr:rowOff>
    </xdr:to>
    <xdr:sp macro="" textlink="">
      <xdr:nvSpPr>
        <xdr:cNvPr id="33" name="正方形/長方形 32"/>
        <xdr:cNvSpPr/>
      </xdr:nvSpPr>
      <xdr:spPr>
        <a:xfrm>
          <a:off x="5427278" y="4874435"/>
          <a:ext cx="859222" cy="47296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199695</xdr:colOff>
      <xdr:row>18</xdr:row>
      <xdr:rowOff>5255</xdr:rowOff>
    </xdr:from>
    <xdr:to>
      <xdr:col>34</xdr:col>
      <xdr:colOff>194442</xdr:colOff>
      <xdr:row>19</xdr:row>
      <xdr:rowOff>21020</xdr:rowOff>
    </xdr:to>
    <xdr:sp macro="" textlink="">
      <xdr:nvSpPr>
        <xdr:cNvPr id="34" name="正方形/長方形 33"/>
        <xdr:cNvSpPr/>
      </xdr:nvSpPr>
      <xdr:spPr>
        <a:xfrm>
          <a:off x="6288075" y="4874435"/>
          <a:ext cx="787227" cy="47296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26274</xdr:colOff>
      <xdr:row>19</xdr:row>
      <xdr:rowOff>95086</xdr:rowOff>
    </xdr:from>
    <xdr:to>
      <xdr:col>34</xdr:col>
      <xdr:colOff>194442</xdr:colOff>
      <xdr:row>19</xdr:row>
      <xdr:rowOff>399393</xdr:rowOff>
    </xdr:to>
    <xdr:sp macro="" textlink="">
      <xdr:nvSpPr>
        <xdr:cNvPr id="35" name="正方形/長方形 34"/>
        <xdr:cNvSpPr/>
      </xdr:nvSpPr>
      <xdr:spPr>
        <a:xfrm>
          <a:off x="6312774" y="5421466"/>
          <a:ext cx="762528" cy="304307"/>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194442</xdr:colOff>
      <xdr:row>18</xdr:row>
      <xdr:rowOff>241738</xdr:rowOff>
    </xdr:from>
    <xdr:to>
      <xdr:col>35</xdr:col>
      <xdr:colOff>7445</xdr:colOff>
      <xdr:row>19</xdr:row>
      <xdr:rowOff>247240</xdr:rowOff>
    </xdr:to>
    <xdr:cxnSp macro="">
      <xdr:nvCxnSpPr>
        <xdr:cNvPr id="36" name="カギ線コネクタ 35"/>
        <xdr:cNvCxnSpPr>
          <a:stCxn id="35" idx="3"/>
          <a:endCxn id="34" idx="3"/>
        </xdr:cNvCxnSpPr>
      </xdr:nvCxnSpPr>
      <xdr:spPr bwMode="auto">
        <a:xfrm flipV="1">
          <a:off x="7075302" y="5110918"/>
          <a:ext cx="11123" cy="462702"/>
        </a:xfrm>
        <a:prstGeom prst="bentConnector3">
          <a:avLst>
            <a:gd name="adj1" fmla="val 109655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27</xdr:col>
      <xdr:colOff>19303</xdr:colOff>
      <xdr:row>21</xdr:row>
      <xdr:rowOff>5748</xdr:rowOff>
    </xdr:from>
    <xdr:to>
      <xdr:col>34</xdr:col>
      <xdr:colOff>194442</xdr:colOff>
      <xdr:row>21</xdr:row>
      <xdr:rowOff>448660</xdr:rowOff>
    </xdr:to>
    <xdr:sp macro="" textlink="">
      <xdr:nvSpPr>
        <xdr:cNvPr id="37" name="正方形/長方形 36"/>
        <xdr:cNvSpPr/>
      </xdr:nvSpPr>
      <xdr:spPr>
        <a:xfrm>
          <a:off x="5513323" y="6246528"/>
          <a:ext cx="1561979"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80595</xdr:colOff>
      <xdr:row>20</xdr:row>
      <xdr:rowOff>452437</xdr:rowOff>
    </xdr:from>
    <xdr:to>
      <xdr:col>31</xdr:col>
      <xdr:colOff>7023</xdr:colOff>
      <xdr:row>21</xdr:row>
      <xdr:rowOff>5748</xdr:rowOff>
    </xdr:to>
    <xdr:cxnSp macro="">
      <xdr:nvCxnSpPr>
        <xdr:cNvPr id="38" name="カギ線コネクタ 37"/>
        <xdr:cNvCxnSpPr>
          <a:stCxn id="25" idx="0"/>
          <a:endCxn id="37" idx="0"/>
        </xdr:cNvCxnSpPr>
      </xdr:nvCxnSpPr>
      <xdr:spPr bwMode="auto">
        <a:xfrm rot="16200000" flipH="1">
          <a:off x="4862013" y="4815019"/>
          <a:ext cx="10511" cy="2852508"/>
        </a:xfrm>
        <a:prstGeom prst="bentConnector3">
          <a:avLst>
            <a:gd name="adj1" fmla="val -2174864"/>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9</xdr:col>
      <xdr:colOff>3537</xdr:colOff>
      <xdr:row>21</xdr:row>
      <xdr:rowOff>216692</xdr:rowOff>
    </xdr:from>
    <xdr:to>
      <xdr:col>9</xdr:col>
      <xdr:colOff>8792</xdr:colOff>
      <xdr:row>22</xdr:row>
      <xdr:rowOff>226217</xdr:rowOff>
    </xdr:to>
    <xdr:cxnSp macro="">
      <xdr:nvCxnSpPr>
        <xdr:cNvPr id="39" name="カギ線コネクタ 38"/>
        <xdr:cNvCxnSpPr>
          <a:stCxn id="25" idx="1"/>
          <a:endCxn id="26" idx="1"/>
        </xdr:cNvCxnSpPr>
      </xdr:nvCxnSpPr>
      <xdr:spPr bwMode="auto">
        <a:xfrm rot="10800000" flipV="1">
          <a:off x="1778997" y="6457472"/>
          <a:ext cx="5255" cy="466725"/>
        </a:xfrm>
        <a:prstGeom prst="bentConnector3">
          <a:avLst>
            <a:gd name="adj1" fmla="val 445014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19</xdr:col>
      <xdr:colOff>40322</xdr:colOff>
      <xdr:row>23</xdr:row>
      <xdr:rowOff>279016</xdr:rowOff>
    </xdr:from>
    <xdr:to>
      <xdr:col>35</xdr:col>
      <xdr:colOff>10509</xdr:colOff>
      <xdr:row>24</xdr:row>
      <xdr:rowOff>294289</xdr:rowOff>
    </xdr:to>
    <xdr:sp macro="" textlink="">
      <xdr:nvSpPr>
        <xdr:cNvPr id="40" name="正方形/長方形 39"/>
        <xdr:cNvSpPr/>
      </xdr:nvSpPr>
      <xdr:spPr>
        <a:xfrm>
          <a:off x="3796982" y="7434196"/>
          <a:ext cx="3292507" cy="32769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26276</xdr:colOff>
      <xdr:row>24</xdr:row>
      <xdr:rowOff>131625</xdr:rowOff>
    </xdr:from>
    <xdr:to>
      <xdr:col>19</xdr:col>
      <xdr:colOff>40322</xdr:colOff>
      <xdr:row>25</xdr:row>
      <xdr:rowOff>195180</xdr:rowOff>
    </xdr:to>
    <xdr:cxnSp macro="">
      <xdr:nvCxnSpPr>
        <xdr:cNvPr id="41" name="カギ線コネクタ 40"/>
        <xdr:cNvCxnSpPr>
          <a:stCxn id="27" idx="3"/>
          <a:endCxn id="40" idx="1"/>
        </xdr:cNvCxnSpPr>
      </xdr:nvCxnSpPr>
      <xdr:spPr bwMode="auto">
        <a:xfrm flipV="1">
          <a:off x="3188576" y="7599225"/>
          <a:ext cx="608406" cy="375975"/>
        </a:xfrm>
        <a:prstGeom prst="bentConnector3">
          <a:avLst>
            <a:gd name="adj1" fmla="val 50000"/>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17</xdr:col>
      <xdr:colOff>75341</xdr:colOff>
      <xdr:row>18</xdr:row>
      <xdr:rowOff>241739</xdr:rowOff>
    </xdr:from>
    <xdr:to>
      <xdr:col>26</xdr:col>
      <xdr:colOff>131378</xdr:colOff>
      <xdr:row>19</xdr:row>
      <xdr:rowOff>11004</xdr:rowOff>
    </xdr:to>
    <xdr:cxnSp macro="">
      <xdr:nvCxnSpPr>
        <xdr:cNvPr id="42" name="カギ線コネクタ 41"/>
        <xdr:cNvCxnSpPr>
          <a:stCxn id="24" idx="0"/>
          <a:endCxn id="33" idx="1"/>
        </xdr:cNvCxnSpPr>
      </xdr:nvCxnSpPr>
      <xdr:spPr bwMode="auto">
        <a:xfrm rot="5400000" flipH="1" flipV="1">
          <a:off x="4318287" y="4228393"/>
          <a:ext cx="226465" cy="1991517"/>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164562</xdr:colOff>
      <xdr:row>37</xdr:row>
      <xdr:rowOff>15767</xdr:rowOff>
    </xdr:from>
    <xdr:to>
      <xdr:col>13</xdr:col>
      <xdr:colOff>52251</xdr:colOff>
      <xdr:row>38</xdr:row>
      <xdr:rowOff>143692</xdr:rowOff>
    </xdr:to>
    <xdr:sp macro="" textlink="">
      <xdr:nvSpPr>
        <xdr:cNvPr id="43" name="正方形/長方形 42"/>
        <xdr:cNvSpPr/>
      </xdr:nvSpPr>
      <xdr:spPr>
        <a:xfrm>
          <a:off x="355062" y="10767587"/>
          <a:ext cx="2265129" cy="37938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42040</xdr:colOff>
      <xdr:row>36</xdr:row>
      <xdr:rowOff>91439</xdr:rowOff>
    </xdr:from>
    <xdr:to>
      <xdr:col>13</xdr:col>
      <xdr:colOff>52251</xdr:colOff>
      <xdr:row>37</xdr:row>
      <xdr:rowOff>206004</xdr:rowOff>
    </xdr:to>
    <xdr:cxnSp macro="">
      <xdr:nvCxnSpPr>
        <xdr:cNvPr id="44" name="カギ線コネクタ 43"/>
        <xdr:cNvCxnSpPr>
          <a:stCxn id="30" idx="3"/>
          <a:endCxn id="43" idx="3"/>
        </xdr:cNvCxnSpPr>
      </xdr:nvCxnSpPr>
      <xdr:spPr bwMode="auto">
        <a:xfrm>
          <a:off x="2609980" y="10607039"/>
          <a:ext cx="10211" cy="350785"/>
        </a:xfrm>
        <a:prstGeom prst="bentConnector3">
          <a:avLst>
            <a:gd name="adj1" fmla="val 2338762"/>
          </a:avLst>
        </a:prstGeom>
        <a:solidFill>
          <a:srgbClr val="FFFFFF"/>
        </a:solidFill>
        <a:ln w="9525" cap="flat" cmpd="sng" algn="ctr">
          <a:solidFill>
            <a:srgbClr val="000000"/>
          </a:solidFill>
          <a:prstDash val="solid"/>
          <a:round/>
          <a:headEnd type="none" w="med" len="med"/>
          <a:tailEnd type="triangle"/>
        </a:ln>
        <a:effectLst/>
      </xdr:spPr>
    </xdr:cxnSp>
    <xdr:clientData/>
  </xdr:twoCellAnchor>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8</xdr:col>
          <xdr:colOff>22860</xdr:colOff>
          <xdr:row>17</xdr:row>
          <xdr:rowOff>45720</xdr:rowOff>
        </xdr:to>
        <xdr:sp macro="" textlink="">
          <xdr:nvSpPr>
            <xdr:cNvPr id="18453" name="Option Button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FF"/>
          </a:solidFill>
          <a:round/>
          <a:headEnd/>
          <a:tailEnd/>
        </a:ln>
      </a:spPr>
      <a:bodyPr vertOverflow="clip" horzOverflow="clip" wrap="square" lIns="18288" tIns="18288" rIns="0" bIns="18288" rtlCol="0" anchor="t" upright="1">
        <a:noAutofit/>
      </a:bodyPr>
      <a:lstStyle>
        <a:defPPr algn="l" rtl="0">
          <a:defRPr kumimoji="1" sz="1200" b="0" i="0" u="none" strike="noStrike" baseline="0">
            <a:solidFill>
              <a:srgbClr val="0000FF"/>
            </a:solidFill>
            <a:latin typeface="ＭＳ 明朝"/>
            <a:ea typeface="ＭＳ 明朝"/>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4.vml"/><Relationship Id="rId7" Type="http://schemas.openxmlformats.org/officeDocument/2006/relationships/ctrlProp" Target="../ctrlProps/ctrlProp46.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 Id="rId9" Type="http://schemas.openxmlformats.org/officeDocument/2006/relationships/ctrlProp" Target="../ctrlProps/ctrlProp4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vmlDrawing" Target="../drawings/vmlDrawing5.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drawing" Target="../drawings/drawing5.x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printerSettings" Target="../printerSettings/printerSettings8.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omments" Target="../comments2.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3" Type="http://schemas.openxmlformats.org/officeDocument/2006/relationships/vmlDrawing" Target="../drawings/vmlDrawing6.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 Type="http://schemas.openxmlformats.org/officeDocument/2006/relationships/drawing" Target="../drawings/drawing6.xml"/><Relationship Id="rId16" Type="http://schemas.openxmlformats.org/officeDocument/2006/relationships/ctrlProp" Target="../ctrlProps/ctrlProp80.xml"/><Relationship Id="rId20" Type="http://schemas.openxmlformats.org/officeDocument/2006/relationships/ctrlProp" Target="../ctrlProps/ctrlProp84.xml"/><Relationship Id="rId1" Type="http://schemas.openxmlformats.org/officeDocument/2006/relationships/printerSettings" Target="../printerSettings/printerSettings9.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omments" Target="../comments3.xml"/><Relationship Id="rId10" Type="http://schemas.openxmlformats.org/officeDocument/2006/relationships/ctrlProp" Target="../ctrlProps/ctrlProp74.xml"/><Relationship Id="rId19" Type="http://schemas.openxmlformats.org/officeDocument/2006/relationships/ctrlProp" Target="../ctrlProps/ctrlProp83.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18" Type="http://schemas.openxmlformats.org/officeDocument/2006/relationships/ctrlProp" Target="../ctrlProps/ctrlProp101.xml"/><Relationship Id="rId3" Type="http://schemas.openxmlformats.org/officeDocument/2006/relationships/vmlDrawing" Target="../drawings/vmlDrawing7.vml"/><Relationship Id="rId21" Type="http://schemas.openxmlformats.org/officeDocument/2006/relationships/ctrlProp" Target="../ctrlProps/ctrlProp104.x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 Type="http://schemas.openxmlformats.org/officeDocument/2006/relationships/drawing" Target="../drawings/drawing7.xml"/><Relationship Id="rId16" Type="http://schemas.openxmlformats.org/officeDocument/2006/relationships/ctrlProp" Target="../ctrlProps/ctrlProp99.xml"/><Relationship Id="rId20" Type="http://schemas.openxmlformats.org/officeDocument/2006/relationships/ctrlProp" Target="../ctrlProps/ctrlProp103.xml"/><Relationship Id="rId1" Type="http://schemas.openxmlformats.org/officeDocument/2006/relationships/printerSettings" Target="../printerSettings/printerSettings10.bin"/><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ctrlProp" Target="../ctrlProps/ctrlProp88.xml"/><Relationship Id="rId15" Type="http://schemas.openxmlformats.org/officeDocument/2006/relationships/ctrlProp" Target="../ctrlProps/ctrlProp98.xml"/><Relationship Id="rId23" Type="http://schemas.openxmlformats.org/officeDocument/2006/relationships/comments" Target="../comments4.xml"/><Relationship Id="rId10" Type="http://schemas.openxmlformats.org/officeDocument/2006/relationships/ctrlProp" Target="../ctrlProps/ctrlProp93.xml"/><Relationship Id="rId19" Type="http://schemas.openxmlformats.org/officeDocument/2006/relationships/ctrlProp" Target="../ctrlProps/ctrlProp102.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 Id="rId22" Type="http://schemas.openxmlformats.org/officeDocument/2006/relationships/ctrlProp" Target="../ctrlProps/ctrlProp10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3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3.vml"/><Relationship Id="rId7" Type="http://schemas.openxmlformats.org/officeDocument/2006/relationships/ctrlProp" Target="../ctrlProps/ctrlProp40.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100"/>
  <sheetViews>
    <sheetView showGridLines="0" tabSelected="1" view="pageBreakPreview" zoomScale="151" zoomScaleNormal="100" zoomScaleSheetLayoutView="100" workbookViewId="0">
      <selection activeCell="H11" sqref="H11:S11"/>
    </sheetView>
  </sheetViews>
  <sheetFormatPr defaultColWidth="2.5" defaultRowHeight="15" customHeight="1"/>
  <cols>
    <col min="1" max="1" width="2.5" style="1"/>
    <col min="2" max="23" width="2.59765625" style="1" customWidth="1"/>
    <col min="24" max="25" width="3.59765625" style="1" customWidth="1"/>
    <col min="26" max="35" width="2.59765625" style="1" customWidth="1"/>
    <col min="36" max="36" width="2.5" style="1" customWidth="1"/>
    <col min="37" max="37" width="35.5" style="1" bestFit="1" customWidth="1"/>
    <col min="38" max="38" width="67.19921875" style="1" customWidth="1"/>
    <col min="39" max="39" width="6.3984375" style="1" customWidth="1"/>
    <col min="40" max="41" width="2.5" style="1"/>
    <col min="42" max="43" width="7.19921875" style="1" bestFit="1" customWidth="1"/>
    <col min="44" max="16384" width="2.5" style="1"/>
  </cols>
  <sheetData>
    <row r="1" spans="2:43" ht="25.95" customHeight="1">
      <c r="B1" s="2" t="s">
        <v>310</v>
      </c>
      <c r="M1" s="4"/>
      <c r="N1" s="5"/>
      <c r="O1" s="5"/>
      <c r="P1" s="5"/>
      <c r="Z1" s="5"/>
    </row>
    <row r="2" spans="2:43" ht="27.75" customHeight="1">
      <c r="B2" s="244" t="s">
        <v>245</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43" s="31" customFormat="1" ht="20.100000000000001" customHeight="1">
      <c r="B3" s="51" t="s">
        <v>445</v>
      </c>
      <c r="C3" s="148"/>
      <c r="D3" s="148"/>
      <c r="E3" s="148"/>
      <c r="F3" s="148"/>
      <c r="G3" s="148"/>
      <c r="H3" s="148"/>
      <c r="I3" s="148"/>
      <c r="J3" s="148"/>
      <c r="K3" s="148"/>
      <c r="L3" s="148"/>
      <c r="M3" s="148"/>
      <c r="N3" s="148"/>
      <c r="O3" s="148"/>
      <c r="P3" s="148"/>
      <c r="Q3" s="148"/>
      <c r="R3" s="148"/>
      <c r="S3" s="148"/>
      <c r="T3" s="148"/>
      <c r="U3" s="148"/>
      <c r="V3" s="148"/>
      <c r="W3" s="148"/>
      <c r="X3" s="148"/>
      <c r="AH3" s="148"/>
      <c r="AI3" s="148"/>
    </row>
    <row r="4" spans="2:43" s="31" customFormat="1" ht="20.100000000000001" customHeight="1">
      <c r="B4" s="51" t="s">
        <v>96</v>
      </c>
      <c r="C4" s="148"/>
      <c r="D4" s="148"/>
      <c r="E4" s="148"/>
      <c r="F4" s="148"/>
      <c r="G4" s="148"/>
      <c r="H4" s="148"/>
      <c r="I4" s="148"/>
      <c r="J4" s="148"/>
      <c r="K4" s="148"/>
      <c r="L4" s="148"/>
      <c r="M4" s="148"/>
      <c r="N4" s="148"/>
      <c r="O4" s="148"/>
      <c r="P4" s="148"/>
      <c r="Q4" s="148"/>
      <c r="R4" s="148"/>
      <c r="S4" s="148"/>
      <c r="T4" s="148"/>
      <c r="U4" s="148"/>
      <c r="V4" s="148"/>
      <c r="W4" s="148"/>
      <c r="X4" s="148"/>
      <c r="AH4" s="148"/>
      <c r="AI4" s="148"/>
    </row>
    <row r="5" spans="2:43" s="31" customFormat="1" ht="18.45" customHeight="1">
      <c r="B5" s="44" t="s">
        <v>26</v>
      </c>
      <c r="C5" s="45"/>
      <c r="D5" s="45"/>
      <c r="E5" s="45"/>
      <c r="F5" s="45"/>
      <c r="G5" s="45"/>
      <c r="H5" s="45"/>
      <c r="I5" s="45"/>
      <c r="J5" s="45"/>
      <c r="K5" s="45"/>
      <c r="L5" s="45"/>
      <c r="M5" s="45"/>
      <c r="N5" s="148"/>
      <c r="O5" s="148"/>
      <c r="P5" s="148"/>
      <c r="Q5" s="148"/>
      <c r="R5" s="148"/>
      <c r="S5" s="148"/>
      <c r="T5" s="148"/>
      <c r="U5" s="148"/>
      <c r="V5" s="148"/>
      <c r="W5" s="148"/>
      <c r="X5" s="148"/>
      <c r="Z5" s="261"/>
      <c r="AA5" s="261"/>
      <c r="AB5" s="261"/>
      <c r="AC5" s="261"/>
      <c r="AD5" s="261"/>
      <c r="AE5" s="261"/>
      <c r="AF5" s="261"/>
      <c r="AG5" s="261"/>
      <c r="AH5" s="261"/>
      <c r="AI5" s="261"/>
      <c r="AL5" s="48"/>
    </row>
    <row r="6" spans="2:43" s="34" customFormat="1" ht="14.55" customHeight="1" thickBot="1">
      <c r="B6" s="58" t="s">
        <v>142</v>
      </c>
      <c r="C6" s="58"/>
      <c r="D6" s="58"/>
      <c r="E6" s="57"/>
      <c r="F6" s="57"/>
      <c r="G6" s="57"/>
      <c r="H6" s="57"/>
      <c r="I6" s="57"/>
      <c r="J6" s="57"/>
      <c r="K6" s="57"/>
      <c r="L6" s="57"/>
      <c r="M6" s="57"/>
      <c r="N6" s="57"/>
      <c r="O6" s="57"/>
      <c r="P6" s="57"/>
      <c r="Q6" s="57"/>
      <c r="R6" s="57"/>
      <c r="S6" s="57"/>
      <c r="T6" s="57"/>
      <c r="U6" s="57"/>
      <c r="V6" s="57"/>
      <c r="W6" s="57"/>
      <c r="X6" s="57"/>
      <c r="Y6" s="57"/>
      <c r="Z6" s="262"/>
      <c r="AA6" s="262"/>
      <c r="AB6" s="262"/>
      <c r="AC6" s="262"/>
      <c r="AD6" s="262"/>
      <c r="AE6" s="262"/>
      <c r="AF6" s="262"/>
      <c r="AG6" s="262"/>
      <c r="AH6" s="262"/>
      <c r="AI6" s="262"/>
    </row>
    <row r="7" spans="2:43" ht="18" customHeight="1">
      <c r="B7" s="251" t="s">
        <v>286</v>
      </c>
      <c r="C7" s="246"/>
      <c r="D7" s="246"/>
      <c r="E7" s="246"/>
      <c r="F7" s="246"/>
      <c r="G7" s="247"/>
      <c r="H7" s="248" t="s">
        <v>13</v>
      </c>
      <c r="I7" s="249"/>
      <c r="J7" s="249"/>
      <c r="K7" s="249"/>
      <c r="L7" s="249"/>
      <c r="M7" s="249"/>
      <c r="N7" s="249"/>
      <c r="O7" s="249"/>
      <c r="P7" s="249"/>
      <c r="Q7" s="249"/>
      <c r="R7" s="249"/>
      <c r="S7" s="250"/>
      <c r="T7" s="245" t="s">
        <v>25</v>
      </c>
      <c r="U7" s="246"/>
      <c r="V7" s="246"/>
      <c r="W7" s="246"/>
      <c r="X7" s="246"/>
      <c r="Y7" s="247"/>
      <c r="Z7" s="213"/>
      <c r="AA7" s="213"/>
      <c r="AB7" s="213"/>
      <c r="AC7" s="213"/>
      <c r="AD7" s="213"/>
      <c r="AE7" s="213"/>
      <c r="AF7" s="213"/>
      <c r="AG7" s="213"/>
      <c r="AH7" s="213"/>
      <c r="AI7" s="214"/>
    </row>
    <row r="8" spans="2:43" ht="18" customHeight="1">
      <c r="B8" s="238" t="s">
        <v>287</v>
      </c>
      <c r="C8" s="229"/>
      <c r="D8" s="229"/>
      <c r="E8" s="229"/>
      <c r="F8" s="229"/>
      <c r="G8" s="230"/>
      <c r="H8" s="252"/>
      <c r="I8" s="253"/>
      <c r="J8" s="253"/>
      <c r="K8" s="253"/>
      <c r="L8" s="253"/>
      <c r="M8" s="253"/>
      <c r="N8" s="253"/>
      <c r="O8" s="253"/>
      <c r="P8" s="253"/>
      <c r="Q8" s="253"/>
      <c r="R8" s="253"/>
      <c r="S8" s="254"/>
      <c r="T8" s="228"/>
      <c r="U8" s="229"/>
      <c r="V8" s="229"/>
      <c r="W8" s="229"/>
      <c r="X8" s="229"/>
      <c r="Y8" s="230"/>
      <c r="Z8" s="215"/>
      <c r="AA8" s="215"/>
      <c r="AB8" s="215"/>
      <c r="AC8" s="215"/>
      <c r="AD8" s="215"/>
      <c r="AE8" s="215"/>
      <c r="AF8" s="215"/>
      <c r="AG8" s="215"/>
      <c r="AH8" s="215"/>
      <c r="AI8" s="216"/>
    </row>
    <row r="9" spans="2:43" ht="18" customHeight="1">
      <c r="B9" s="210" t="s">
        <v>0</v>
      </c>
      <c r="C9" s="211"/>
      <c r="D9" s="211"/>
      <c r="E9" s="211"/>
      <c r="F9" s="211"/>
      <c r="G9" s="212"/>
      <c r="H9" s="255"/>
      <c r="I9" s="256"/>
      <c r="J9" s="256"/>
      <c r="K9" s="256"/>
      <c r="L9" s="256"/>
      <c r="M9" s="256"/>
      <c r="N9" s="256"/>
      <c r="O9" s="256"/>
      <c r="P9" s="256"/>
      <c r="Q9" s="256"/>
      <c r="R9" s="256"/>
      <c r="S9" s="257"/>
      <c r="T9" s="225" t="s">
        <v>12</v>
      </c>
      <c r="U9" s="226"/>
      <c r="V9" s="226"/>
      <c r="W9" s="226"/>
      <c r="X9" s="226"/>
      <c r="Y9" s="227"/>
      <c r="Z9" s="219"/>
      <c r="AA9" s="220"/>
      <c r="AB9" s="220"/>
      <c r="AC9" s="220"/>
      <c r="AD9" s="220"/>
      <c r="AE9" s="220"/>
      <c r="AF9" s="220"/>
      <c r="AG9" s="220"/>
      <c r="AH9" s="220"/>
      <c r="AI9" s="221"/>
    </row>
    <row r="10" spans="2:43" ht="18" customHeight="1">
      <c r="B10" s="238" t="s">
        <v>1</v>
      </c>
      <c r="C10" s="229"/>
      <c r="D10" s="229"/>
      <c r="E10" s="229"/>
      <c r="F10" s="229"/>
      <c r="G10" s="230"/>
      <c r="H10" s="231"/>
      <c r="I10" s="232"/>
      <c r="J10" s="232"/>
      <c r="K10" s="232"/>
      <c r="L10" s="232"/>
      <c r="M10" s="232"/>
      <c r="N10" s="232"/>
      <c r="O10" s="232"/>
      <c r="P10" s="232"/>
      <c r="Q10" s="232"/>
      <c r="R10" s="232"/>
      <c r="S10" s="233"/>
      <c r="T10" s="228" t="s">
        <v>4</v>
      </c>
      <c r="U10" s="229"/>
      <c r="V10" s="229"/>
      <c r="W10" s="229"/>
      <c r="X10" s="229"/>
      <c r="Y10" s="230"/>
      <c r="Z10" s="222"/>
      <c r="AA10" s="223"/>
      <c r="AB10" s="223"/>
      <c r="AC10" s="223"/>
      <c r="AD10" s="223"/>
      <c r="AE10" s="223"/>
      <c r="AF10" s="223"/>
      <c r="AG10" s="223"/>
      <c r="AH10" s="223"/>
      <c r="AI10" s="224"/>
      <c r="AQ10" s="37"/>
    </row>
    <row r="11" spans="2:43" ht="36" customHeight="1">
      <c r="B11" s="238" t="s">
        <v>3</v>
      </c>
      <c r="C11" s="229"/>
      <c r="D11" s="229"/>
      <c r="E11" s="229"/>
      <c r="F11" s="229"/>
      <c r="G11" s="230"/>
      <c r="H11" s="306"/>
      <c r="I11" s="307"/>
      <c r="J11" s="307"/>
      <c r="K11" s="307"/>
      <c r="L11" s="307"/>
      <c r="M11" s="307"/>
      <c r="N11" s="307"/>
      <c r="O11" s="307"/>
      <c r="P11" s="307"/>
      <c r="Q11" s="307"/>
      <c r="R11" s="307"/>
      <c r="S11" s="308"/>
      <c r="T11" s="228" t="s">
        <v>2</v>
      </c>
      <c r="U11" s="229"/>
      <c r="V11" s="229"/>
      <c r="W11" s="229"/>
      <c r="X11" s="229"/>
      <c r="Y11" s="230"/>
      <c r="Z11" s="301"/>
      <c r="AA11" s="302"/>
      <c r="AB11" s="302"/>
      <c r="AC11" s="302"/>
      <c r="AD11" s="302"/>
      <c r="AE11" s="302"/>
      <c r="AF11" s="302"/>
      <c r="AG11" s="302"/>
      <c r="AH11" s="302"/>
      <c r="AI11" s="303"/>
      <c r="AP11" s="36"/>
      <c r="AQ11" s="36"/>
    </row>
    <row r="12" spans="2:43" ht="36" customHeight="1">
      <c r="B12" s="309" t="s">
        <v>143</v>
      </c>
      <c r="C12" s="310"/>
      <c r="D12" s="310"/>
      <c r="E12" s="310"/>
      <c r="F12" s="310"/>
      <c r="G12" s="310"/>
      <c r="H12" s="310"/>
      <c r="I12" s="311"/>
      <c r="J12" s="150"/>
      <c r="K12" s="239" t="s">
        <v>68</v>
      </c>
      <c r="L12" s="239"/>
      <c r="M12" s="239"/>
      <c r="N12" s="239"/>
      <c r="O12" s="151"/>
      <c r="P12" s="239" t="s">
        <v>69</v>
      </c>
      <c r="Q12" s="239"/>
      <c r="R12" s="239"/>
      <c r="S12" s="239"/>
      <c r="T12" s="258" t="s">
        <v>309</v>
      </c>
      <c r="U12" s="259"/>
      <c r="V12" s="259"/>
      <c r="W12" s="259"/>
      <c r="X12" s="259"/>
      <c r="Y12" s="260"/>
      <c r="Z12" s="66"/>
      <c r="AA12" s="67" t="s">
        <v>132</v>
      </c>
      <c r="AB12" s="66"/>
      <c r="AC12" s="66"/>
      <c r="AD12" s="66"/>
      <c r="AE12" s="67" t="s">
        <v>133</v>
      </c>
      <c r="AF12" s="66"/>
      <c r="AG12" s="66"/>
      <c r="AH12" s="66"/>
      <c r="AI12" s="68"/>
      <c r="AK12" s="2"/>
      <c r="AL12" s="2"/>
    </row>
    <row r="13" spans="2:43" ht="16.05" customHeight="1">
      <c r="B13" s="263" t="s">
        <v>449</v>
      </c>
      <c r="C13" s="264"/>
      <c r="D13" s="264"/>
      <c r="E13" s="264"/>
      <c r="F13" s="264"/>
      <c r="G13" s="264"/>
      <c r="H13" s="264"/>
      <c r="I13" s="265"/>
      <c r="J13" s="152"/>
      <c r="K13" s="304" t="s">
        <v>174</v>
      </c>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5"/>
      <c r="AK13" s="2"/>
      <c r="AL13" s="2"/>
    </row>
    <row r="14" spans="2:43" ht="16.05" customHeight="1">
      <c r="B14" s="266"/>
      <c r="C14" s="267"/>
      <c r="D14" s="267"/>
      <c r="E14" s="267"/>
      <c r="F14" s="267"/>
      <c r="G14" s="267"/>
      <c r="H14" s="267"/>
      <c r="I14" s="268"/>
      <c r="J14" s="153"/>
      <c r="K14" s="236" t="s">
        <v>175</v>
      </c>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7"/>
      <c r="AK14" s="2"/>
      <c r="AL14" s="2"/>
    </row>
    <row r="15" spans="2:43" ht="16.05" customHeight="1">
      <c r="B15" s="266"/>
      <c r="C15" s="267"/>
      <c r="D15" s="267"/>
      <c r="E15" s="267"/>
      <c r="F15" s="267"/>
      <c r="G15" s="267"/>
      <c r="H15" s="267"/>
      <c r="I15" s="268"/>
      <c r="J15" s="154"/>
      <c r="K15" s="236" t="s">
        <v>176</v>
      </c>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7"/>
      <c r="AK15" s="2"/>
      <c r="AL15" s="2"/>
    </row>
    <row r="16" spans="2:43" ht="16.05" customHeight="1">
      <c r="B16" s="266"/>
      <c r="C16" s="267"/>
      <c r="D16" s="267"/>
      <c r="E16" s="267"/>
      <c r="F16" s="267"/>
      <c r="G16" s="267"/>
      <c r="H16" s="267"/>
      <c r="I16" s="268"/>
      <c r="J16" s="154"/>
      <c r="K16" s="236" t="s">
        <v>146</v>
      </c>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7"/>
      <c r="AK16" s="2"/>
      <c r="AL16" s="2"/>
    </row>
    <row r="17" spans="2:39" ht="16.05" customHeight="1">
      <c r="B17" s="191"/>
      <c r="C17" s="192"/>
      <c r="D17" s="192"/>
      <c r="E17" s="192"/>
      <c r="F17" s="192"/>
      <c r="G17" s="192"/>
      <c r="H17" s="192"/>
      <c r="I17" s="193"/>
      <c r="J17" s="155"/>
      <c r="K17" s="242" t="s">
        <v>144</v>
      </c>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3"/>
      <c r="AK17" s="2"/>
      <c r="AL17" s="2"/>
    </row>
    <row r="18" spans="2:39" ht="36" customHeight="1">
      <c r="B18" s="263" t="s">
        <v>35</v>
      </c>
      <c r="C18" s="312"/>
      <c r="D18" s="312"/>
      <c r="E18" s="312"/>
      <c r="F18" s="312"/>
      <c r="G18" s="312"/>
      <c r="H18" s="312"/>
      <c r="I18" s="313"/>
      <c r="J18" s="156"/>
      <c r="K18" s="234" t="s">
        <v>30</v>
      </c>
      <c r="L18" s="234"/>
      <c r="M18" s="234"/>
      <c r="N18" s="234"/>
      <c r="O18" s="69"/>
      <c r="P18" s="235" t="s">
        <v>38</v>
      </c>
      <c r="Q18" s="235"/>
      <c r="R18" s="235"/>
      <c r="S18" s="235"/>
      <c r="T18" s="106"/>
      <c r="U18" s="217" t="str">
        <f>IF(AND(チェックボックスのステータス!C2=2,チェックボックスのステータス!C3=6),"【注意】申請者が父親の場合、「配偶者の状況を勘案しない場合の確認」①～⑤のいずれかを選択してください",IF(AND(チェックボックスのステータス!C2=1,チェックボックスのステータス!C3=1),"【注意】配偶者が父親の場合、「配偶者の状況を勘案しない場合の確認」①は選択できません",""))</f>
        <v/>
      </c>
      <c r="V18" s="217"/>
      <c r="W18" s="217"/>
      <c r="X18" s="217"/>
      <c r="Y18" s="217"/>
      <c r="Z18" s="217"/>
      <c r="AA18" s="217"/>
      <c r="AB18" s="217"/>
      <c r="AC18" s="217"/>
      <c r="AD18" s="217"/>
      <c r="AE18" s="217"/>
      <c r="AF18" s="217"/>
      <c r="AG18" s="217"/>
      <c r="AH18" s="217"/>
      <c r="AI18" s="218"/>
      <c r="AK18" s="2"/>
    </row>
    <row r="19" spans="2:39" ht="36" customHeight="1">
      <c r="B19" s="206" t="s">
        <v>339</v>
      </c>
      <c r="C19" s="207"/>
      <c r="D19" s="207"/>
      <c r="E19" s="207"/>
      <c r="F19" s="207"/>
      <c r="G19" s="207"/>
      <c r="H19" s="207"/>
      <c r="I19" s="208"/>
      <c r="J19" s="269"/>
      <c r="K19" s="270"/>
      <c r="L19" s="270"/>
      <c r="M19" s="270"/>
      <c r="N19" s="270"/>
      <c r="O19" s="270"/>
      <c r="P19" s="270"/>
      <c r="Q19" s="270"/>
      <c r="R19" s="38"/>
      <c r="S19" s="38"/>
      <c r="T19" s="145"/>
      <c r="U19" s="145"/>
      <c r="V19" s="145"/>
      <c r="W19" s="145"/>
      <c r="X19" s="145"/>
      <c r="Y19" s="145"/>
      <c r="Z19" s="145"/>
      <c r="AA19" s="145"/>
      <c r="AB19" s="316" t="str">
        <f>_xlfn.IFNA(IF(OR(育休期間の判定!B22=1,育休期間の判定!B35=1),"【注意】育児休業期間が対象期間内に含まれまれていません↓",""),"")</f>
        <v/>
      </c>
      <c r="AC19" s="316"/>
      <c r="AD19" s="316"/>
      <c r="AE19" s="316"/>
      <c r="AF19" s="314" t="str">
        <f>IF(ISBLANK(Z11),"",IFERROR(IF(OR(AF20&lt;14,AF21&lt;14),"【注意】14日以上が請求の対象です↓",""),""))</f>
        <v/>
      </c>
      <c r="AG19" s="314"/>
      <c r="AH19" s="314"/>
      <c r="AI19" s="315"/>
      <c r="AK19" s="62" t="s">
        <v>427</v>
      </c>
      <c r="AL19" s="170" t="s">
        <v>429</v>
      </c>
    </row>
    <row r="20" spans="2:39" ht="36" customHeight="1">
      <c r="B20" s="206" t="s">
        <v>307</v>
      </c>
      <c r="C20" s="207"/>
      <c r="D20" s="207"/>
      <c r="E20" s="207"/>
      <c r="F20" s="207"/>
      <c r="G20" s="207"/>
      <c r="H20" s="207"/>
      <c r="I20" s="208"/>
      <c r="J20" s="269"/>
      <c r="K20" s="270"/>
      <c r="L20" s="270"/>
      <c r="M20" s="270"/>
      <c r="N20" s="270"/>
      <c r="O20" s="270"/>
      <c r="P20" s="270"/>
      <c r="Q20" s="270"/>
      <c r="R20" s="276" t="s">
        <v>31</v>
      </c>
      <c r="S20" s="276"/>
      <c r="T20" s="199"/>
      <c r="U20" s="199"/>
      <c r="V20" s="199"/>
      <c r="W20" s="199"/>
      <c r="X20" s="199"/>
      <c r="Y20" s="199"/>
      <c r="Z20" s="209" t="s">
        <v>131</v>
      </c>
      <c r="AA20" s="209"/>
      <c r="AB20" s="278" t="s">
        <v>178</v>
      </c>
      <c r="AC20" s="278"/>
      <c r="AD20" s="278"/>
      <c r="AE20" s="278"/>
      <c r="AF20" s="203" t="str">
        <f>IF(ISBLANK(Z11),"",IFERROR(INDEX(育休カウント!F4:F19,MATCH(育休カウント!C28,育休カウント!H4:H19,0)),""))</f>
        <v/>
      </c>
      <c r="AG20" s="203"/>
      <c r="AH20" s="203"/>
      <c r="AI20" s="277"/>
      <c r="AK20" s="2" t="str">
        <f>INDEX(育休カウント!B4:B19,MATCH(育休カウント!C28,育休カウント!H4:H19,0))&amp;"で子の出生日は"&amp;INDEX(育休カウント!C4:C19,MATCH(育休カウント!C28,育休カウント!H4:H19,0))</f>
        <v>母親で子の出生日は予定日と同日</v>
      </c>
      <c r="AL20" s="168" t="str">
        <f>INDEX(育休カウント!E4:E19,MATCH(育休カウント!C28,育休カウント!H4:H19,0))</f>
        <v>育休終了日－育休開始日</v>
      </c>
    </row>
    <row r="21" spans="2:39" ht="36" customHeight="1">
      <c r="B21" s="206" t="s">
        <v>308</v>
      </c>
      <c r="C21" s="207"/>
      <c r="D21" s="207"/>
      <c r="E21" s="207"/>
      <c r="F21" s="207"/>
      <c r="G21" s="207"/>
      <c r="H21" s="207"/>
      <c r="I21" s="208"/>
      <c r="J21" s="269"/>
      <c r="K21" s="270"/>
      <c r="L21" s="270"/>
      <c r="M21" s="270"/>
      <c r="N21" s="270"/>
      <c r="O21" s="270"/>
      <c r="P21" s="270"/>
      <c r="Q21" s="270"/>
      <c r="R21" s="276" t="s">
        <v>31</v>
      </c>
      <c r="S21" s="276"/>
      <c r="T21" s="199"/>
      <c r="U21" s="199"/>
      <c r="V21" s="199"/>
      <c r="W21" s="199"/>
      <c r="X21" s="199"/>
      <c r="Y21" s="199"/>
      <c r="Z21" s="209" t="s">
        <v>131</v>
      </c>
      <c r="AA21" s="209"/>
      <c r="AB21" s="278" t="s">
        <v>270</v>
      </c>
      <c r="AC21" s="279"/>
      <c r="AD21" s="279"/>
      <c r="AE21" s="279"/>
      <c r="AF21" s="203" t="str">
        <f>IFERROR(INDEX(育休カウント!E34:E39,MATCH(育休カウント!C45,育休カウント!F34:F39,0)),"")</f>
        <v/>
      </c>
      <c r="AG21" s="203"/>
      <c r="AH21" s="203"/>
      <c r="AI21" s="277"/>
      <c r="AK21" s="2"/>
      <c r="AL21" s="79"/>
    </row>
    <row r="22" spans="2:39" ht="36" customHeight="1">
      <c r="B22" s="206" t="s">
        <v>32</v>
      </c>
      <c r="C22" s="207"/>
      <c r="D22" s="207"/>
      <c r="E22" s="207"/>
      <c r="F22" s="207"/>
      <c r="G22" s="207"/>
      <c r="H22" s="207"/>
      <c r="I22" s="208"/>
      <c r="J22" s="269"/>
      <c r="K22" s="270"/>
      <c r="L22" s="270"/>
      <c r="M22" s="270"/>
      <c r="N22" s="270"/>
      <c r="O22" s="270"/>
      <c r="P22" s="270"/>
      <c r="Q22" s="270"/>
      <c r="R22" s="276" t="s">
        <v>31</v>
      </c>
      <c r="S22" s="276"/>
      <c r="T22" s="199"/>
      <c r="U22" s="199"/>
      <c r="V22" s="199"/>
      <c r="W22" s="199"/>
      <c r="X22" s="199"/>
      <c r="Y22" s="199"/>
      <c r="Z22" s="209" t="s">
        <v>131</v>
      </c>
      <c r="AA22" s="209"/>
      <c r="AB22" s="204" t="str">
        <f>IF(AND(ISBLANK(J22),ISBLANK(T22)),"",IF(請求期間の判定!A23="",請求期間の判定!A26,請求期間の判定!A23))</f>
        <v/>
      </c>
      <c r="AC22" s="204"/>
      <c r="AD22" s="204"/>
      <c r="AE22" s="204"/>
      <c r="AF22" s="204"/>
      <c r="AG22" s="204"/>
      <c r="AH22" s="204"/>
      <c r="AI22" s="205"/>
      <c r="AK22" s="2"/>
      <c r="AL22" s="2"/>
    </row>
    <row r="23" spans="2:39" ht="36" customHeight="1">
      <c r="B23" s="200" t="s">
        <v>269</v>
      </c>
      <c r="C23" s="201"/>
      <c r="D23" s="201"/>
      <c r="E23" s="201"/>
      <c r="F23" s="201"/>
      <c r="G23" s="201"/>
      <c r="H23" s="201"/>
      <c r="I23" s="202"/>
      <c r="J23" s="203" t="str">
        <f>IFERROR(IF(_xlfn.DAYS(T22,J22-1)&lt;=28,_xlfn.DAYS(T22,J22-1),"28日間以内になるよう請求期間を設定してください"),"")</f>
        <v/>
      </c>
      <c r="K23" s="203"/>
      <c r="L23" s="203"/>
      <c r="M23" s="203"/>
      <c r="N23" s="203"/>
      <c r="O23" s="203"/>
      <c r="P23" s="203"/>
      <c r="Q23" s="203"/>
      <c r="R23" s="203"/>
      <c r="S23" s="203"/>
      <c r="T23" s="273" t="s">
        <v>268</v>
      </c>
      <c r="U23" s="274"/>
      <c r="V23" s="274"/>
      <c r="W23" s="274"/>
      <c r="X23" s="274"/>
      <c r="Y23" s="274"/>
      <c r="Z23" s="274"/>
      <c r="AA23" s="275"/>
      <c r="AB23" s="271">
        <f>IFERROR(NETWORKDAYS(J22,T22),"")</f>
        <v>0</v>
      </c>
      <c r="AC23" s="271"/>
      <c r="AD23" s="271"/>
      <c r="AE23" s="271"/>
      <c r="AF23" s="271"/>
      <c r="AG23" s="271"/>
      <c r="AH23" s="271"/>
      <c r="AI23" s="272"/>
      <c r="AK23" s="2"/>
      <c r="AL23" s="2"/>
    </row>
    <row r="24" spans="2:39" ht="25.05" customHeight="1">
      <c r="B24" s="3"/>
      <c r="C24" s="4" t="s">
        <v>27</v>
      </c>
      <c r="D24" s="5"/>
      <c r="E24" s="5"/>
      <c r="F24" s="5"/>
      <c r="G24" s="5"/>
      <c r="H24" s="5"/>
      <c r="I24" s="5"/>
      <c r="J24" s="5"/>
      <c r="K24" s="5"/>
      <c r="L24" s="5"/>
      <c r="M24" s="5"/>
      <c r="N24" s="5"/>
      <c r="O24" s="5"/>
      <c r="P24" s="6"/>
      <c r="Q24" s="6"/>
      <c r="R24" s="6"/>
      <c r="S24" s="6"/>
      <c r="T24" s="425"/>
      <c r="U24" s="425"/>
      <c r="V24" s="425"/>
      <c r="W24" s="425"/>
      <c r="X24" s="425"/>
      <c r="Y24" s="425"/>
      <c r="Z24" s="425"/>
      <c r="AA24" s="425"/>
      <c r="AB24" s="425"/>
      <c r="AC24" s="425"/>
      <c r="AD24" s="425"/>
      <c r="AE24" s="425"/>
      <c r="AF24" s="425"/>
      <c r="AG24" s="425"/>
      <c r="AH24" s="425"/>
      <c r="AI24" s="426"/>
      <c r="AM24" s="2"/>
    </row>
    <row r="25" spans="2:39" ht="25.05" customHeight="1">
      <c r="B25" s="3"/>
      <c r="C25" s="5"/>
      <c r="D25" s="5" t="s">
        <v>5</v>
      </c>
      <c r="E25" s="5"/>
      <c r="F25" s="5"/>
      <c r="G25" s="5"/>
      <c r="H25" s="5"/>
      <c r="I25" s="5"/>
      <c r="J25" s="5"/>
      <c r="K25" s="5"/>
      <c r="L25" s="5"/>
      <c r="M25" s="5"/>
      <c r="N25" s="5"/>
      <c r="O25" s="5"/>
      <c r="P25" s="5"/>
      <c r="Q25" s="5"/>
      <c r="R25" s="5"/>
      <c r="S25" s="5"/>
      <c r="T25" s="197" t="str">
        <f>IF(T22&lt;=DATE(H26+2018,K26,N26),"","【注意】請求期間の最終日以降の日付を入力してください")</f>
        <v/>
      </c>
      <c r="U25" s="197"/>
      <c r="V25" s="197"/>
      <c r="W25" s="197"/>
      <c r="X25" s="197"/>
      <c r="Y25" s="197"/>
      <c r="Z25" s="197"/>
      <c r="AA25" s="197"/>
      <c r="AB25" s="197"/>
      <c r="AC25" s="197"/>
      <c r="AD25" s="197"/>
      <c r="AE25" s="197"/>
      <c r="AF25" s="197"/>
      <c r="AG25" s="197"/>
      <c r="AH25" s="197"/>
      <c r="AI25" s="198"/>
      <c r="AL25" s="49"/>
      <c r="AM25" s="2"/>
    </row>
    <row r="26" spans="2:39" ht="31.95" customHeight="1" thickBot="1">
      <c r="B26" s="8"/>
      <c r="C26" s="9"/>
      <c r="D26" s="9"/>
      <c r="E26" s="10"/>
      <c r="F26" s="11" t="s">
        <v>22</v>
      </c>
      <c r="G26" s="10"/>
      <c r="H26" s="293"/>
      <c r="I26" s="293"/>
      <c r="J26" s="12" t="s">
        <v>6</v>
      </c>
      <c r="K26" s="293"/>
      <c r="L26" s="293"/>
      <c r="M26" s="12" t="s">
        <v>7</v>
      </c>
      <c r="N26" s="293"/>
      <c r="O26" s="293"/>
      <c r="P26" s="12" t="s">
        <v>8</v>
      </c>
      <c r="Q26" s="9"/>
      <c r="R26" s="9"/>
      <c r="S26" s="9"/>
      <c r="T26" s="300" t="s">
        <v>282</v>
      </c>
      <c r="U26" s="300"/>
      <c r="V26" s="300"/>
      <c r="W26" s="9"/>
      <c r="X26" s="294"/>
      <c r="Y26" s="295"/>
      <c r="Z26" s="295"/>
      <c r="AA26" s="295"/>
      <c r="AB26" s="295"/>
      <c r="AC26" s="295"/>
      <c r="AD26" s="295"/>
      <c r="AE26" s="295"/>
      <c r="AF26" s="295"/>
      <c r="AG26" s="295"/>
      <c r="AH26" s="295"/>
      <c r="AI26" s="13"/>
      <c r="AK26" s="2"/>
      <c r="AL26" s="2"/>
    </row>
    <row r="27" spans="2:39" ht="31.95" customHeight="1">
      <c r="B27" s="296" t="s">
        <v>98</v>
      </c>
      <c r="C27" s="297"/>
      <c r="D27" s="297"/>
      <c r="E27" s="297"/>
      <c r="F27" s="297"/>
      <c r="G27" s="297"/>
      <c r="H27" s="297"/>
      <c r="I27" s="297"/>
      <c r="J27" s="299"/>
      <c r="K27" s="299"/>
      <c r="L27" s="299"/>
      <c r="M27" s="299"/>
      <c r="N27" s="299"/>
      <c r="O27" s="299"/>
      <c r="P27" s="299"/>
      <c r="Q27" s="299"/>
      <c r="R27" s="299"/>
      <c r="S27" s="299"/>
      <c r="T27" s="298" t="s">
        <v>99</v>
      </c>
      <c r="U27" s="298"/>
      <c r="V27" s="298"/>
      <c r="W27" s="298"/>
      <c r="X27" s="298"/>
      <c r="Y27" s="298"/>
      <c r="Z27" s="298"/>
      <c r="AA27" s="298"/>
      <c r="AB27" s="292"/>
      <c r="AC27" s="292"/>
      <c r="AD27" s="292"/>
      <c r="AE27" s="292"/>
      <c r="AF27" s="292"/>
      <c r="AG27" s="292"/>
      <c r="AH27" s="292"/>
      <c r="AI27" s="292"/>
      <c r="AK27" s="2"/>
      <c r="AL27" s="2"/>
    </row>
    <row r="28" spans="2:39" ht="18.75" customHeight="1" thickBot="1">
      <c r="B28" s="14" t="s">
        <v>244</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row>
    <row r="29" spans="2:39" ht="32.549999999999997" customHeight="1">
      <c r="B29" s="282" t="s">
        <v>14</v>
      </c>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4"/>
    </row>
    <row r="30" spans="2:39" ht="18.75" customHeight="1">
      <c r="B30" s="15" t="s">
        <v>23</v>
      </c>
      <c r="C30" s="14"/>
      <c r="D30" s="14"/>
      <c r="E30" s="14"/>
      <c r="F30" s="14"/>
      <c r="G30" s="14"/>
      <c r="H30" s="14"/>
      <c r="I30" s="14"/>
      <c r="J30" s="14"/>
      <c r="K30" s="14"/>
      <c r="L30" s="14"/>
      <c r="M30" s="14"/>
      <c r="N30" s="14"/>
      <c r="O30" s="14"/>
      <c r="P30" s="14"/>
      <c r="Q30" s="14"/>
      <c r="R30" s="14"/>
      <c r="S30" s="14"/>
      <c r="T30" s="14"/>
      <c r="U30" s="14"/>
      <c r="V30" s="14"/>
      <c r="W30" s="14"/>
      <c r="X30" s="14"/>
      <c r="Y30" s="14"/>
      <c r="Z30" s="14"/>
      <c r="AA30" s="65"/>
      <c r="AB30" s="65"/>
      <c r="AC30" s="65"/>
      <c r="AD30" s="281" t="s">
        <v>178</v>
      </c>
      <c r="AE30" s="281"/>
      <c r="AF30" s="281"/>
      <c r="AG30" s="281"/>
      <c r="AH30" s="281"/>
      <c r="AI30" s="16"/>
    </row>
    <row r="31" spans="2:39" ht="18.75" customHeight="1">
      <c r="B31" s="18"/>
      <c r="C31" s="287" t="str">
        <f>IF(J20="","",J20)</f>
        <v/>
      </c>
      <c r="D31" s="287"/>
      <c r="E31" s="287"/>
      <c r="F31" s="287"/>
      <c r="G31" s="287"/>
      <c r="H31" s="287"/>
      <c r="I31" s="287"/>
      <c r="J31" s="287"/>
      <c r="K31" s="287"/>
      <c r="L31" s="287"/>
      <c r="M31" s="288" t="s">
        <v>29</v>
      </c>
      <c r="N31" s="288"/>
      <c r="O31" s="288"/>
      <c r="P31" s="287" t="str">
        <f>IF(T20="","",T20)</f>
        <v/>
      </c>
      <c r="Q31" s="287"/>
      <c r="R31" s="287"/>
      <c r="S31" s="287"/>
      <c r="T31" s="287"/>
      <c r="U31" s="287"/>
      <c r="V31" s="287"/>
      <c r="W31" s="287"/>
      <c r="X31" s="287"/>
      <c r="Y31" s="287"/>
      <c r="Z31" s="14" t="s">
        <v>177</v>
      </c>
      <c r="AA31" s="64"/>
      <c r="AB31" s="64"/>
      <c r="AC31" s="64"/>
      <c r="AD31" s="40"/>
      <c r="AE31" s="286" t="str">
        <f>IFERROR(AF20,"")</f>
        <v/>
      </c>
      <c r="AF31" s="286"/>
      <c r="AG31" s="286"/>
      <c r="AH31" s="286"/>
      <c r="AI31" s="16"/>
      <c r="AK31" s="2"/>
      <c r="AL31" s="2"/>
    </row>
    <row r="32" spans="2:39" ht="10.050000000000001" customHeight="1">
      <c r="B32" s="15"/>
      <c r="C32" s="147"/>
      <c r="D32" s="147"/>
      <c r="E32" s="147"/>
      <c r="F32" s="17"/>
      <c r="G32" s="147"/>
      <c r="H32" s="147"/>
      <c r="I32" s="17"/>
      <c r="J32" s="147"/>
      <c r="K32" s="147"/>
      <c r="L32" s="147"/>
      <c r="M32" s="240"/>
      <c r="N32" s="240"/>
      <c r="O32" s="240"/>
      <c r="P32" s="240"/>
      <c r="Q32" s="240"/>
      <c r="R32" s="240"/>
      <c r="S32" s="240"/>
      <c r="T32" s="240"/>
      <c r="U32" s="147"/>
      <c r="V32" s="17"/>
      <c r="W32" s="147"/>
      <c r="X32" s="147"/>
      <c r="Y32" s="17"/>
      <c r="Z32" s="14"/>
      <c r="AA32" s="14"/>
      <c r="AB32" s="14"/>
      <c r="AC32" s="14"/>
      <c r="AD32" s="17"/>
      <c r="AE32" s="17"/>
      <c r="AF32" s="17"/>
      <c r="AG32" s="17"/>
      <c r="AH32" s="17"/>
      <c r="AI32" s="16"/>
    </row>
    <row r="33" spans="2:35" ht="18.75" customHeight="1">
      <c r="B33" s="15" t="s">
        <v>28</v>
      </c>
      <c r="C33" s="32"/>
      <c r="D33" s="32"/>
      <c r="E33" s="32"/>
      <c r="F33" s="14"/>
      <c r="G33" s="32"/>
      <c r="H33" s="32"/>
      <c r="I33" s="14"/>
      <c r="J33" s="32"/>
      <c r="K33" s="157"/>
      <c r="L33" s="14" t="s">
        <v>34</v>
      </c>
      <c r="M33" s="32"/>
      <c r="N33" s="32"/>
      <c r="O33" s="32"/>
      <c r="P33" s="157"/>
      <c r="Q33" s="14" t="s">
        <v>33</v>
      </c>
      <c r="R33" s="32"/>
      <c r="S33" s="32"/>
      <c r="T33" s="32"/>
      <c r="U33" s="14"/>
      <c r="V33" s="14"/>
      <c r="W33" s="32"/>
      <c r="X33" s="32"/>
      <c r="Y33" s="14"/>
      <c r="Z33" s="14"/>
      <c r="AA33" s="14"/>
      <c r="AB33" s="14"/>
      <c r="AC33" s="14"/>
      <c r="AD33" s="14"/>
      <c r="AE33" s="14"/>
      <c r="AF33" s="14"/>
      <c r="AG33" s="14"/>
      <c r="AH33" s="14"/>
      <c r="AI33" s="16"/>
    </row>
    <row r="34" spans="2:35" ht="10.050000000000001" customHeight="1">
      <c r="B34" s="15"/>
      <c r="C34" s="14"/>
      <c r="D34" s="32"/>
      <c r="E34" s="32"/>
      <c r="F34" s="14"/>
      <c r="G34" s="32"/>
      <c r="H34" s="32"/>
      <c r="I34" s="14"/>
      <c r="J34" s="32"/>
      <c r="K34" s="32"/>
      <c r="L34" s="32"/>
      <c r="M34" s="32"/>
      <c r="N34" s="32"/>
      <c r="O34" s="32"/>
      <c r="P34" s="32"/>
      <c r="Q34" s="32"/>
      <c r="R34" s="32"/>
      <c r="S34" s="32"/>
      <c r="T34" s="32"/>
      <c r="U34" s="32"/>
      <c r="V34" s="14"/>
      <c r="W34" s="32"/>
      <c r="X34" s="32"/>
      <c r="Y34" s="14"/>
      <c r="Z34" s="14"/>
      <c r="AA34" s="14"/>
      <c r="AB34" s="14"/>
      <c r="AC34" s="14"/>
      <c r="AD34" s="14"/>
      <c r="AE34" s="14"/>
      <c r="AF34" s="14"/>
      <c r="AG34" s="14"/>
      <c r="AH34" s="14"/>
      <c r="AI34" s="16"/>
    </row>
    <row r="35" spans="2:35" ht="16.5" customHeight="1">
      <c r="B35" s="289" t="s">
        <v>97</v>
      </c>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1"/>
    </row>
    <row r="36" spans="2:35" ht="10.050000000000001" customHeight="1">
      <c r="B36" s="18"/>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20"/>
    </row>
    <row r="37" spans="2:35" ht="18.75" customHeight="1">
      <c r="B37" s="18"/>
      <c r="C37" s="19" t="s">
        <v>22</v>
      </c>
      <c r="D37" s="19"/>
      <c r="E37" s="285"/>
      <c r="F37" s="285"/>
      <c r="G37" s="19" t="s">
        <v>16</v>
      </c>
      <c r="H37" s="285"/>
      <c r="I37" s="285"/>
      <c r="J37" s="19" t="s">
        <v>18</v>
      </c>
      <c r="K37" s="285"/>
      <c r="L37" s="285"/>
      <c r="M37" s="19" t="s">
        <v>17</v>
      </c>
      <c r="N37" s="19"/>
      <c r="O37" s="19"/>
      <c r="P37" s="19"/>
      <c r="Q37" s="19"/>
      <c r="R37" s="19"/>
      <c r="S37" s="19"/>
      <c r="T37" s="19"/>
      <c r="U37" s="19"/>
      <c r="V37" s="19"/>
      <c r="W37" s="19"/>
      <c r="X37" s="19"/>
      <c r="Y37" s="19"/>
      <c r="Z37" s="19"/>
      <c r="AA37" s="19"/>
      <c r="AB37" s="19"/>
      <c r="AC37" s="19"/>
      <c r="AD37" s="19"/>
      <c r="AE37" s="19"/>
      <c r="AF37" s="19"/>
      <c r="AG37" s="19"/>
      <c r="AH37" s="19"/>
      <c r="AI37" s="20"/>
    </row>
    <row r="38" spans="2:35" ht="19.95" customHeight="1">
      <c r="B38" s="21"/>
      <c r="C38" s="241" t="str">
        <f>IF(OR(E37="",H37="",K37=""),"",IF(DATE(H26+2018,K26,N26)&lt;=DATE(E37+2018,H37,K37),"","【注意】証明日は請求日以降の日付としてください。"))</f>
        <v/>
      </c>
      <c r="D38" s="241"/>
      <c r="E38" s="241"/>
      <c r="F38" s="241"/>
      <c r="G38" s="241"/>
      <c r="H38" s="241"/>
      <c r="I38" s="241"/>
      <c r="J38" s="241"/>
      <c r="K38" s="241"/>
      <c r="L38" s="241"/>
      <c r="M38" s="241"/>
      <c r="N38" s="55"/>
      <c r="O38" s="22"/>
      <c r="P38" s="22" t="s">
        <v>19</v>
      </c>
      <c r="Q38" s="22"/>
      <c r="R38" s="22"/>
      <c r="S38" s="22"/>
      <c r="T38" s="22"/>
      <c r="U38" s="22" t="s">
        <v>20</v>
      </c>
      <c r="V38" s="22"/>
      <c r="W38" s="280"/>
      <c r="X38" s="280"/>
      <c r="Y38" s="280"/>
      <c r="Z38" s="280"/>
      <c r="AA38" s="280"/>
      <c r="AB38" s="280"/>
      <c r="AC38" s="280"/>
      <c r="AD38" s="280"/>
      <c r="AE38" s="280"/>
      <c r="AF38" s="280"/>
      <c r="AG38" s="22"/>
      <c r="AH38" s="22"/>
      <c r="AI38" s="23"/>
    </row>
    <row r="39" spans="2:35" ht="19.95" customHeight="1">
      <c r="B39" s="21"/>
      <c r="C39" s="241"/>
      <c r="D39" s="241"/>
      <c r="E39" s="241"/>
      <c r="F39" s="241"/>
      <c r="G39" s="241"/>
      <c r="H39" s="241"/>
      <c r="I39" s="241"/>
      <c r="J39" s="241"/>
      <c r="K39" s="241"/>
      <c r="L39" s="241"/>
      <c r="M39" s="241"/>
      <c r="N39" s="22"/>
      <c r="O39" s="22"/>
      <c r="P39" s="22"/>
      <c r="Q39" s="22"/>
      <c r="R39" s="22"/>
      <c r="S39" s="22"/>
      <c r="T39" s="22"/>
      <c r="U39" s="22" t="s">
        <v>21</v>
      </c>
      <c r="V39" s="22"/>
      <c r="W39" s="280"/>
      <c r="X39" s="280"/>
      <c r="Y39" s="280"/>
      <c r="Z39" s="280"/>
      <c r="AA39" s="280"/>
      <c r="AB39" s="280"/>
      <c r="AC39" s="280"/>
      <c r="AD39" s="280"/>
      <c r="AE39" s="280"/>
      <c r="AF39" s="280"/>
      <c r="AG39" s="22"/>
      <c r="AH39" s="22"/>
      <c r="AI39" s="23"/>
    </row>
    <row r="40" spans="2:35" ht="19.95" customHeight="1" thickBot="1">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6"/>
    </row>
    <row r="41" spans="2:35" s="2" customFormat="1" ht="18" customHeight="1">
      <c r="B41" s="2" t="s">
        <v>15</v>
      </c>
    </row>
    <row r="42" spans="2:35" s="2" customFormat="1" ht="18" customHeight="1">
      <c r="B42" s="2" t="s">
        <v>281</v>
      </c>
      <c r="W42" s="43"/>
      <c r="X42" s="34"/>
      <c r="Y42" s="34"/>
      <c r="Z42" s="43"/>
      <c r="AA42" s="34"/>
      <c r="AB42" s="34"/>
      <c r="AC42" s="43"/>
      <c r="AD42" s="43"/>
      <c r="AE42" s="34"/>
      <c r="AF42" s="43"/>
      <c r="AG42" s="43"/>
      <c r="AH42" s="43"/>
      <c r="AI42" s="43"/>
    </row>
    <row r="43" spans="2:35" s="2" customFormat="1" ht="18" customHeight="1">
      <c r="B43" s="2" t="s">
        <v>141</v>
      </c>
      <c r="W43" s="43"/>
      <c r="X43" s="34"/>
      <c r="Y43" s="34"/>
      <c r="Z43" s="43"/>
      <c r="AA43" s="140"/>
      <c r="AB43" s="140"/>
      <c r="AC43" s="140"/>
      <c r="AD43" s="140"/>
      <c r="AE43" s="140"/>
      <c r="AF43" s="140"/>
      <c r="AG43" s="140"/>
      <c r="AH43" s="140"/>
      <c r="AI43" s="140"/>
    </row>
    <row r="44" spans="2:35" s="2" customFormat="1" ht="18" customHeight="1">
      <c r="C44" s="2" t="s">
        <v>137</v>
      </c>
      <c r="W44" s="43"/>
      <c r="X44" s="34"/>
      <c r="Y44" s="34"/>
      <c r="Z44" s="34"/>
      <c r="AA44" s="43"/>
      <c r="AB44" s="34"/>
      <c r="AC44" s="34"/>
      <c r="AD44" s="34"/>
      <c r="AE44" s="34"/>
      <c r="AF44" s="43"/>
      <c r="AG44" s="43"/>
      <c r="AH44" s="43"/>
      <c r="AI44" s="43"/>
    </row>
    <row r="45" spans="2:35" s="2" customFormat="1" ht="18" customHeight="1">
      <c r="D45" s="2" t="s">
        <v>138</v>
      </c>
      <c r="W45" s="51"/>
      <c r="X45" s="148"/>
      <c r="Y45" s="148"/>
      <c r="Z45" s="148"/>
      <c r="AA45" s="148"/>
      <c r="AB45" s="148"/>
      <c r="AC45" s="148"/>
      <c r="AD45" s="148"/>
      <c r="AE45" s="148"/>
      <c r="AF45" s="43"/>
      <c r="AG45" s="43"/>
      <c r="AH45" s="43"/>
      <c r="AI45" s="43"/>
    </row>
    <row r="46" spans="2:35" s="2" customFormat="1" ht="18" customHeight="1">
      <c r="D46" s="2" t="s">
        <v>444</v>
      </c>
      <c r="W46" s="43"/>
      <c r="X46" s="43"/>
      <c r="Y46" s="43"/>
      <c r="Z46" s="43"/>
      <c r="AA46" s="43"/>
      <c r="AB46" s="43"/>
      <c r="AC46" s="43"/>
      <c r="AD46" s="43"/>
      <c r="AE46" s="43"/>
      <c r="AF46" s="43"/>
      <c r="AG46" s="43"/>
      <c r="AH46" s="43"/>
      <c r="AI46" s="43"/>
    </row>
    <row r="47" spans="2:35" s="2" customFormat="1" ht="18" customHeight="1">
      <c r="D47" s="2" t="s">
        <v>140</v>
      </c>
      <c r="W47" s="43"/>
      <c r="X47" s="43"/>
      <c r="Y47" s="43"/>
      <c r="Z47" s="43"/>
      <c r="AA47" s="43"/>
      <c r="AB47" s="43"/>
      <c r="AC47" s="43"/>
      <c r="AD47" s="43"/>
      <c r="AE47" s="43"/>
      <c r="AF47" s="43"/>
      <c r="AG47" s="43"/>
      <c r="AH47" s="43"/>
      <c r="AI47" s="43"/>
    </row>
    <row r="48" spans="2:35" s="2" customFormat="1" ht="18" customHeight="1"/>
    <row r="49" spans="2:26" ht="18" customHeight="1">
      <c r="B49" s="28" t="s">
        <v>72</v>
      </c>
      <c r="C49" s="5"/>
      <c r="D49" s="5"/>
      <c r="E49" s="5"/>
      <c r="F49" s="5"/>
      <c r="G49" s="5"/>
      <c r="H49" s="5"/>
      <c r="I49" s="5"/>
      <c r="J49" s="5"/>
      <c r="K49" s="5"/>
      <c r="L49" s="29"/>
      <c r="M49" s="5"/>
      <c r="N49" s="5"/>
      <c r="O49" s="5"/>
      <c r="P49" s="5"/>
      <c r="Q49" s="5"/>
      <c r="R49" s="5"/>
      <c r="S49" s="5"/>
      <c r="T49" s="5"/>
      <c r="U49" s="5"/>
      <c r="V49" s="5"/>
      <c r="W49" s="5"/>
      <c r="X49" s="5"/>
      <c r="Y49" s="5"/>
      <c r="Z49" s="5"/>
    </row>
    <row r="50" spans="2:26" s="31" customFormat="1" ht="18" customHeight="1">
      <c r="C50" s="42" t="s">
        <v>430</v>
      </c>
      <c r="E50" s="34"/>
      <c r="F50" s="34"/>
      <c r="G50" s="34"/>
      <c r="H50" s="34"/>
      <c r="I50" s="34"/>
      <c r="J50" s="34"/>
      <c r="K50" s="34"/>
      <c r="L50" s="33"/>
      <c r="M50" s="34"/>
      <c r="N50" s="34"/>
      <c r="O50" s="34"/>
      <c r="P50" s="34"/>
      <c r="Q50" s="34"/>
      <c r="R50" s="34"/>
      <c r="S50" s="35"/>
      <c r="T50" s="34"/>
      <c r="U50" s="34"/>
      <c r="V50" s="34"/>
      <c r="W50" s="34"/>
      <c r="X50" s="34"/>
      <c r="Y50" s="34"/>
      <c r="Z50" s="34"/>
    </row>
    <row r="51" spans="2:26" s="31" customFormat="1" ht="18" customHeight="1">
      <c r="C51" s="42" t="s">
        <v>153</v>
      </c>
      <c r="E51" s="34"/>
      <c r="F51" s="34"/>
      <c r="G51" s="34"/>
      <c r="H51" s="34"/>
      <c r="I51" s="34"/>
      <c r="J51" s="34"/>
      <c r="K51" s="34"/>
      <c r="L51" s="33"/>
      <c r="M51" s="34"/>
      <c r="N51" s="34"/>
      <c r="O51" s="34"/>
      <c r="P51" s="34"/>
      <c r="Q51" s="34"/>
      <c r="R51" s="34"/>
      <c r="S51" s="35"/>
      <c r="T51" s="34"/>
      <c r="U51" s="34"/>
      <c r="V51" s="34"/>
      <c r="W51" s="34"/>
      <c r="X51" s="34"/>
      <c r="Y51" s="34"/>
      <c r="Z51" s="34"/>
    </row>
    <row r="52" spans="2:26" s="31" customFormat="1" ht="18" customHeight="1">
      <c r="C52" s="42"/>
      <c r="D52" s="42" t="s">
        <v>154</v>
      </c>
      <c r="E52" s="34"/>
      <c r="F52" s="34"/>
      <c r="G52" s="34"/>
      <c r="H52" s="34"/>
      <c r="I52" s="34"/>
      <c r="J52" s="34"/>
      <c r="K52" s="34"/>
      <c r="L52" s="33"/>
      <c r="M52" s="34"/>
      <c r="N52" s="34"/>
      <c r="O52" s="34"/>
      <c r="P52" s="34"/>
      <c r="Q52" s="34"/>
      <c r="R52" s="34"/>
      <c r="S52" s="35"/>
      <c r="T52" s="34"/>
      <c r="U52" s="34"/>
      <c r="V52" s="34"/>
      <c r="W52" s="34"/>
      <c r="X52" s="34"/>
      <c r="Y52" s="34"/>
      <c r="Z52" s="34"/>
    </row>
    <row r="53" spans="2:26" s="31" customFormat="1" ht="18" customHeight="1">
      <c r="C53" s="42" t="s">
        <v>283</v>
      </c>
      <c r="D53" s="42"/>
      <c r="E53" s="34"/>
      <c r="F53" s="34"/>
      <c r="G53" s="34"/>
      <c r="H53" s="34"/>
      <c r="I53" s="34"/>
      <c r="J53" s="34"/>
      <c r="K53" s="34"/>
      <c r="L53" s="33"/>
      <c r="M53" s="34"/>
      <c r="N53" s="34"/>
      <c r="O53" s="34"/>
      <c r="P53" s="34"/>
      <c r="Q53" s="34"/>
      <c r="R53" s="34"/>
      <c r="S53" s="35"/>
      <c r="T53" s="34"/>
      <c r="U53" s="34"/>
      <c r="V53" s="34"/>
      <c r="W53" s="34"/>
      <c r="X53" s="34"/>
      <c r="Y53" s="34"/>
      <c r="Z53" s="34"/>
    </row>
    <row r="54" spans="2:26" s="31" customFormat="1" ht="18" customHeight="1">
      <c r="C54" s="42"/>
      <c r="D54" s="42" t="s">
        <v>235</v>
      </c>
      <c r="E54" s="34"/>
      <c r="F54" s="34"/>
      <c r="G54" s="34"/>
      <c r="H54" s="34"/>
      <c r="I54" s="34"/>
      <c r="J54" s="34"/>
      <c r="K54" s="34"/>
      <c r="L54" s="33"/>
      <c r="M54" s="34"/>
      <c r="N54" s="34"/>
      <c r="O54" s="34"/>
      <c r="P54" s="34"/>
      <c r="Q54" s="34"/>
      <c r="R54" s="34"/>
      <c r="S54" s="35"/>
      <c r="T54" s="34"/>
      <c r="U54" s="34"/>
      <c r="V54" s="34"/>
      <c r="W54" s="34"/>
      <c r="X54" s="34"/>
      <c r="Y54" s="34"/>
      <c r="Z54" s="34"/>
    </row>
    <row r="55" spans="2:26" s="31" customFormat="1" ht="18" customHeight="1">
      <c r="C55" s="42"/>
      <c r="D55" s="42"/>
      <c r="E55" s="34"/>
      <c r="F55" s="34"/>
      <c r="G55" s="34"/>
      <c r="H55" s="34"/>
      <c r="I55" s="34"/>
      <c r="J55" s="34"/>
      <c r="K55" s="34"/>
      <c r="L55" s="33"/>
      <c r="M55" s="34"/>
      <c r="N55" s="34"/>
      <c r="O55" s="34"/>
      <c r="P55" s="34"/>
      <c r="Q55" s="34"/>
      <c r="R55" s="34"/>
      <c r="S55" s="35"/>
      <c r="T55" s="34"/>
      <c r="U55" s="34"/>
      <c r="V55" s="34"/>
      <c r="W55" s="34"/>
      <c r="X55" s="34"/>
      <c r="Y55" s="34"/>
      <c r="Z55" s="34"/>
    </row>
    <row r="56" spans="2:26" s="31" customFormat="1" ht="18" customHeight="1">
      <c r="C56" s="42" t="s">
        <v>297</v>
      </c>
      <c r="E56" s="34"/>
      <c r="F56" s="34"/>
      <c r="G56" s="34"/>
      <c r="H56" s="34"/>
      <c r="I56" s="34"/>
      <c r="J56" s="34"/>
      <c r="K56" s="34"/>
      <c r="L56" s="33"/>
      <c r="M56" s="34"/>
      <c r="N56" s="34"/>
      <c r="O56" s="34"/>
      <c r="P56" s="34"/>
      <c r="Q56" s="34"/>
      <c r="R56" s="34"/>
      <c r="S56" s="35"/>
      <c r="T56" s="34"/>
      <c r="U56" s="34"/>
      <c r="V56" s="34"/>
      <c r="W56" s="34"/>
      <c r="X56" s="34"/>
      <c r="Y56" s="34"/>
      <c r="Z56" s="34"/>
    </row>
    <row r="57" spans="2:26" s="31" customFormat="1" ht="18" customHeight="1">
      <c r="C57" s="42" t="s">
        <v>296</v>
      </c>
      <c r="E57" s="34"/>
      <c r="F57" s="34"/>
      <c r="G57" s="34"/>
      <c r="H57" s="34"/>
      <c r="I57" s="34"/>
      <c r="J57" s="34"/>
      <c r="K57" s="34"/>
      <c r="L57" s="33"/>
      <c r="M57" s="34"/>
      <c r="N57" s="34"/>
      <c r="O57" s="34"/>
      <c r="P57" s="34"/>
      <c r="Q57" s="34"/>
      <c r="R57" s="34"/>
      <c r="S57" s="35"/>
      <c r="T57" s="34"/>
      <c r="U57" s="34"/>
      <c r="V57" s="34"/>
      <c r="W57" s="34"/>
      <c r="X57" s="34"/>
      <c r="Y57" s="34"/>
      <c r="Z57" s="34"/>
    </row>
    <row r="58" spans="2:26" s="31" customFormat="1" ht="18" customHeight="1">
      <c r="C58" s="42"/>
      <c r="E58" s="34"/>
      <c r="F58" s="34"/>
      <c r="G58" s="34"/>
      <c r="H58" s="34"/>
      <c r="I58" s="34"/>
      <c r="J58" s="34"/>
      <c r="K58" s="34"/>
      <c r="L58" s="33"/>
      <c r="M58" s="34"/>
      <c r="N58" s="34"/>
      <c r="O58" s="34"/>
      <c r="P58" s="34"/>
      <c r="Q58" s="34"/>
      <c r="R58" s="34"/>
      <c r="S58" s="35"/>
      <c r="T58" s="34"/>
      <c r="U58" s="34"/>
      <c r="V58" s="34"/>
      <c r="W58" s="34"/>
      <c r="X58" s="34"/>
      <c r="Y58" s="34"/>
      <c r="Z58" s="34"/>
    </row>
    <row r="59" spans="2:26" s="31" customFormat="1" ht="18" customHeight="1">
      <c r="C59" s="42" t="s">
        <v>123</v>
      </c>
      <c r="E59" s="34"/>
      <c r="F59" s="34"/>
      <c r="G59" s="34"/>
      <c r="H59" s="34"/>
      <c r="I59" s="34"/>
      <c r="J59" s="34"/>
      <c r="K59" s="34"/>
      <c r="L59" s="33"/>
      <c r="M59" s="34"/>
      <c r="N59" s="34"/>
      <c r="O59" s="34"/>
      <c r="P59" s="34"/>
      <c r="Q59" s="34"/>
      <c r="R59" s="34"/>
      <c r="S59" s="35"/>
      <c r="T59" s="34"/>
      <c r="U59" s="34"/>
      <c r="V59" s="34"/>
      <c r="W59" s="34"/>
      <c r="X59" s="34"/>
      <c r="Y59" s="34"/>
      <c r="Z59" s="34"/>
    </row>
    <row r="60" spans="2:26" s="31" customFormat="1" ht="18" customHeight="1">
      <c r="C60" s="42" t="s">
        <v>284</v>
      </c>
      <c r="D60" s="42"/>
      <c r="E60" s="34"/>
      <c r="F60" s="34"/>
      <c r="G60" s="34"/>
      <c r="H60" s="34"/>
      <c r="I60" s="34"/>
      <c r="J60" s="34"/>
      <c r="K60" s="34"/>
      <c r="L60" s="33"/>
      <c r="M60" s="34"/>
      <c r="N60" s="34"/>
      <c r="O60" s="34"/>
      <c r="P60" s="34"/>
      <c r="Q60" s="34"/>
      <c r="R60" s="34"/>
      <c r="S60" s="35"/>
      <c r="T60" s="34"/>
      <c r="U60" s="34"/>
      <c r="V60" s="34"/>
      <c r="W60" s="34"/>
      <c r="X60" s="34"/>
      <c r="Y60" s="34"/>
      <c r="Z60" s="34"/>
    </row>
    <row r="61" spans="2:26" s="31" customFormat="1" ht="18" customHeight="1">
      <c r="C61" s="42"/>
      <c r="D61" s="42" t="s">
        <v>236</v>
      </c>
      <c r="E61" s="34"/>
      <c r="F61" s="34"/>
      <c r="G61" s="34"/>
      <c r="H61" s="34"/>
      <c r="I61" s="34"/>
      <c r="J61" s="34"/>
      <c r="K61" s="34"/>
      <c r="L61" s="33"/>
      <c r="M61" s="34"/>
      <c r="N61" s="34"/>
      <c r="O61" s="34"/>
      <c r="P61" s="34"/>
      <c r="Q61" s="34"/>
      <c r="R61" s="34"/>
      <c r="S61" s="35"/>
      <c r="T61" s="34"/>
      <c r="U61" s="34"/>
      <c r="V61" s="34"/>
      <c r="W61" s="34"/>
      <c r="X61" s="34"/>
      <c r="Y61" s="34"/>
      <c r="Z61" s="34"/>
    </row>
    <row r="62" spans="2:26" s="31" customFormat="1" ht="18" customHeight="1">
      <c r="C62" s="42"/>
      <c r="D62" s="42"/>
      <c r="E62" s="34"/>
      <c r="F62" s="34"/>
      <c r="G62" s="34"/>
      <c r="H62" s="34"/>
      <c r="I62" s="34"/>
      <c r="J62" s="34"/>
      <c r="K62" s="34"/>
      <c r="L62" s="33"/>
      <c r="M62" s="34"/>
      <c r="N62" s="34"/>
      <c r="O62" s="34"/>
      <c r="P62" s="34"/>
      <c r="Q62" s="34"/>
      <c r="R62" s="34"/>
      <c r="S62" s="35"/>
      <c r="T62" s="34"/>
      <c r="U62" s="34"/>
      <c r="V62" s="34"/>
      <c r="W62" s="34"/>
      <c r="X62" s="34"/>
      <c r="Y62" s="34"/>
      <c r="Z62" s="34"/>
    </row>
    <row r="63" spans="2:26" s="31" customFormat="1" ht="18" customHeight="1">
      <c r="C63" s="42" t="s">
        <v>298</v>
      </c>
      <c r="E63" s="34"/>
      <c r="F63" s="34"/>
      <c r="G63" s="34"/>
      <c r="H63" s="34"/>
      <c r="I63" s="34"/>
      <c r="J63" s="34"/>
      <c r="K63" s="34"/>
      <c r="L63" s="33"/>
      <c r="M63" s="34"/>
      <c r="N63" s="34"/>
      <c r="O63" s="34"/>
      <c r="P63" s="34"/>
      <c r="Q63" s="34"/>
      <c r="R63" s="34"/>
      <c r="S63" s="35"/>
      <c r="T63" s="34"/>
      <c r="U63" s="34"/>
      <c r="V63" s="34"/>
      <c r="W63" s="34"/>
      <c r="X63" s="34"/>
      <c r="Y63" s="34"/>
      <c r="Z63" s="34"/>
    </row>
    <row r="64" spans="2:26" s="31" customFormat="1" ht="18" customHeight="1">
      <c r="C64" s="42" t="s">
        <v>295</v>
      </c>
      <c r="E64" s="34"/>
      <c r="F64" s="34"/>
      <c r="G64" s="34"/>
      <c r="H64" s="34"/>
      <c r="I64" s="34"/>
      <c r="J64" s="34"/>
      <c r="K64" s="34"/>
      <c r="L64" s="33"/>
      <c r="M64" s="34"/>
      <c r="N64" s="34"/>
      <c r="O64" s="34"/>
      <c r="P64" s="34"/>
      <c r="Q64" s="34"/>
      <c r="R64" s="34"/>
      <c r="S64" s="35"/>
      <c r="T64" s="34"/>
      <c r="U64" s="34"/>
      <c r="V64" s="34"/>
      <c r="W64" s="34"/>
      <c r="X64" s="34"/>
      <c r="Y64" s="34"/>
      <c r="Z64" s="34"/>
    </row>
    <row r="65" spans="1:26" s="31" customFormat="1" ht="18" customHeight="1">
      <c r="C65" s="42"/>
      <c r="E65" s="34"/>
      <c r="F65" s="34"/>
      <c r="G65" s="34"/>
      <c r="H65" s="34"/>
      <c r="I65" s="34"/>
      <c r="J65" s="34"/>
      <c r="K65" s="34"/>
      <c r="L65" s="33"/>
      <c r="M65" s="34"/>
      <c r="N65" s="34"/>
      <c r="O65" s="34"/>
      <c r="P65" s="34"/>
      <c r="Q65" s="34"/>
      <c r="R65" s="34"/>
      <c r="S65" s="35"/>
      <c r="T65" s="34"/>
      <c r="U65" s="34"/>
      <c r="V65" s="34"/>
      <c r="W65" s="34"/>
      <c r="X65" s="34"/>
      <c r="Y65" s="34"/>
      <c r="Z65" s="34"/>
    </row>
    <row r="66" spans="1:26" s="31" customFormat="1" ht="18" customHeight="1">
      <c r="C66" s="42" t="s">
        <v>124</v>
      </c>
      <c r="E66" s="34"/>
      <c r="F66" s="34"/>
      <c r="G66" s="34"/>
      <c r="H66" s="34"/>
      <c r="I66" s="34"/>
      <c r="J66" s="34"/>
      <c r="K66" s="34"/>
      <c r="L66" s="33"/>
      <c r="M66" s="34"/>
      <c r="N66" s="34"/>
      <c r="O66" s="34"/>
      <c r="P66" s="34"/>
      <c r="Q66" s="34"/>
      <c r="R66" s="34"/>
      <c r="S66" s="35"/>
      <c r="T66" s="34"/>
      <c r="U66" s="34"/>
      <c r="V66" s="34"/>
      <c r="W66" s="34"/>
      <c r="X66" s="34"/>
      <c r="Y66" s="34"/>
      <c r="Z66" s="34"/>
    </row>
    <row r="67" spans="1:26" s="31" customFormat="1" ht="18" customHeight="1">
      <c r="C67" s="42" t="s">
        <v>313</v>
      </c>
      <c r="E67" s="34"/>
      <c r="F67" s="34"/>
      <c r="G67" s="34"/>
      <c r="H67" s="34"/>
      <c r="I67" s="34"/>
      <c r="J67" s="34"/>
      <c r="K67" s="34"/>
      <c r="L67" s="33"/>
      <c r="M67" s="34"/>
      <c r="N67" s="34"/>
      <c r="O67" s="34"/>
      <c r="P67" s="34"/>
      <c r="Q67" s="34"/>
      <c r="R67" s="34"/>
      <c r="S67" s="35"/>
      <c r="T67" s="34"/>
      <c r="U67" s="34"/>
      <c r="V67" s="34"/>
      <c r="W67" s="34"/>
      <c r="X67" s="34"/>
      <c r="Y67" s="34"/>
      <c r="Z67" s="34"/>
    </row>
    <row r="68" spans="1:26" s="31" customFormat="1" ht="18" customHeight="1">
      <c r="C68" s="42"/>
      <c r="D68" s="42" t="s">
        <v>243</v>
      </c>
      <c r="E68" s="34"/>
      <c r="F68" s="34"/>
      <c r="G68" s="34"/>
      <c r="H68" s="34"/>
      <c r="I68" s="34"/>
      <c r="J68" s="34"/>
      <c r="K68" s="34"/>
      <c r="L68" s="33"/>
      <c r="M68" s="34"/>
      <c r="N68" s="34"/>
      <c r="O68" s="34"/>
      <c r="P68" s="34"/>
      <c r="Q68" s="34"/>
      <c r="R68" s="34"/>
      <c r="S68" s="35"/>
      <c r="T68" s="34"/>
      <c r="U68" s="34"/>
      <c r="V68" s="34"/>
      <c r="W68" s="34"/>
      <c r="X68" s="34"/>
      <c r="Y68" s="34"/>
      <c r="Z68" s="34"/>
    </row>
    <row r="69" spans="1:26" s="31" customFormat="1" ht="18" customHeight="1">
      <c r="C69" s="42"/>
      <c r="D69" s="42"/>
      <c r="E69" s="34"/>
      <c r="F69" s="34"/>
      <c r="G69" s="34"/>
      <c r="H69" s="34"/>
      <c r="I69" s="34"/>
      <c r="J69" s="34"/>
      <c r="K69" s="34"/>
      <c r="L69" s="33"/>
      <c r="M69" s="34"/>
      <c r="N69" s="34"/>
      <c r="O69" s="34"/>
      <c r="P69" s="34"/>
      <c r="Q69" s="34"/>
      <c r="R69" s="34"/>
      <c r="S69" s="35"/>
      <c r="T69" s="34"/>
      <c r="U69" s="34"/>
      <c r="V69" s="34"/>
      <c r="W69" s="34"/>
      <c r="X69" s="34"/>
      <c r="Y69" s="34"/>
      <c r="Z69" s="34"/>
    </row>
    <row r="70" spans="1:26" ht="18" customHeight="1">
      <c r="A70" s="31"/>
      <c r="B70" s="157"/>
      <c r="C70" s="43" t="s">
        <v>74</v>
      </c>
      <c r="D70" s="27"/>
    </row>
    <row r="71" spans="1:26" ht="18" customHeight="1">
      <c r="A71" s="31"/>
      <c r="B71" s="157"/>
      <c r="C71" s="43" t="s">
        <v>290</v>
      </c>
      <c r="D71" s="2" t="s">
        <v>303</v>
      </c>
    </row>
    <row r="72" spans="1:26" ht="18" customHeight="1">
      <c r="A72" s="31"/>
      <c r="B72" s="157"/>
      <c r="C72" s="43"/>
      <c r="D72" s="2" t="s">
        <v>314</v>
      </c>
    </row>
    <row r="73" spans="1:26" ht="18" customHeight="1">
      <c r="A73" s="31"/>
      <c r="B73" s="157"/>
      <c r="C73" s="43" t="s">
        <v>290</v>
      </c>
      <c r="D73" s="2" t="s">
        <v>300</v>
      </c>
    </row>
    <row r="74" spans="1:26" ht="18" customHeight="1">
      <c r="A74" s="31"/>
      <c r="B74" s="157"/>
      <c r="C74" s="43"/>
      <c r="D74" s="2" t="s">
        <v>304</v>
      </c>
    </row>
    <row r="75" spans="1:26" ht="18" customHeight="1">
      <c r="A75" s="31"/>
      <c r="B75" s="157"/>
      <c r="C75" s="43"/>
      <c r="D75" s="2" t="s">
        <v>305</v>
      </c>
    </row>
    <row r="76" spans="1:26" ht="18" customHeight="1">
      <c r="A76" s="31"/>
      <c r="B76" s="157"/>
      <c r="C76" s="43"/>
      <c r="D76" s="2"/>
    </row>
    <row r="77" spans="1:26" s="31" customFormat="1" ht="18" customHeight="1">
      <c r="B77" s="158"/>
      <c r="C77" s="43" t="s">
        <v>311</v>
      </c>
      <c r="D77" s="34"/>
      <c r="E77" s="34"/>
      <c r="F77" s="34"/>
      <c r="G77" s="34"/>
      <c r="H77" s="34"/>
      <c r="I77" s="34"/>
      <c r="J77" s="34"/>
      <c r="K77" s="34"/>
      <c r="L77" s="33"/>
      <c r="M77" s="34"/>
      <c r="N77" s="34"/>
      <c r="O77" s="34"/>
      <c r="P77" s="34"/>
      <c r="Q77" s="34"/>
      <c r="R77" s="34"/>
      <c r="S77" s="34"/>
      <c r="T77" s="34"/>
      <c r="U77" s="34"/>
      <c r="V77" s="34"/>
      <c r="W77" s="34"/>
      <c r="X77" s="34"/>
      <c r="Y77" s="34"/>
      <c r="Z77" s="34"/>
    </row>
    <row r="78" spans="1:26" ht="18" customHeight="1">
      <c r="A78" s="31"/>
      <c r="B78" s="157"/>
      <c r="C78" s="43" t="s">
        <v>95</v>
      </c>
      <c r="D78" s="5"/>
      <c r="E78" s="5"/>
      <c r="F78" s="5"/>
      <c r="G78" s="5"/>
      <c r="H78" s="5"/>
      <c r="I78" s="5"/>
      <c r="J78" s="5"/>
      <c r="K78" s="5"/>
      <c r="L78" s="29"/>
      <c r="M78" s="5"/>
      <c r="N78" s="5"/>
      <c r="O78" s="5"/>
      <c r="P78" s="5"/>
      <c r="Q78" s="5"/>
      <c r="R78" s="5"/>
      <c r="S78" s="5"/>
      <c r="T78" s="5"/>
      <c r="U78" s="5"/>
      <c r="V78" s="5"/>
      <c r="W78" s="5"/>
      <c r="X78" s="5"/>
      <c r="Y78" s="5"/>
      <c r="Z78" s="5"/>
    </row>
    <row r="79" spans="1:26" ht="18" customHeight="1">
      <c r="A79" s="31"/>
      <c r="B79" s="157"/>
      <c r="C79" s="43"/>
      <c r="D79" s="5"/>
      <c r="E79" s="5"/>
      <c r="F79" s="5"/>
      <c r="G79" s="5"/>
      <c r="H79" s="5"/>
      <c r="I79" s="5"/>
      <c r="J79" s="5"/>
      <c r="K79" s="5"/>
      <c r="L79" s="29"/>
      <c r="M79" s="5"/>
      <c r="N79" s="5"/>
      <c r="O79" s="5"/>
      <c r="P79" s="5"/>
      <c r="Q79" s="5"/>
      <c r="R79" s="5"/>
      <c r="S79" s="5"/>
      <c r="T79" s="5"/>
      <c r="U79" s="5"/>
      <c r="V79" s="5"/>
      <c r="W79" s="5"/>
      <c r="X79" s="5"/>
      <c r="Y79" s="5"/>
      <c r="Z79" s="5"/>
    </row>
    <row r="80" spans="1:26" ht="18" customHeight="1">
      <c r="A80" s="31"/>
      <c r="B80" s="157"/>
      <c r="C80" s="43" t="s">
        <v>81</v>
      </c>
      <c r="D80" s="5"/>
      <c r="E80" s="5"/>
      <c r="F80" s="5"/>
      <c r="G80" s="5"/>
      <c r="H80" s="5"/>
      <c r="I80" s="5"/>
      <c r="J80" s="5"/>
      <c r="K80" s="5"/>
      <c r="L80" s="29"/>
      <c r="M80" s="5"/>
      <c r="N80" s="5"/>
      <c r="O80" s="5"/>
      <c r="P80" s="5"/>
      <c r="Q80" s="5"/>
      <c r="R80" s="5"/>
      <c r="S80" s="5"/>
      <c r="T80" s="5"/>
      <c r="U80" s="5"/>
      <c r="V80" s="5"/>
      <c r="W80" s="5"/>
      <c r="X80" s="5"/>
      <c r="Y80" s="5"/>
      <c r="Z80" s="5"/>
    </row>
    <row r="81" spans="1:26" ht="18" customHeight="1">
      <c r="A81" s="31"/>
      <c r="B81" s="157"/>
      <c r="C81" s="43"/>
      <c r="D81" s="5"/>
      <c r="E81" s="5"/>
      <c r="F81" s="5"/>
      <c r="G81" s="5"/>
      <c r="H81" s="5"/>
      <c r="I81" s="5"/>
      <c r="J81" s="5"/>
      <c r="K81" s="5"/>
      <c r="L81" s="29"/>
      <c r="M81" s="5"/>
      <c r="N81" s="5"/>
      <c r="O81" s="5"/>
      <c r="P81" s="5"/>
      <c r="Q81" s="5"/>
      <c r="R81" s="5"/>
      <c r="S81" s="5"/>
      <c r="T81" s="5"/>
      <c r="U81" s="5"/>
      <c r="V81" s="5"/>
      <c r="W81" s="5"/>
      <c r="X81" s="5"/>
      <c r="Y81" s="5"/>
      <c r="Z81" s="5"/>
    </row>
    <row r="82" spans="1:26" ht="18" customHeight="1">
      <c r="A82" s="31"/>
      <c r="B82" s="157"/>
      <c r="C82" s="43" t="s">
        <v>134</v>
      </c>
      <c r="D82" s="5"/>
      <c r="E82" s="5"/>
      <c r="F82" s="5"/>
      <c r="G82" s="5"/>
      <c r="H82" s="5"/>
      <c r="I82" s="5"/>
      <c r="J82" s="5"/>
      <c r="K82" s="5"/>
      <c r="L82" s="29"/>
      <c r="M82" s="5"/>
      <c r="N82" s="5"/>
      <c r="O82" s="5"/>
      <c r="P82" s="5"/>
      <c r="Q82" s="5"/>
      <c r="R82" s="5"/>
      <c r="S82" s="5"/>
      <c r="T82" s="5"/>
      <c r="U82" s="5"/>
      <c r="V82" s="5"/>
      <c r="W82" s="5"/>
      <c r="X82" s="5"/>
      <c r="Y82" s="5"/>
      <c r="Z82" s="5"/>
    </row>
    <row r="83" spans="1:26" ht="18" customHeight="1">
      <c r="A83" s="31"/>
      <c r="B83" s="157"/>
      <c r="E83" s="5"/>
      <c r="F83" s="5"/>
      <c r="G83" s="5"/>
      <c r="H83" s="5"/>
      <c r="I83" s="5"/>
      <c r="J83" s="5"/>
      <c r="K83" s="5"/>
      <c r="L83" s="29"/>
      <c r="M83" s="5"/>
      <c r="N83" s="5"/>
      <c r="O83" s="5"/>
      <c r="P83" s="5"/>
      <c r="Q83" s="5"/>
      <c r="R83" s="5"/>
      <c r="S83" s="30"/>
      <c r="T83" s="5"/>
      <c r="U83" s="5"/>
      <c r="V83" s="5"/>
      <c r="W83" s="5"/>
      <c r="X83" s="5"/>
      <c r="Y83" s="5"/>
      <c r="Z83" s="5"/>
    </row>
    <row r="84" spans="1:26" ht="18" customHeight="1">
      <c r="A84" s="31"/>
      <c r="B84" s="157"/>
      <c r="C84" s="2" t="s">
        <v>285</v>
      </c>
      <c r="E84" s="5"/>
      <c r="F84" s="5"/>
      <c r="G84" s="5"/>
      <c r="H84" s="5"/>
      <c r="I84" s="5"/>
      <c r="J84" s="5"/>
      <c r="K84" s="5"/>
      <c r="L84" s="29"/>
      <c r="M84" s="5"/>
      <c r="N84" s="5"/>
      <c r="O84" s="5"/>
      <c r="P84" s="5"/>
      <c r="Q84" s="5"/>
      <c r="R84" s="5"/>
      <c r="S84" s="30"/>
      <c r="T84" s="5"/>
      <c r="U84" s="5"/>
      <c r="V84" s="5"/>
      <c r="W84" s="5"/>
      <c r="X84" s="5"/>
      <c r="Y84" s="5"/>
      <c r="Z84" s="5"/>
    </row>
    <row r="85" spans="1:26" ht="18" customHeight="1">
      <c r="A85" s="31"/>
      <c r="B85" s="157"/>
      <c r="C85" s="43" t="s">
        <v>76</v>
      </c>
      <c r="E85" s="5"/>
      <c r="F85" s="5"/>
      <c r="G85" s="5"/>
      <c r="H85" s="5"/>
      <c r="I85" s="5"/>
      <c r="J85" s="5"/>
      <c r="K85" s="5"/>
      <c r="L85" s="29"/>
      <c r="M85" s="5"/>
      <c r="N85" s="5"/>
      <c r="O85" s="5"/>
      <c r="P85" s="5"/>
      <c r="Q85" s="5"/>
      <c r="R85" s="5"/>
      <c r="S85" s="30"/>
      <c r="T85" s="5"/>
      <c r="U85" s="5"/>
      <c r="V85" s="5"/>
      <c r="W85" s="5"/>
      <c r="X85" s="5"/>
      <c r="Y85" s="5"/>
      <c r="Z85" s="5"/>
    </row>
    <row r="86" spans="1:26" ht="18" customHeight="1">
      <c r="A86" s="31"/>
      <c r="B86" s="157"/>
      <c r="C86" s="43" t="s">
        <v>77</v>
      </c>
      <c r="D86" s="2" t="s">
        <v>78</v>
      </c>
      <c r="E86" s="5"/>
      <c r="F86" s="5"/>
      <c r="G86" s="5"/>
      <c r="H86" s="5"/>
      <c r="I86" s="5"/>
      <c r="J86" s="5"/>
      <c r="K86" s="5"/>
      <c r="L86" s="29"/>
      <c r="M86" s="5"/>
      <c r="N86" s="5"/>
      <c r="O86" s="5"/>
      <c r="P86" s="5"/>
      <c r="Q86" s="5"/>
      <c r="R86" s="5"/>
      <c r="S86" s="30"/>
      <c r="T86" s="5"/>
      <c r="U86" s="5"/>
      <c r="V86" s="5"/>
      <c r="W86" s="5"/>
      <c r="X86" s="5"/>
      <c r="Y86" s="5"/>
      <c r="Z86" s="5"/>
    </row>
    <row r="87" spans="1:26" ht="18" customHeight="1">
      <c r="A87" s="31"/>
      <c r="B87" s="157"/>
      <c r="C87" s="43" t="s">
        <v>79</v>
      </c>
      <c r="E87" s="5"/>
      <c r="F87" s="5"/>
      <c r="G87" s="5"/>
      <c r="H87" s="5"/>
      <c r="I87" s="5"/>
      <c r="J87" s="5"/>
      <c r="K87" s="5"/>
      <c r="L87" s="29"/>
      <c r="M87" s="5"/>
      <c r="N87" s="5"/>
      <c r="O87" s="5"/>
      <c r="P87" s="5"/>
      <c r="Q87" s="5"/>
      <c r="R87" s="5"/>
      <c r="S87" s="30"/>
      <c r="T87" s="5"/>
      <c r="U87" s="5"/>
      <c r="V87" s="5"/>
      <c r="W87" s="5"/>
      <c r="X87" s="5"/>
      <c r="Y87" s="5"/>
      <c r="Z87" s="5"/>
    </row>
    <row r="88" spans="1:26" ht="18" customHeight="1">
      <c r="A88" s="31"/>
      <c r="B88" s="157"/>
      <c r="C88" s="43"/>
      <c r="D88" s="2" t="s">
        <v>293</v>
      </c>
      <c r="E88" s="5"/>
      <c r="F88" s="5"/>
      <c r="G88" s="5"/>
      <c r="H88" s="5"/>
      <c r="I88" s="5"/>
      <c r="J88" s="5"/>
      <c r="K88" s="5"/>
      <c r="L88" s="29"/>
      <c r="M88" s="5"/>
      <c r="N88" s="5"/>
      <c r="O88" s="5"/>
      <c r="P88" s="5"/>
      <c r="Q88" s="5"/>
      <c r="R88" s="5"/>
      <c r="S88" s="30"/>
      <c r="T88" s="5"/>
      <c r="U88" s="5"/>
      <c r="V88" s="5"/>
      <c r="W88" s="5"/>
      <c r="X88" s="5"/>
      <c r="Y88" s="5"/>
      <c r="Z88" s="5"/>
    </row>
    <row r="89" spans="1:26" ht="18" customHeight="1">
      <c r="A89" s="31"/>
      <c r="B89" s="157"/>
      <c r="C89" s="43"/>
      <c r="D89" s="2" t="s">
        <v>294</v>
      </c>
      <c r="E89" s="5"/>
      <c r="F89" s="5"/>
      <c r="G89" s="5"/>
      <c r="H89" s="5"/>
      <c r="I89" s="5"/>
      <c r="J89" s="5"/>
      <c r="K89" s="5"/>
      <c r="L89" s="29"/>
      <c r="M89" s="5"/>
      <c r="N89" s="5"/>
      <c r="O89" s="5"/>
      <c r="P89" s="5"/>
      <c r="Q89" s="5"/>
      <c r="R89" s="5"/>
      <c r="S89" s="30"/>
      <c r="T89" s="5"/>
      <c r="U89" s="5"/>
      <c r="V89" s="5"/>
      <c r="W89" s="5"/>
      <c r="X89" s="5"/>
      <c r="Y89" s="5"/>
      <c r="Z89" s="5"/>
    </row>
    <row r="90" spans="1:26" ht="18" customHeight="1">
      <c r="A90" s="31"/>
      <c r="B90" s="157"/>
      <c r="C90" s="43" t="s">
        <v>80</v>
      </c>
      <c r="E90" s="5"/>
      <c r="F90" s="5"/>
      <c r="G90" s="5"/>
      <c r="H90" s="5"/>
      <c r="I90" s="5"/>
      <c r="J90" s="5"/>
      <c r="K90" s="5"/>
      <c r="L90" s="29"/>
      <c r="M90" s="5"/>
      <c r="N90" s="5"/>
      <c r="O90" s="5"/>
      <c r="P90" s="5"/>
      <c r="Q90" s="5"/>
      <c r="R90" s="5"/>
      <c r="S90" s="30"/>
      <c r="T90" s="5"/>
      <c r="U90" s="5"/>
      <c r="V90" s="5"/>
      <c r="W90" s="5"/>
      <c r="X90" s="5"/>
      <c r="Y90" s="5"/>
      <c r="Z90" s="5"/>
    </row>
    <row r="91" spans="1:26" ht="18" customHeight="1">
      <c r="A91" s="31"/>
      <c r="B91" s="157"/>
      <c r="C91" s="43"/>
      <c r="D91" s="2" t="s">
        <v>315</v>
      </c>
      <c r="E91" s="5"/>
      <c r="F91" s="5"/>
      <c r="G91" s="5"/>
      <c r="H91" s="5"/>
      <c r="I91" s="5"/>
      <c r="J91" s="5"/>
      <c r="K91" s="5"/>
      <c r="L91" s="29"/>
      <c r="M91" s="5"/>
      <c r="N91" s="5"/>
      <c r="O91" s="5"/>
      <c r="P91" s="5"/>
      <c r="Q91" s="5"/>
      <c r="R91" s="5"/>
      <c r="S91" s="30"/>
      <c r="T91" s="5"/>
      <c r="U91" s="5"/>
      <c r="V91" s="5"/>
      <c r="W91" s="5"/>
      <c r="X91" s="5"/>
      <c r="Y91" s="5"/>
      <c r="Z91" s="5"/>
    </row>
    <row r="92" spans="1:26" ht="18" customHeight="1">
      <c r="A92" s="31"/>
      <c r="B92" s="157"/>
      <c r="C92" s="43"/>
      <c r="D92" s="2" t="s">
        <v>316</v>
      </c>
      <c r="E92" s="5"/>
      <c r="F92" s="5"/>
      <c r="G92" s="5"/>
      <c r="H92" s="5"/>
      <c r="I92" s="5"/>
      <c r="J92" s="5"/>
      <c r="K92" s="5"/>
      <c r="L92" s="29"/>
      <c r="M92" s="5"/>
      <c r="N92" s="5"/>
      <c r="O92" s="5"/>
      <c r="P92" s="5"/>
      <c r="Q92" s="5"/>
      <c r="R92" s="5"/>
      <c r="S92" s="30"/>
      <c r="T92" s="5"/>
      <c r="U92" s="5"/>
      <c r="V92" s="5"/>
      <c r="W92" s="5"/>
      <c r="X92" s="5"/>
      <c r="Y92" s="5"/>
      <c r="Z92" s="5"/>
    </row>
    <row r="93" spans="1:26" ht="18" customHeight="1">
      <c r="A93" s="31"/>
      <c r="B93" s="157"/>
      <c r="C93" s="43"/>
      <c r="E93" s="5"/>
      <c r="F93" s="5"/>
      <c r="G93" s="5"/>
      <c r="H93" s="5"/>
      <c r="I93" s="5"/>
      <c r="J93" s="5"/>
      <c r="K93" s="5"/>
      <c r="L93" s="29"/>
      <c r="M93" s="5"/>
      <c r="N93" s="5"/>
      <c r="O93" s="5"/>
      <c r="P93" s="5"/>
      <c r="Q93" s="5"/>
      <c r="R93" s="5"/>
      <c r="S93" s="30"/>
      <c r="T93" s="5"/>
      <c r="U93" s="5"/>
      <c r="V93" s="5"/>
      <c r="W93" s="5"/>
      <c r="X93" s="5"/>
      <c r="Y93" s="5"/>
      <c r="Z93" s="5"/>
    </row>
    <row r="94" spans="1:26" ht="18" customHeight="1">
      <c r="C94" s="2"/>
      <c r="D94" s="2"/>
    </row>
    <row r="95" spans="1:26" ht="18" customHeight="1">
      <c r="B95" s="28"/>
      <c r="C95" s="2"/>
    </row>
    <row r="96" spans="1:26" ht="26.25" customHeight="1">
      <c r="B96" s="157"/>
      <c r="C96" s="4" t="s">
        <v>75</v>
      </c>
    </row>
    <row r="97" spans="3:3" ht="15" customHeight="1">
      <c r="C97" s="2"/>
    </row>
    <row r="98" spans="3:3" ht="15" customHeight="1">
      <c r="C98" s="2"/>
    </row>
    <row r="99" spans="3:3" ht="15" customHeight="1">
      <c r="C99" s="2"/>
    </row>
    <row r="100" spans="3:3" ht="15" customHeight="1">
      <c r="C100" s="2"/>
    </row>
  </sheetData>
  <sheetProtection algorithmName="SHA-512" hashValue="p7VmzV3B/CUUQztMldQjcTA4weKxtraPS6hZ8nBD2sw0JqcQX2o4r/tGslWbJ8l13Tfkv9GKK3ff96UaQ3bQgA==" saltValue="Niva+cK2f2iId9cACO/rFw==" spinCount="100000" sheet="1" selectLockedCells="1"/>
  <mergeCells count="88">
    <mergeCell ref="B19:I19"/>
    <mergeCell ref="Z11:AI11"/>
    <mergeCell ref="K13:AI13"/>
    <mergeCell ref="H11:S11"/>
    <mergeCell ref="K15:AI15"/>
    <mergeCell ref="B12:I12"/>
    <mergeCell ref="B18:I18"/>
    <mergeCell ref="AF19:AI19"/>
    <mergeCell ref="AB19:AE19"/>
    <mergeCell ref="AB27:AI27"/>
    <mergeCell ref="K26:L26"/>
    <mergeCell ref="X26:AH26"/>
    <mergeCell ref="H26:I26"/>
    <mergeCell ref="N26:O26"/>
    <mergeCell ref="B27:I27"/>
    <mergeCell ref="T27:AA27"/>
    <mergeCell ref="J27:S27"/>
    <mergeCell ref="T26:V26"/>
    <mergeCell ref="W39:AF39"/>
    <mergeCell ref="W38:AF38"/>
    <mergeCell ref="AD30:AH30"/>
    <mergeCell ref="B29:AI29"/>
    <mergeCell ref="E37:F37"/>
    <mergeCell ref="H37:I37"/>
    <mergeCell ref="K37:L37"/>
    <mergeCell ref="AE31:AH31"/>
    <mergeCell ref="R32:T32"/>
    <mergeCell ref="P31:Y31"/>
    <mergeCell ref="C31:L31"/>
    <mergeCell ref="M31:O31"/>
    <mergeCell ref="B35:AI35"/>
    <mergeCell ref="J20:Q20"/>
    <mergeCell ref="B21:I21"/>
    <mergeCell ref="AB23:AI23"/>
    <mergeCell ref="T23:AA23"/>
    <mergeCell ref="J22:Q22"/>
    <mergeCell ref="R22:S22"/>
    <mergeCell ref="R21:S21"/>
    <mergeCell ref="J21:Q21"/>
    <mergeCell ref="AF20:AI20"/>
    <mergeCell ref="Z20:AA20"/>
    <mergeCell ref="AB20:AE20"/>
    <mergeCell ref="R20:S20"/>
    <mergeCell ref="T20:Y20"/>
    <mergeCell ref="B20:I20"/>
    <mergeCell ref="AB21:AE21"/>
    <mergeCell ref="AF21:AI21"/>
    <mergeCell ref="M32:O32"/>
    <mergeCell ref="P32:Q32"/>
    <mergeCell ref="C38:M39"/>
    <mergeCell ref="K17:AI17"/>
    <mergeCell ref="B2:AI2"/>
    <mergeCell ref="T7:Y8"/>
    <mergeCell ref="B8:G8"/>
    <mergeCell ref="H7:S7"/>
    <mergeCell ref="B7:G7"/>
    <mergeCell ref="K14:AI14"/>
    <mergeCell ref="H8:S8"/>
    <mergeCell ref="H9:S9"/>
    <mergeCell ref="T12:Y12"/>
    <mergeCell ref="Z5:AI6"/>
    <mergeCell ref="B13:I16"/>
    <mergeCell ref="J19:Q19"/>
    <mergeCell ref="B9:G9"/>
    <mergeCell ref="Z7:AI8"/>
    <mergeCell ref="U18:AI18"/>
    <mergeCell ref="Z9:AI10"/>
    <mergeCell ref="T9:Y9"/>
    <mergeCell ref="T10:Y10"/>
    <mergeCell ref="H10:S10"/>
    <mergeCell ref="K18:N18"/>
    <mergeCell ref="P18:S18"/>
    <mergeCell ref="K16:AI16"/>
    <mergeCell ref="B10:G10"/>
    <mergeCell ref="T11:Y11"/>
    <mergeCell ref="B11:G11"/>
    <mergeCell ref="K12:N12"/>
    <mergeCell ref="P12:S12"/>
    <mergeCell ref="T25:AI25"/>
    <mergeCell ref="T21:Y21"/>
    <mergeCell ref="B23:I23"/>
    <mergeCell ref="J23:S23"/>
    <mergeCell ref="AB22:AI22"/>
    <mergeCell ref="B22:I22"/>
    <mergeCell ref="T22:Y22"/>
    <mergeCell ref="Z21:AA21"/>
    <mergeCell ref="Z22:AA22"/>
    <mergeCell ref="T24:AI24"/>
  </mergeCells>
  <phoneticPr fontId="3"/>
  <conditionalFormatting sqref="U18:AI18">
    <cfRule type="expression" dxfId="17" priority="7">
      <formula>$U$18&lt;&gt;""</formula>
    </cfRule>
  </conditionalFormatting>
  <conditionalFormatting sqref="AF19:AI19">
    <cfRule type="expression" dxfId="16" priority="6">
      <formula>$AF$19&lt;&gt;""</formula>
    </cfRule>
  </conditionalFormatting>
  <conditionalFormatting sqref="AB19:AE19">
    <cfRule type="expression" dxfId="15" priority="5">
      <formula>$AB$19&lt;&gt;""</formula>
    </cfRule>
  </conditionalFormatting>
  <conditionalFormatting sqref="T25:AI25">
    <cfRule type="expression" dxfId="14" priority="4">
      <formula>$T$25&lt;&gt;""</formula>
    </cfRule>
  </conditionalFormatting>
  <conditionalFormatting sqref="C38:M39">
    <cfRule type="expression" dxfId="13" priority="3">
      <formula>$C$38&lt;&gt;""</formula>
    </cfRule>
  </conditionalFormatting>
  <conditionalFormatting sqref="AB22:AI22">
    <cfRule type="expression" dxfId="12" priority="2">
      <formula>$AB$22&lt;&gt;""</formula>
    </cfRule>
  </conditionalFormatting>
  <dataValidations count="4">
    <dataValidation type="whole" allowBlank="1" showInputMessage="1" showErrorMessage="1" errorTitle="入力エラー" error="2~99の値を入力してください。" sqref="H26:I26">
      <formula1>2</formula1>
      <formula2>99</formula2>
    </dataValidation>
    <dataValidation type="whole" allowBlank="1" showInputMessage="1" showErrorMessage="1" errorTitle="入力エラー" error="1～12の値を入力してください。" sqref="K26:L26 H37:I37">
      <formula1>1</formula1>
      <formula2>12</formula2>
    </dataValidation>
    <dataValidation type="whole" allowBlank="1" showInputMessage="1" showErrorMessage="1" errorTitle="入力エラー" error="1～31の値を入力してください。" sqref="N26:O26 K37:L37">
      <formula1>1</formula1>
      <formula2>31</formula2>
    </dataValidation>
    <dataValidation type="whole" allowBlank="1" showInputMessage="1" showErrorMessage="1" errorTitle="入力エラー" error="2～99の値を入力してください。" sqref="E37:F37">
      <formula1>2</formula1>
      <formula2>99</formula2>
    </dataValidation>
  </dataValidations>
  <printOptions horizontalCentered="1"/>
  <pageMargins left="0.39370078740157483" right="0.39370078740157483" top="0.39370078740157483" bottom="7.874015748031496E-2" header="0.19685039370078741" footer="0.15748031496062992"/>
  <pageSetup paperSize="9" scale="80" fitToHeight="0" orientation="portrait" blackAndWhite="1" r:id="rId1"/>
  <headerFooter alignWithMargins="0"/>
  <rowBreaks count="1" manualBreakCount="1">
    <brk id="4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91" r:id="rId4" name="Option Button 67">
              <controlPr locked="0" defaultSize="0" autoFill="0" autoLine="0" autoPict="0">
                <anchor>
                  <from>
                    <xdr:col>9</xdr:col>
                    <xdr:colOff>30480</xdr:colOff>
                    <xdr:row>11</xdr:row>
                    <xdr:rowOff>53340</xdr:rowOff>
                  </from>
                  <to>
                    <xdr:col>10</xdr:col>
                    <xdr:colOff>22860</xdr:colOff>
                    <xdr:row>11</xdr:row>
                    <xdr:rowOff>411480</xdr:rowOff>
                  </to>
                </anchor>
              </controlPr>
            </control>
          </mc:Choice>
        </mc:AlternateContent>
        <mc:AlternateContent xmlns:mc="http://schemas.openxmlformats.org/markup-compatibility/2006">
          <mc:Choice Requires="x14">
            <control shapeId="1092" r:id="rId5" name="Option Button 68">
              <controlPr defaultSize="0" autoFill="0" autoLine="0" autoPict="0">
                <anchor>
                  <from>
                    <xdr:col>14</xdr:col>
                    <xdr:colOff>0</xdr:colOff>
                    <xdr:row>11</xdr:row>
                    <xdr:rowOff>53340</xdr:rowOff>
                  </from>
                  <to>
                    <xdr:col>14</xdr:col>
                    <xdr:colOff>137160</xdr:colOff>
                    <xdr:row>11</xdr:row>
                    <xdr:rowOff>434340</xdr:rowOff>
                  </to>
                </anchor>
              </controlPr>
            </control>
          </mc:Choice>
        </mc:AlternateContent>
        <mc:AlternateContent xmlns:mc="http://schemas.openxmlformats.org/markup-compatibility/2006">
          <mc:Choice Requires="x14">
            <control shapeId="1107" r:id="rId6" name="Option Button 83">
              <controlPr defaultSize="0" autoFill="0" autoLine="0" autoPict="0">
                <anchor>
                  <from>
                    <xdr:col>10</xdr:col>
                    <xdr:colOff>0</xdr:colOff>
                    <xdr:row>32</xdr:row>
                    <xdr:rowOff>0</xdr:rowOff>
                  </from>
                  <to>
                    <xdr:col>10</xdr:col>
                    <xdr:colOff>175260</xdr:colOff>
                    <xdr:row>33</xdr:row>
                    <xdr:rowOff>7620</xdr:rowOff>
                  </to>
                </anchor>
              </controlPr>
            </control>
          </mc:Choice>
        </mc:AlternateContent>
        <mc:AlternateContent xmlns:mc="http://schemas.openxmlformats.org/markup-compatibility/2006">
          <mc:Choice Requires="x14">
            <control shapeId="1108" r:id="rId7" name="Option Button 84">
              <controlPr defaultSize="0" autoFill="0" autoLine="0" autoPict="0">
                <anchor>
                  <from>
                    <xdr:col>15</xdr:col>
                    <xdr:colOff>0</xdr:colOff>
                    <xdr:row>32</xdr:row>
                    <xdr:rowOff>0</xdr:rowOff>
                  </from>
                  <to>
                    <xdr:col>16</xdr:col>
                    <xdr:colOff>7620</xdr:colOff>
                    <xdr:row>33</xdr:row>
                    <xdr:rowOff>7620</xdr:rowOff>
                  </to>
                </anchor>
              </controlPr>
            </control>
          </mc:Choice>
        </mc:AlternateContent>
        <mc:AlternateContent xmlns:mc="http://schemas.openxmlformats.org/markup-compatibility/2006">
          <mc:Choice Requires="x14">
            <control shapeId="1120" r:id="rId8" name="Group Box 96">
              <controlPr defaultSize="0" autoFill="0" autoPict="0">
                <anchor moveWithCells="1">
                  <from>
                    <xdr:col>8</xdr:col>
                    <xdr:colOff>0</xdr:colOff>
                    <xdr:row>11</xdr:row>
                    <xdr:rowOff>0</xdr:rowOff>
                  </from>
                  <to>
                    <xdr:col>17</xdr:col>
                    <xdr:colOff>175260</xdr:colOff>
                    <xdr:row>12</xdr:row>
                    <xdr:rowOff>22860</xdr:rowOff>
                  </to>
                </anchor>
              </controlPr>
            </control>
          </mc:Choice>
        </mc:AlternateContent>
        <mc:AlternateContent xmlns:mc="http://schemas.openxmlformats.org/markup-compatibility/2006">
          <mc:Choice Requires="x14">
            <control shapeId="1124" r:id="rId9" name="Option Button 100">
              <controlPr defaultSize="0" autoFill="0" autoLine="0" autoPict="0">
                <anchor>
                  <from>
                    <xdr:col>9</xdr:col>
                    <xdr:colOff>30480</xdr:colOff>
                    <xdr:row>17</xdr:row>
                    <xdr:rowOff>22860</xdr:rowOff>
                  </from>
                  <to>
                    <xdr:col>9</xdr:col>
                    <xdr:colOff>182880</xdr:colOff>
                    <xdr:row>17</xdr:row>
                    <xdr:rowOff>411480</xdr:rowOff>
                  </to>
                </anchor>
              </controlPr>
            </control>
          </mc:Choice>
        </mc:AlternateContent>
        <mc:AlternateContent xmlns:mc="http://schemas.openxmlformats.org/markup-compatibility/2006">
          <mc:Choice Requires="x14">
            <control shapeId="1125" r:id="rId10" name="Option Button 101">
              <controlPr defaultSize="0" autoFill="0" autoLine="0" autoPict="0">
                <anchor>
                  <from>
                    <xdr:col>14</xdr:col>
                    <xdr:colOff>0</xdr:colOff>
                    <xdr:row>17</xdr:row>
                    <xdr:rowOff>30480</xdr:rowOff>
                  </from>
                  <to>
                    <xdr:col>14</xdr:col>
                    <xdr:colOff>175260</xdr:colOff>
                    <xdr:row>17</xdr:row>
                    <xdr:rowOff>419100</xdr:rowOff>
                  </to>
                </anchor>
              </controlPr>
            </control>
          </mc:Choice>
        </mc:AlternateContent>
        <mc:AlternateContent xmlns:mc="http://schemas.openxmlformats.org/markup-compatibility/2006">
          <mc:Choice Requires="x14">
            <control shapeId="1126" r:id="rId11" name="Group Box 102">
              <controlPr defaultSize="0" autoFill="0" autoPict="0">
                <anchor moveWithCells="1">
                  <from>
                    <xdr:col>8</xdr:col>
                    <xdr:colOff>15240</xdr:colOff>
                    <xdr:row>16</xdr:row>
                    <xdr:rowOff>167640</xdr:rowOff>
                  </from>
                  <to>
                    <xdr:col>17</xdr:col>
                    <xdr:colOff>182880</xdr:colOff>
                    <xdr:row>18</xdr:row>
                    <xdr:rowOff>99060</xdr:rowOff>
                  </to>
                </anchor>
              </controlPr>
            </control>
          </mc:Choice>
        </mc:AlternateContent>
        <mc:AlternateContent xmlns:mc="http://schemas.openxmlformats.org/markup-compatibility/2006">
          <mc:Choice Requires="x14">
            <control shapeId="1129" r:id="rId12" name="Check Box 105">
              <controlPr defaultSize="0" autoFill="0" autoLine="0" autoPict="0">
                <anchor moveWithCells="1">
                  <from>
                    <xdr:col>1</xdr:col>
                    <xdr:colOff>0</xdr:colOff>
                    <xdr:row>49</xdr:row>
                    <xdr:rowOff>0</xdr:rowOff>
                  </from>
                  <to>
                    <xdr:col>1</xdr:col>
                    <xdr:colOff>190500</xdr:colOff>
                    <xdr:row>50</xdr:row>
                    <xdr:rowOff>0</xdr:rowOff>
                  </to>
                </anchor>
              </controlPr>
            </control>
          </mc:Choice>
        </mc:AlternateContent>
        <mc:AlternateContent xmlns:mc="http://schemas.openxmlformats.org/markup-compatibility/2006">
          <mc:Choice Requires="x14">
            <control shapeId="1130" r:id="rId13" name="Check Box 106">
              <controlPr defaultSize="0" autoFill="0" autoLine="0" autoPict="0">
                <anchor moveWithCells="1">
                  <from>
                    <xdr:col>1</xdr:col>
                    <xdr:colOff>0</xdr:colOff>
                    <xdr:row>55</xdr:row>
                    <xdr:rowOff>0</xdr:rowOff>
                  </from>
                  <to>
                    <xdr:col>1</xdr:col>
                    <xdr:colOff>190500</xdr:colOff>
                    <xdr:row>56</xdr:row>
                    <xdr:rowOff>0</xdr:rowOff>
                  </to>
                </anchor>
              </controlPr>
            </control>
          </mc:Choice>
        </mc:AlternateContent>
        <mc:AlternateContent xmlns:mc="http://schemas.openxmlformats.org/markup-compatibility/2006">
          <mc:Choice Requires="x14">
            <control shapeId="1132" r:id="rId14" name="Check Box 108">
              <controlPr defaultSize="0" autoFill="0" autoLine="0" autoPict="0">
                <anchor moveWithCells="1">
                  <from>
                    <xdr:col>1</xdr:col>
                    <xdr:colOff>0</xdr:colOff>
                    <xdr:row>69</xdr:row>
                    <xdr:rowOff>0</xdr:rowOff>
                  </from>
                  <to>
                    <xdr:col>1</xdr:col>
                    <xdr:colOff>190500</xdr:colOff>
                    <xdr:row>70</xdr:row>
                    <xdr:rowOff>7620</xdr:rowOff>
                  </to>
                </anchor>
              </controlPr>
            </control>
          </mc:Choice>
        </mc:AlternateContent>
        <mc:AlternateContent xmlns:mc="http://schemas.openxmlformats.org/markup-compatibility/2006">
          <mc:Choice Requires="x14">
            <control shapeId="1133" r:id="rId15" name="Check Box 109">
              <controlPr defaultSize="0" autoFill="0" autoLine="0" autoPict="0">
                <anchor moveWithCells="1">
                  <from>
                    <xdr:col>1</xdr:col>
                    <xdr:colOff>0</xdr:colOff>
                    <xdr:row>76</xdr:row>
                    <xdr:rowOff>0</xdr:rowOff>
                  </from>
                  <to>
                    <xdr:col>1</xdr:col>
                    <xdr:colOff>190500</xdr:colOff>
                    <xdr:row>77</xdr:row>
                    <xdr:rowOff>7620</xdr:rowOff>
                  </to>
                </anchor>
              </controlPr>
            </control>
          </mc:Choice>
        </mc:AlternateContent>
        <mc:AlternateContent xmlns:mc="http://schemas.openxmlformats.org/markup-compatibility/2006">
          <mc:Choice Requires="x14">
            <control shapeId="1134" r:id="rId16" name="Check Box 110">
              <controlPr defaultSize="0" autoFill="0" autoLine="0" autoPict="0">
                <anchor moveWithCells="1">
                  <from>
                    <xdr:col>1</xdr:col>
                    <xdr:colOff>0</xdr:colOff>
                    <xdr:row>79</xdr:row>
                    <xdr:rowOff>7620</xdr:rowOff>
                  </from>
                  <to>
                    <xdr:col>1</xdr:col>
                    <xdr:colOff>190500</xdr:colOff>
                    <xdr:row>80</xdr:row>
                    <xdr:rowOff>7620</xdr:rowOff>
                  </to>
                </anchor>
              </controlPr>
            </control>
          </mc:Choice>
        </mc:AlternateContent>
        <mc:AlternateContent xmlns:mc="http://schemas.openxmlformats.org/markup-compatibility/2006">
          <mc:Choice Requires="x14">
            <control shapeId="1135" r:id="rId17" name="Check Box 111">
              <controlPr defaultSize="0" autoFill="0" autoLine="0" autoPict="0">
                <anchor moveWithCells="1">
                  <from>
                    <xdr:col>1</xdr:col>
                    <xdr:colOff>0</xdr:colOff>
                    <xdr:row>62</xdr:row>
                    <xdr:rowOff>0</xdr:rowOff>
                  </from>
                  <to>
                    <xdr:col>1</xdr:col>
                    <xdr:colOff>190500</xdr:colOff>
                    <xdr:row>63</xdr:row>
                    <xdr:rowOff>0</xdr:rowOff>
                  </to>
                </anchor>
              </controlPr>
            </control>
          </mc:Choice>
        </mc:AlternateContent>
        <mc:AlternateContent xmlns:mc="http://schemas.openxmlformats.org/markup-compatibility/2006">
          <mc:Choice Requires="x14">
            <control shapeId="1136" r:id="rId18" name="Check Box 112">
              <controlPr defaultSize="0" autoFill="0" autoLine="0" autoPict="0">
                <anchor moveWithCells="1">
                  <from>
                    <xdr:col>1</xdr:col>
                    <xdr:colOff>0</xdr:colOff>
                    <xdr:row>83</xdr:row>
                    <xdr:rowOff>0</xdr:rowOff>
                  </from>
                  <to>
                    <xdr:col>1</xdr:col>
                    <xdr:colOff>190500</xdr:colOff>
                    <xdr:row>84</xdr:row>
                    <xdr:rowOff>0</xdr:rowOff>
                  </to>
                </anchor>
              </controlPr>
            </control>
          </mc:Choice>
        </mc:AlternateContent>
        <mc:AlternateContent xmlns:mc="http://schemas.openxmlformats.org/markup-compatibility/2006">
          <mc:Choice Requires="x14">
            <control shapeId="1150" r:id="rId19" name="Option Button 126">
              <controlPr defaultSize="0" autoFill="0" autoLine="0" autoPict="0">
                <anchor>
                  <from>
                    <xdr:col>9</xdr:col>
                    <xdr:colOff>22860</xdr:colOff>
                    <xdr:row>12</xdr:row>
                    <xdr:rowOff>22860</xdr:rowOff>
                  </from>
                  <to>
                    <xdr:col>9</xdr:col>
                    <xdr:colOff>182880</xdr:colOff>
                    <xdr:row>12</xdr:row>
                    <xdr:rowOff>190500</xdr:rowOff>
                  </to>
                </anchor>
              </controlPr>
            </control>
          </mc:Choice>
        </mc:AlternateContent>
        <mc:AlternateContent xmlns:mc="http://schemas.openxmlformats.org/markup-compatibility/2006">
          <mc:Choice Requires="x14">
            <control shapeId="1151" r:id="rId20" name="Option Button 127">
              <controlPr defaultSize="0" autoFill="0" autoLine="0" autoPict="0">
                <anchor>
                  <from>
                    <xdr:col>9</xdr:col>
                    <xdr:colOff>22860</xdr:colOff>
                    <xdr:row>13</xdr:row>
                    <xdr:rowOff>22860</xdr:rowOff>
                  </from>
                  <to>
                    <xdr:col>9</xdr:col>
                    <xdr:colOff>190500</xdr:colOff>
                    <xdr:row>13</xdr:row>
                    <xdr:rowOff>175260</xdr:rowOff>
                  </to>
                </anchor>
              </controlPr>
            </control>
          </mc:Choice>
        </mc:AlternateContent>
        <mc:AlternateContent xmlns:mc="http://schemas.openxmlformats.org/markup-compatibility/2006">
          <mc:Choice Requires="x14">
            <control shapeId="1152" r:id="rId21" name="Option Button 128">
              <controlPr defaultSize="0" autoFill="0" autoLine="0" autoPict="0">
                <anchor>
                  <from>
                    <xdr:col>9</xdr:col>
                    <xdr:colOff>22860</xdr:colOff>
                    <xdr:row>14</xdr:row>
                    <xdr:rowOff>22860</xdr:rowOff>
                  </from>
                  <to>
                    <xdr:col>9</xdr:col>
                    <xdr:colOff>175260</xdr:colOff>
                    <xdr:row>14</xdr:row>
                    <xdr:rowOff>182880</xdr:rowOff>
                  </to>
                </anchor>
              </controlPr>
            </control>
          </mc:Choice>
        </mc:AlternateContent>
        <mc:AlternateContent xmlns:mc="http://schemas.openxmlformats.org/markup-compatibility/2006">
          <mc:Choice Requires="x14">
            <control shapeId="1153" r:id="rId22" name="Option Button 129">
              <controlPr defaultSize="0" autoFill="0" autoLine="0" autoPict="0">
                <anchor>
                  <from>
                    <xdr:col>9</xdr:col>
                    <xdr:colOff>22860</xdr:colOff>
                    <xdr:row>15</xdr:row>
                    <xdr:rowOff>22860</xdr:rowOff>
                  </from>
                  <to>
                    <xdr:col>9</xdr:col>
                    <xdr:colOff>182880</xdr:colOff>
                    <xdr:row>15</xdr:row>
                    <xdr:rowOff>175260</xdr:rowOff>
                  </to>
                </anchor>
              </controlPr>
            </control>
          </mc:Choice>
        </mc:AlternateContent>
        <mc:AlternateContent xmlns:mc="http://schemas.openxmlformats.org/markup-compatibility/2006">
          <mc:Choice Requires="x14">
            <control shapeId="1154" r:id="rId23" name="Option Button 130">
              <controlPr defaultSize="0" autoFill="0" autoLine="0" autoPict="0">
                <anchor>
                  <from>
                    <xdr:col>9</xdr:col>
                    <xdr:colOff>22860</xdr:colOff>
                    <xdr:row>16</xdr:row>
                    <xdr:rowOff>22860</xdr:rowOff>
                  </from>
                  <to>
                    <xdr:col>9</xdr:col>
                    <xdr:colOff>175260</xdr:colOff>
                    <xdr:row>16</xdr:row>
                    <xdr:rowOff>175260</xdr:rowOff>
                  </to>
                </anchor>
              </controlPr>
            </control>
          </mc:Choice>
        </mc:AlternateContent>
        <mc:AlternateContent xmlns:mc="http://schemas.openxmlformats.org/markup-compatibility/2006">
          <mc:Choice Requires="x14">
            <control shapeId="1157" r:id="rId24" name="Check Box 133">
              <controlPr defaultSize="0" autoFill="0" autoLine="0" autoPict="0">
                <anchor moveWithCells="1">
                  <from>
                    <xdr:col>1</xdr:col>
                    <xdr:colOff>0</xdr:colOff>
                    <xdr:row>55</xdr:row>
                    <xdr:rowOff>0</xdr:rowOff>
                  </from>
                  <to>
                    <xdr:col>1</xdr:col>
                    <xdr:colOff>190500</xdr:colOff>
                    <xdr:row>56</xdr:row>
                    <xdr:rowOff>0</xdr:rowOff>
                  </to>
                </anchor>
              </controlPr>
            </control>
          </mc:Choice>
        </mc:AlternateContent>
        <mc:AlternateContent xmlns:mc="http://schemas.openxmlformats.org/markup-compatibility/2006">
          <mc:Choice Requires="x14">
            <control shapeId="1158" r:id="rId25" name="Check Box 134">
              <controlPr defaultSize="0" autoFill="0" autoLine="0" autoPict="0">
                <anchor moveWithCells="1">
                  <from>
                    <xdr:col>1</xdr:col>
                    <xdr:colOff>0</xdr:colOff>
                    <xdr:row>58</xdr:row>
                    <xdr:rowOff>0</xdr:rowOff>
                  </from>
                  <to>
                    <xdr:col>1</xdr:col>
                    <xdr:colOff>190500</xdr:colOff>
                    <xdr:row>59</xdr:row>
                    <xdr:rowOff>0</xdr:rowOff>
                  </to>
                </anchor>
              </controlPr>
            </control>
          </mc:Choice>
        </mc:AlternateContent>
        <mc:AlternateContent xmlns:mc="http://schemas.openxmlformats.org/markup-compatibility/2006">
          <mc:Choice Requires="x14">
            <control shapeId="1159" r:id="rId26" name="Check Box 135">
              <controlPr defaultSize="0" autoFill="0" autoLine="0" autoPict="0">
                <anchor moveWithCells="1">
                  <from>
                    <xdr:col>0</xdr:col>
                    <xdr:colOff>190500</xdr:colOff>
                    <xdr:row>65</xdr:row>
                    <xdr:rowOff>0</xdr:rowOff>
                  </from>
                  <to>
                    <xdr:col>1</xdr:col>
                    <xdr:colOff>190500</xdr:colOff>
                    <xdr:row>66</xdr:row>
                    <xdr:rowOff>7620</xdr:rowOff>
                  </to>
                </anchor>
              </controlPr>
            </control>
          </mc:Choice>
        </mc:AlternateContent>
        <mc:AlternateContent xmlns:mc="http://schemas.openxmlformats.org/markup-compatibility/2006">
          <mc:Choice Requires="x14">
            <control shapeId="1160" r:id="rId27" name="Option Button 136">
              <controlPr defaultSize="0" autoFill="0" autoLine="0" autoPict="0">
                <anchor>
                  <from>
                    <xdr:col>25</xdr:col>
                    <xdr:colOff>22860</xdr:colOff>
                    <xdr:row>11</xdr:row>
                    <xdr:rowOff>60960</xdr:rowOff>
                  </from>
                  <to>
                    <xdr:col>26</xdr:col>
                    <xdr:colOff>0</xdr:colOff>
                    <xdr:row>11</xdr:row>
                    <xdr:rowOff>388620</xdr:rowOff>
                  </to>
                </anchor>
              </controlPr>
            </control>
          </mc:Choice>
        </mc:AlternateContent>
        <mc:AlternateContent xmlns:mc="http://schemas.openxmlformats.org/markup-compatibility/2006">
          <mc:Choice Requires="x14">
            <control shapeId="1161" r:id="rId28" name="Option Button 137">
              <controlPr defaultSize="0" autoFill="0" autoLine="0" autoPict="0">
                <anchor>
                  <from>
                    <xdr:col>29</xdr:col>
                    <xdr:colOff>30480</xdr:colOff>
                    <xdr:row>11</xdr:row>
                    <xdr:rowOff>45720</xdr:rowOff>
                  </from>
                  <to>
                    <xdr:col>29</xdr:col>
                    <xdr:colOff>190500</xdr:colOff>
                    <xdr:row>11</xdr:row>
                    <xdr:rowOff>419100</xdr:rowOff>
                  </to>
                </anchor>
              </controlPr>
            </control>
          </mc:Choice>
        </mc:AlternateContent>
        <mc:AlternateContent xmlns:mc="http://schemas.openxmlformats.org/markup-compatibility/2006">
          <mc:Choice Requires="x14">
            <control shapeId="1162" r:id="rId29" name="Group Box 138">
              <controlPr defaultSize="0" autoFill="0" autoPict="0">
                <anchor moveWithCells="1">
                  <from>
                    <xdr:col>24</xdr:col>
                    <xdr:colOff>518160</xdr:colOff>
                    <xdr:row>10</xdr:row>
                    <xdr:rowOff>396240</xdr:rowOff>
                  </from>
                  <to>
                    <xdr:col>33</xdr:col>
                    <xdr:colOff>60960</xdr:colOff>
                    <xdr:row>12</xdr:row>
                    <xdr:rowOff>60960</xdr:rowOff>
                  </to>
                </anchor>
              </controlPr>
            </control>
          </mc:Choice>
        </mc:AlternateContent>
        <mc:AlternateContent xmlns:mc="http://schemas.openxmlformats.org/markup-compatibility/2006">
          <mc:Choice Requires="x14">
            <control shapeId="1163" r:id="rId30" name="Check Box 139">
              <controlPr defaultSize="0" autoFill="0" autoLine="0" autoPict="0">
                <anchor moveWithCells="1">
                  <from>
                    <xdr:col>1</xdr:col>
                    <xdr:colOff>0</xdr:colOff>
                    <xdr:row>81</xdr:row>
                    <xdr:rowOff>0</xdr:rowOff>
                  </from>
                  <to>
                    <xdr:col>1</xdr:col>
                    <xdr:colOff>190500</xdr:colOff>
                    <xdr:row>82</xdr:row>
                    <xdr:rowOff>0</xdr:rowOff>
                  </to>
                </anchor>
              </controlPr>
            </control>
          </mc:Choice>
        </mc:AlternateContent>
        <mc:AlternateContent xmlns:mc="http://schemas.openxmlformats.org/markup-compatibility/2006">
          <mc:Choice Requires="x14">
            <control shapeId="1164" r:id="rId31" name="Group Box 140">
              <controlPr defaultSize="0" autoFill="0" autoPict="0">
                <anchor moveWithCells="1">
                  <from>
                    <xdr:col>8</xdr:col>
                    <xdr:colOff>137160</xdr:colOff>
                    <xdr:row>30</xdr:row>
                    <xdr:rowOff>220980</xdr:rowOff>
                  </from>
                  <to>
                    <xdr:col>20</xdr:col>
                    <xdr:colOff>30480</xdr:colOff>
                    <xdr:row>33</xdr:row>
                    <xdr:rowOff>121920</xdr:rowOff>
                  </to>
                </anchor>
              </controlPr>
            </control>
          </mc:Choice>
        </mc:AlternateContent>
        <mc:AlternateContent xmlns:mc="http://schemas.openxmlformats.org/markup-compatibility/2006">
          <mc:Choice Requires="x14">
            <control shapeId="1169" r:id="rId32" name="Option Button 145">
              <controlPr defaultSize="0" autoFill="0" autoLine="0" autoPict="0">
                <anchor moveWithCells="1">
                  <from>
                    <xdr:col>3</xdr:col>
                    <xdr:colOff>76200</xdr:colOff>
                    <xdr:row>15</xdr:row>
                    <xdr:rowOff>129540</xdr:rowOff>
                  </from>
                  <to>
                    <xdr:col>7</xdr:col>
                    <xdr:colOff>99060</xdr:colOff>
                    <xdr:row>16</xdr:row>
                    <xdr:rowOff>175260</xdr:rowOff>
                  </to>
                </anchor>
              </controlPr>
            </control>
          </mc:Choice>
        </mc:AlternateContent>
        <mc:AlternateContent xmlns:mc="http://schemas.openxmlformats.org/markup-compatibility/2006">
          <mc:Choice Requires="x14">
            <control shapeId="1170" r:id="rId33" name="Group Box haiguusya">
              <controlPr defaultSize="0" autoFill="0" autoPict="0">
                <anchor moveWithCells="1">
                  <from>
                    <xdr:col>1</xdr:col>
                    <xdr:colOff>38100</xdr:colOff>
                    <xdr:row>12</xdr:row>
                    <xdr:rowOff>0</xdr:rowOff>
                  </from>
                  <to>
                    <xdr:col>10</xdr:col>
                    <xdr:colOff>114300</xdr:colOff>
                    <xdr:row>17</xdr:row>
                    <xdr:rowOff>22860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 id="{71496057-7E44-4695-830B-CBB09B1A547C}">
            <xm:f>チェックボックスのステータス!$C$2=2</xm:f>
            <x14:dxf>
              <fill>
                <patternFill>
                  <bgColor theme="0" tint="-0.34998626667073579"/>
                </patternFill>
              </fill>
            </x14:dxf>
          </x14:cfRule>
          <xm:sqref>J19:Q19</xm:sqref>
        </x14:conditionalFormatting>
        <x14:conditionalFormatting xmlns:xm="http://schemas.microsoft.com/office/excel/2006/main">
          <x14:cfRule type="expression" priority="10" id="{AFBBD65F-27B6-47E5-AA08-4F083BF22A7F}">
            <xm:f>チェックボックスのステータス!$C$3&lt;&gt;6</xm:f>
            <x14:dxf>
              <fill>
                <patternFill>
                  <bgColor theme="0" tint="-0.34998626667073579"/>
                </patternFill>
              </fill>
            </x14:dxf>
          </x14:cfRule>
          <xm:sqref>J21:Q21</xm:sqref>
        </x14:conditionalFormatting>
        <x14:conditionalFormatting xmlns:xm="http://schemas.microsoft.com/office/excel/2006/main">
          <x14:cfRule type="expression" priority="9" id="{C9AE7766-8847-4B86-B881-1803AED78772}">
            <xm:f>チェックボックスのステータス!$C$3&lt;&gt;6</xm:f>
            <x14:dxf>
              <fill>
                <patternFill>
                  <bgColor theme="0" tint="-0.34998626667073579"/>
                </patternFill>
              </fill>
            </x14:dxf>
          </x14:cfRule>
          <xm:sqref>T21:Y21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B1:AQ61"/>
  <sheetViews>
    <sheetView showGridLines="0" view="pageBreakPreview" topLeftCell="B36" zoomScale="151" zoomScaleNormal="100" zoomScaleSheetLayoutView="115" workbookViewId="0">
      <selection activeCell="W38" sqref="W38:AF39"/>
    </sheetView>
  </sheetViews>
  <sheetFormatPr defaultColWidth="2.5" defaultRowHeight="15" customHeight="1"/>
  <cols>
    <col min="1" max="1" width="2.5" style="31"/>
    <col min="2" max="35" width="2.59765625" style="31" customWidth="1"/>
    <col min="36" max="36" width="2.5" style="31" customWidth="1"/>
    <col min="37" max="37" width="8.3984375" style="31" bestFit="1" customWidth="1"/>
    <col min="38" max="38" width="17.19921875" style="31" customWidth="1"/>
    <col min="39" max="41" width="2.5" style="31"/>
    <col min="42" max="43" width="7.19921875" style="31" bestFit="1" customWidth="1"/>
    <col min="44" max="16384" width="2.5" style="31"/>
  </cols>
  <sheetData>
    <row r="1" spans="2:43" ht="25.95" customHeight="1">
      <c r="B1" s="42" t="s">
        <v>319</v>
      </c>
      <c r="M1" s="43"/>
      <c r="N1" s="452" t="s">
        <v>460</v>
      </c>
      <c r="O1" s="452"/>
      <c r="P1" s="452"/>
      <c r="Q1" s="452"/>
      <c r="R1" s="452"/>
      <c r="S1" s="452"/>
      <c r="T1" s="452"/>
      <c r="U1" s="452"/>
      <c r="V1" s="452"/>
      <c r="W1" s="452"/>
      <c r="X1" s="452"/>
      <c r="Y1" s="452"/>
      <c r="Z1" s="452"/>
      <c r="AA1" s="452"/>
      <c r="AB1" s="452"/>
      <c r="AC1" s="452"/>
      <c r="AD1" s="452"/>
      <c r="AE1" s="452"/>
      <c r="AF1" s="452"/>
      <c r="AG1" s="452"/>
      <c r="AH1" s="452"/>
      <c r="AI1" s="452"/>
      <c r="AJ1" s="452"/>
    </row>
    <row r="2" spans="2:43" ht="27.75" customHeight="1">
      <c r="B2" s="317" t="s">
        <v>245</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row>
    <row r="3" spans="2:43" ht="20.100000000000001" customHeight="1">
      <c r="B3" s="51" t="s">
        <v>447</v>
      </c>
      <c r="C3" s="196"/>
      <c r="D3" s="196"/>
      <c r="E3" s="196"/>
      <c r="F3" s="196"/>
      <c r="G3" s="196"/>
      <c r="H3" s="196"/>
      <c r="I3" s="196"/>
      <c r="J3" s="196"/>
      <c r="K3" s="196"/>
      <c r="L3" s="196"/>
      <c r="M3" s="196"/>
      <c r="N3" s="196"/>
      <c r="O3" s="196"/>
      <c r="P3" s="196"/>
      <c r="Q3" s="196"/>
      <c r="R3" s="196"/>
      <c r="S3" s="196"/>
      <c r="T3" s="196"/>
      <c r="U3" s="196"/>
      <c r="V3" s="196"/>
      <c r="W3" s="196"/>
      <c r="X3" s="196"/>
      <c r="AH3" s="196"/>
      <c r="AI3" s="196"/>
    </row>
    <row r="4" spans="2:43" ht="20.100000000000001" customHeight="1">
      <c r="B4" s="51" t="s">
        <v>96</v>
      </c>
      <c r="C4" s="196"/>
      <c r="D4" s="196"/>
      <c r="E4" s="196"/>
      <c r="F4" s="196"/>
      <c r="G4" s="196"/>
      <c r="H4" s="196"/>
      <c r="I4" s="196"/>
      <c r="J4" s="196"/>
      <c r="K4" s="196"/>
      <c r="L4" s="196"/>
      <c r="M4" s="196"/>
      <c r="N4" s="196"/>
      <c r="O4" s="196"/>
      <c r="P4" s="196"/>
      <c r="Q4" s="196"/>
      <c r="R4" s="196"/>
      <c r="S4" s="196"/>
      <c r="T4" s="196"/>
      <c r="U4" s="196"/>
      <c r="V4" s="196"/>
      <c r="W4" s="196"/>
      <c r="X4" s="196"/>
      <c r="AH4" s="196"/>
      <c r="AI4" s="196"/>
    </row>
    <row r="5" spans="2:43" ht="18.45" customHeight="1">
      <c r="B5" s="44" t="s">
        <v>26</v>
      </c>
      <c r="C5" s="45"/>
      <c r="D5" s="45"/>
      <c r="E5" s="45"/>
      <c r="F5" s="45"/>
      <c r="G5" s="45"/>
      <c r="H5" s="45"/>
      <c r="I5" s="45"/>
      <c r="J5" s="45"/>
      <c r="K5" s="45"/>
      <c r="L5" s="45"/>
      <c r="M5" s="45"/>
      <c r="N5" s="196"/>
      <c r="O5" s="196"/>
      <c r="P5" s="196"/>
      <c r="Q5" s="196"/>
      <c r="R5" s="196"/>
      <c r="S5" s="196"/>
      <c r="T5" s="196"/>
      <c r="U5" s="196"/>
      <c r="V5" s="196"/>
      <c r="W5" s="196"/>
      <c r="X5" s="196"/>
      <c r="AH5" s="196"/>
      <c r="AI5" s="196"/>
      <c r="AL5" s="48"/>
    </row>
    <row r="6" spans="2:43" s="34" customFormat="1" ht="14.55" customHeight="1" thickBot="1">
      <c r="B6" s="58" t="s">
        <v>142</v>
      </c>
      <c r="C6" s="58"/>
      <c r="D6" s="58"/>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row>
    <row r="7" spans="2:43" ht="18" customHeight="1">
      <c r="B7" s="251" t="s">
        <v>286</v>
      </c>
      <c r="C7" s="246"/>
      <c r="D7" s="246"/>
      <c r="E7" s="246"/>
      <c r="F7" s="246"/>
      <c r="G7" s="247"/>
      <c r="H7" s="318" t="s">
        <v>13</v>
      </c>
      <c r="I7" s="319"/>
      <c r="J7" s="319"/>
      <c r="K7" s="319"/>
      <c r="L7" s="319"/>
      <c r="M7" s="319"/>
      <c r="N7" s="319"/>
      <c r="O7" s="319"/>
      <c r="P7" s="319"/>
      <c r="Q7" s="319"/>
      <c r="R7" s="319"/>
      <c r="S7" s="320"/>
      <c r="T7" s="245" t="s">
        <v>25</v>
      </c>
      <c r="U7" s="246"/>
      <c r="V7" s="246"/>
      <c r="W7" s="246"/>
      <c r="X7" s="246"/>
      <c r="Y7" s="247"/>
      <c r="Z7" s="436" t="s">
        <v>453</v>
      </c>
      <c r="AA7" s="437"/>
      <c r="AB7" s="437"/>
      <c r="AC7" s="437"/>
      <c r="AD7" s="437"/>
      <c r="AE7" s="437"/>
      <c r="AF7" s="437"/>
      <c r="AG7" s="437"/>
      <c r="AH7" s="437"/>
      <c r="AI7" s="438"/>
    </row>
    <row r="8" spans="2:43" ht="18" customHeight="1">
      <c r="B8" s="238" t="s">
        <v>287</v>
      </c>
      <c r="C8" s="229"/>
      <c r="D8" s="229"/>
      <c r="E8" s="229"/>
      <c r="F8" s="229"/>
      <c r="G8" s="230"/>
      <c r="H8" s="427" t="s">
        <v>450</v>
      </c>
      <c r="I8" s="428"/>
      <c r="J8" s="428"/>
      <c r="K8" s="428"/>
      <c r="L8" s="428"/>
      <c r="M8" s="428"/>
      <c r="N8" s="428"/>
      <c r="O8" s="428"/>
      <c r="P8" s="428"/>
      <c r="Q8" s="428"/>
      <c r="R8" s="428"/>
      <c r="S8" s="429"/>
      <c r="T8" s="228"/>
      <c r="U8" s="229"/>
      <c r="V8" s="229"/>
      <c r="W8" s="229"/>
      <c r="X8" s="229"/>
      <c r="Y8" s="230"/>
      <c r="Z8" s="439"/>
      <c r="AA8" s="440"/>
      <c r="AB8" s="440"/>
      <c r="AC8" s="440"/>
      <c r="AD8" s="440"/>
      <c r="AE8" s="440"/>
      <c r="AF8" s="440"/>
      <c r="AG8" s="440"/>
      <c r="AH8" s="440"/>
      <c r="AI8" s="441"/>
    </row>
    <row r="9" spans="2:43" ht="18" customHeight="1">
      <c r="B9" s="210" t="s">
        <v>0</v>
      </c>
      <c r="C9" s="211"/>
      <c r="D9" s="211"/>
      <c r="E9" s="211"/>
      <c r="F9" s="211"/>
      <c r="G9" s="212"/>
      <c r="H9" s="430" t="s">
        <v>451</v>
      </c>
      <c r="I9" s="431"/>
      <c r="J9" s="431"/>
      <c r="K9" s="431"/>
      <c r="L9" s="431"/>
      <c r="M9" s="431"/>
      <c r="N9" s="431"/>
      <c r="O9" s="431"/>
      <c r="P9" s="431"/>
      <c r="Q9" s="431"/>
      <c r="R9" s="431"/>
      <c r="S9" s="432"/>
      <c r="T9" s="225" t="s">
        <v>12</v>
      </c>
      <c r="U9" s="226"/>
      <c r="V9" s="226"/>
      <c r="W9" s="226"/>
      <c r="X9" s="226"/>
      <c r="Y9" s="227"/>
      <c r="Z9" s="442" t="s">
        <v>454</v>
      </c>
      <c r="AA9" s="443"/>
      <c r="AB9" s="443"/>
      <c r="AC9" s="443"/>
      <c r="AD9" s="443"/>
      <c r="AE9" s="443"/>
      <c r="AF9" s="443"/>
      <c r="AG9" s="443"/>
      <c r="AH9" s="443"/>
      <c r="AI9" s="444"/>
    </row>
    <row r="10" spans="2:43" ht="18" customHeight="1">
      <c r="B10" s="238" t="s">
        <v>1</v>
      </c>
      <c r="C10" s="229"/>
      <c r="D10" s="229"/>
      <c r="E10" s="229"/>
      <c r="F10" s="229"/>
      <c r="G10" s="230"/>
      <c r="H10" s="427" t="s">
        <v>325</v>
      </c>
      <c r="I10" s="428"/>
      <c r="J10" s="428"/>
      <c r="K10" s="428"/>
      <c r="L10" s="428"/>
      <c r="M10" s="428"/>
      <c r="N10" s="428"/>
      <c r="O10" s="428"/>
      <c r="P10" s="428"/>
      <c r="Q10" s="428"/>
      <c r="R10" s="428"/>
      <c r="S10" s="429"/>
      <c r="T10" s="228" t="s">
        <v>4</v>
      </c>
      <c r="U10" s="229"/>
      <c r="V10" s="229"/>
      <c r="W10" s="229"/>
      <c r="X10" s="229"/>
      <c r="Y10" s="230"/>
      <c r="Z10" s="445"/>
      <c r="AA10" s="446"/>
      <c r="AB10" s="446"/>
      <c r="AC10" s="446"/>
      <c r="AD10" s="446"/>
      <c r="AE10" s="446"/>
      <c r="AF10" s="446"/>
      <c r="AG10" s="446"/>
      <c r="AH10" s="446"/>
      <c r="AI10" s="447"/>
      <c r="AQ10" s="96"/>
    </row>
    <row r="11" spans="2:43" ht="36" customHeight="1">
      <c r="B11" s="238" t="s">
        <v>3</v>
      </c>
      <c r="C11" s="229"/>
      <c r="D11" s="229"/>
      <c r="E11" s="229"/>
      <c r="F11" s="229"/>
      <c r="G11" s="230"/>
      <c r="H11" s="433" t="s">
        <v>452</v>
      </c>
      <c r="I11" s="434"/>
      <c r="J11" s="434"/>
      <c r="K11" s="434"/>
      <c r="L11" s="434"/>
      <c r="M11" s="434"/>
      <c r="N11" s="434"/>
      <c r="O11" s="434"/>
      <c r="P11" s="434"/>
      <c r="Q11" s="434"/>
      <c r="R11" s="434"/>
      <c r="S11" s="435"/>
      <c r="T11" s="228" t="s">
        <v>2</v>
      </c>
      <c r="U11" s="229"/>
      <c r="V11" s="229"/>
      <c r="W11" s="229"/>
      <c r="X11" s="229"/>
      <c r="Y11" s="230"/>
      <c r="Z11" s="448">
        <v>45778</v>
      </c>
      <c r="AA11" s="449"/>
      <c r="AB11" s="449"/>
      <c r="AC11" s="449"/>
      <c r="AD11" s="449"/>
      <c r="AE11" s="449"/>
      <c r="AF11" s="449"/>
      <c r="AG11" s="449"/>
      <c r="AH11" s="449"/>
      <c r="AI11" s="450"/>
      <c r="AP11" s="97"/>
      <c r="AQ11" s="97"/>
    </row>
    <row r="12" spans="2:43" ht="36" customHeight="1">
      <c r="B12" s="309" t="s">
        <v>143</v>
      </c>
      <c r="C12" s="310"/>
      <c r="D12" s="310"/>
      <c r="E12" s="310"/>
      <c r="F12" s="310"/>
      <c r="G12" s="310"/>
      <c r="H12" s="310"/>
      <c r="I12" s="311"/>
      <c r="J12" s="98" t="s">
        <v>271</v>
      </c>
      <c r="K12" s="343" t="s">
        <v>68</v>
      </c>
      <c r="L12" s="343"/>
      <c r="M12" s="343"/>
      <c r="N12" s="343"/>
      <c r="O12" s="160" t="s">
        <v>455</v>
      </c>
      <c r="P12" s="343" t="s">
        <v>69</v>
      </c>
      <c r="Q12" s="343"/>
      <c r="R12" s="343"/>
      <c r="S12" s="343"/>
      <c r="T12" s="258" t="s">
        <v>306</v>
      </c>
      <c r="U12" s="259"/>
      <c r="V12" s="259"/>
      <c r="W12" s="259"/>
      <c r="X12" s="259"/>
      <c r="Y12" s="260"/>
      <c r="Z12" s="161" t="s">
        <v>455</v>
      </c>
      <c r="AA12" s="100" t="s">
        <v>132</v>
      </c>
      <c r="AB12" s="99"/>
      <c r="AC12" s="99"/>
      <c r="AD12" s="161" t="s">
        <v>271</v>
      </c>
      <c r="AE12" s="100" t="s">
        <v>133</v>
      </c>
      <c r="AF12" s="99"/>
      <c r="AG12" s="99"/>
      <c r="AH12" s="99"/>
      <c r="AI12" s="101"/>
      <c r="AK12" s="42"/>
      <c r="AL12" s="42"/>
    </row>
    <row r="13" spans="2:43" ht="16.05" customHeight="1">
      <c r="B13" s="263" t="s">
        <v>145</v>
      </c>
      <c r="C13" s="264"/>
      <c r="D13" s="264"/>
      <c r="E13" s="264"/>
      <c r="F13" s="264"/>
      <c r="G13" s="264"/>
      <c r="H13" s="264"/>
      <c r="I13" s="265"/>
      <c r="J13" s="102" t="s">
        <v>455</v>
      </c>
      <c r="K13" s="347" t="s">
        <v>174</v>
      </c>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8"/>
      <c r="AK13" s="42"/>
      <c r="AL13" s="42"/>
    </row>
    <row r="14" spans="2:43" ht="16.05" customHeight="1">
      <c r="B14" s="266"/>
      <c r="C14" s="267"/>
      <c r="D14" s="267"/>
      <c r="E14" s="267"/>
      <c r="F14" s="267"/>
      <c r="G14" s="267"/>
      <c r="H14" s="267"/>
      <c r="I14" s="268"/>
      <c r="J14" s="103" t="s">
        <v>271</v>
      </c>
      <c r="K14" s="349" t="s">
        <v>175</v>
      </c>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50"/>
      <c r="AK14" s="42"/>
      <c r="AL14" s="42"/>
    </row>
    <row r="15" spans="2:43" ht="16.05" customHeight="1">
      <c r="B15" s="266"/>
      <c r="C15" s="267"/>
      <c r="D15" s="267"/>
      <c r="E15" s="267"/>
      <c r="F15" s="267"/>
      <c r="G15" s="267"/>
      <c r="H15" s="267"/>
      <c r="I15" s="268"/>
      <c r="J15" s="104" t="s">
        <v>271</v>
      </c>
      <c r="K15" s="349" t="s">
        <v>176</v>
      </c>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50"/>
      <c r="AK15" s="42"/>
      <c r="AL15" s="42"/>
    </row>
    <row r="16" spans="2:43" ht="16.05" customHeight="1">
      <c r="B16" s="266"/>
      <c r="C16" s="267"/>
      <c r="D16" s="267"/>
      <c r="E16" s="267"/>
      <c r="F16" s="267"/>
      <c r="G16" s="267"/>
      <c r="H16" s="267"/>
      <c r="I16" s="268"/>
      <c r="J16" s="104" t="s">
        <v>271</v>
      </c>
      <c r="K16" s="349" t="s">
        <v>146</v>
      </c>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50"/>
      <c r="AK16" s="42"/>
      <c r="AL16" s="42"/>
    </row>
    <row r="17" spans="2:39" ht="16.05" customHeight="1">
      <c r="B17" s="344"/>
      <c r="C17" s="345"/>
      <c r="D17" s="345"/>
      <c r="E17" s="345"/>
      <c r="F17" s="345"/>
      <c r="G17" s="345"/>
      <c r="H17" s="345"/>
      <c r="I17" s="346"/>
      <c r="J17" s="105" t="s">
        <v>271</v>
      </c>
      <c r="K17" s="351" t="s">
        <v>144</v>
      </c>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2"/>
      <c r="AK17" s="42"/>
      <c r="AL17" s="42"/>
    </row>
    <row r="18" spans="2:39" ht="36" customHeight="1">
      <c r="B18" s="263" t="s">
        <v>35</v>
      </c>
      <c r="C18" s="312"/>
      <c r="D18" s="312"/>
      <c r="E18" s="312"/>
      <c r="F18" s="312"/>
      <c r="G18" s="312"/>
      <c r="H18" s="312"/>
      <c r="I18" s="313"/>
      <c r="J18" s="95" t="s">
        <v>455</v>
      </c>
      <c r="K18" s="353" t="s">
        <v>30</v>
      </c>
      <c r="L18" s="353"/>
      <c r="M18" s="353"/>
      <c r="N18" s="353"/>
      <c r="O18" s="162" t="s">
        <v>271</v>
      </c>
      <c r="P18" s="354" t="s">
        <v>38</v>
      </c>
      <c r="Q18" s="354"/>
      <c r="R18" s="354"/>
      <c r="S18" s="354"/>
      <c r="T18" s="106"/>
      <c r="U18" s="217"/>
      <c r="V18" s="217"/>
      <c r="W18" s="217"/>
      <c r="X18" s="217"/>
      <c r="Y18" s="217"/>
      <c r="Z18" s="217"/>
      <c r="AA18" s="217"/>
      <c r="AB18" s="217"/>
      <c r="AC18" s="217"/>
      <c r="AD18" s="217"/>
      <c r="AE18" s="217"/>
      <c r="AF18" s="217"/>
      <c r="AG18" s="217"/>
      <c r="AH18" s="217"/>
      <c r="AI18" s="218"/>
    </row>
    <row r="19" spans="2:39" ht="36" customHeight="1">
      <c r="B19" s="206" t="s">
        <v>104</v>
      </c>
      <c r="C19" s="207"/>
      <c r="D19" s="207"/>
      <c r="E19" s="207"/>
      <c r="F19" s="207"/>
      <c r="G19" s="207"/>
      <c r="H19" s="207"/>
      <c r="I19" s="208"/>
      <c r="J19" s="453"/>
      <c r="K19" s="454"/>
      <c r="L19" s="454"/>
      <c r="M19" s="454"/>
      <c r="N19" s="454"/>
      <c r="O19" s="454"/>
      <c r="P19" s="454"/>
      <c r="Q19" s="455"/>
      <c r="R19" s="107"/>
      <c r="S19" s="107"/>
      <c r="T19" s="357"/>
      <c r="U19" s="357"/>
      <c r="V19" s="357"/>
      <c r="W19" s="357"/>
      <c r="X19" s="357"/>
      <c r="Y19" s="357"/>
      <c r="Z19" s="357"/>
      <c r="AA19" s="357"/>
      <c r="AB19" s="357"/>
      <c r="AC19" s="357"/>
      <c r="AD19" s="357"/>
      <c r="AE19" s="357"/>
      <c r="AF19" s="357"/>
      <c r="AG19" s="357"/>
      <c r="AH19" s="357"/>
      <c r="AI19" s="358"/>
      <c r="AK19" s="42"/>
      <c r="AL19" s="42"/>
    </row>
    <row r="20" spans="2:39" ht="36" customHeight="1">
      <c r="B20" s="206" t="s">
        <v>307</v>
      </c>
      <c r="C20" s="207"/>
      <c r="D20" s="207"/>
      <c r="E20" s="207"/>
      <c r="F20" s="207"/>
      <c r="G20" s="207"/>
      <c r="H20" s="207"/>
      <c r="I20" s="208"/>
      <c r="J20" s="453">
        <v>45778</v>
      </c>
      <c r="K20" s="454"/>
      <c r="L20" s="454"/>
      <c r="M20" s="454"/>
      <c r="N20" s="454"/>
      <c r="O20" s="454"/>
      <c r="P20" s="454"/>
      <c r="Q20" s="454"/>
      <c r="R20" s="356" t="s">
        <v>9</v>
      </c>
      <c r="S20" s="356"/>
      <c r="T20" s="456">
        <v>45878</v>
      </c>
      <c r="U20" s="456"/>
      <c r="V20" s="456"/>
      <c r="W20" s="456"/>
      <c r="X20" s="456"/>
      <c r="Y20" s="456"/>
      <c r="Z20" s="359" t="s">
        <v>10</v>
      </c>
      <c r="AA20" s="359"/>
      <c r="AB20" s="360"/>
      <c r="AC20" s="360"/>
      <c r="AD20" s="360"/>
      <c r="AE20" s="360"/>
      <c r="AF20" s="203"/>
      <c r="AG20" s="203"/>
      <c r="AH20" s="203"/>
      <c r="AI20" s="277"/>
      <c r="AK20" s="42"/>
      <c r="AL20" s="108"/>
    </row>
    <row r="21" spans="2:39" ht="36" customHeight="1">
      <c r="B21" s="206" t="s">
        <v>308</v>
      </c>
      <c r="C21" s="207"/>
      <c r="D21" s="207"/>
      <c r="E21" s="207"/>
      <c r="F21" s="207"/>
      <c r="G21" s="207"/>
      <c r="H21" s="207"/>
      <c r="I21" s="208"/>
      <c r="J21" s="453"/>
      <c r="K21" s="454"/>
      <c r="L21" s="454"/>
      <c r="M21" s="454"/>
      <c r="N21" s="454"/>
      <c r="O21" s="454"/>
      <c r="P21" s="454"/>
      <c r="Q21" s="454"/>
      <c r="R21" s="356" t="s">
        <v>9</v>
      </c>
      <c r="S21" s="356"/>
      <c r="T21" s="456"/>
      <c r="U21" s="456"/>
      <c r="V21" s="456"/>
      <c r="W21" s="456"/>
      <c r="X21" s="456"/>
      <c r="Y21" s="456"/>
      <c r="Z21" s="359" t="s">
        <v>10</v>
      </c>
      <c r="AA21" s="359"/>
      <c r="AB21" s="360"/>
      <c r="AC21" s="361"/>
      <c r="AD21" s="361"/>
      <c r="AE21" s="361"/>
      <c r="AF21" s="203"/>
      <c r="AG21" s="203"/>
      <c r="AH21" s="203"/>
      <c r="AI21" s="277"/>
      <c r="AK21" s="42"/>
      <c r="AL21" s="109"/>
    </row>
    <row r="22" spans="2:39" ht="36" customHeight="1">
      <c r="B22" s="206" t="s">
        <v>32</v>
      </c>
      <c r="C22" s="207"/>
      <c r="D22" s="207"/>
      <c r="E22" s="207"/>
      <c r="F22" s="207"/>
      <c r="G22" s="207"/>
      <c r="H22" s="207"/>
      <c r="I22" s="208"/>
      <c r="J22" s="453">
        <v>45778</v>
      </c>
      <c r="K22" s="454"/>
      <c r="L22" s="454"/>
      <c r="M22" s="454"/>
      <c r="N22" s="454"/>
      <c r="O22" s="454"/>
      <c r="P22" s="454"/>
      <c r="Q22" s="454"/>
      <c r="R22" s="356" t="s">
        <v>9</v>
      </c>
      <c r="S22" s="356"/>
      <c r="T22" s="456">
        <v>45805</v>
      </c>
      <c r="U22" s="456"/>
      <c r="V22" s="456"/>
      <c r="W22" s="456"/>
      <c r="X22" s="456"/>
      <c r="Y22" s="456"/>
      <c r="Z22" s="359" t="s">
        <v>10</v>
      </c>
      <c r="AA22" s="359"/>
      <c r="AB22" s="204"/>
      <c r="AC22" s="204"/>
      <c r="AD22" s="204"/>
      <c r="AE22" s="204"/>
      <c r="AF22" s="204"/>
      <c r="AG22" s="204"/>
      <c r="AH22" s="204"/>
      <c r="AI22" s="205"/>
      <c r="AK22" s="42"/>
      <c r="AL22" s="42"/>
    </row>
    <row r="23" spans="2:39" ht="36" customHeight="1">
      <c r="B23" s="206" t="s">
        <v>269</v>
      </c>
      <c r="C23" s="207"/>
      <c r="D23" s="207"/>
      <c r="E23" s="207"/>
      <c r="F23" s="207"/>
      <c r="G23" s="207"/>
      <c r="H23" s="207"/>
      <c r="I23" s="208"/>
      <c r="J23" s="203" t="s">
        <v>457</v>
      </c>
      <c r="K23" s="203"/>
      <c r="L23" s="203"/>
      <c r="M23" s="203"/>
      <c r="N23" s="203"/>
      <c r="O23" s="203"/>
      <c r="P23" s="203"/>
      <c r="Q23" s="203"/>
      <c r="R23" s="203"/>
      <c r="S23" s="203"/>
      <c r="T23" s="362" t="s">
        <v>268</v>
      </c>
      <c r="U23" s="363"/>
      <c r="V23" s="363"/>
      <c r="W23" s="363"/>
      <c r="X23" s="363"/>
      <c r="Y23" s="363"/>
      <c r="Z23" s="363"/>
      <c r="AA23" s="364"/>
      <c r="AB23" s="271" t="s">
        <v>458</v>
      </c>
      <c r="AC23" s="271"/>
      <c r="AD23" s="271"/>
      <c r="AE23" s="271"/>
      <c r="AF23" s="271"/>
      <c r="AG23" s="271"/>
      <c r="AH23" s="271"/>
      <c r="AI23" s="272"/>
      <c r="AK23" s="42"/>
      <c r="AL23" s="42"/>
    </row>
    <row r="24" spans="2:39" ht="25.05" customHeight="1">
      <c r="B24" s="110"/>
      <c r="C24" s="43" t="s">
        <v>27</v>
      </c>
      <c r="D24" s="34"/>
      <c r="E24" s="34"/>
      <c r="F24" s="34"/>
      <c r="G24" s="34"/>
      <c r="H24" s="34"/>
      <c r="I24" s="34"/>
      <c r="J24" s="34"/>
      <c r="K24" s="34"/>
      <c r="L24" s="34"/>
      <c r="M24" s="34"/>
      <c r="N24" s="34"/>
      <c r="O24" s="34"/>
      <c r="P24" s="111"/>
      <c r="Q24" s="111"/>
      <c r="R24" s="111"/>
      <c r="S24" s="111"/>
      <c r="T24" s="111"/>
      <c r="U24" s="111"/>
      <c r="V24" s="111"/>
      <c r="W24" s="111"/>
      <c r="X24" s="111"/>
      <c r="Y24" s="111"/>
      <c r="Z24" s="111"/>
      <c r="AA24" s="111"/>
      <c r="AB24" s="111"/>
      <c r="AC24" s="111"/>
      <c r="AD24" s="111"/>
      <c r="AE24" s="111"/>
      <c r="AF24" s="111"/>
      <c r="AG24" s="111"/>
      <c r="AH24" s="111"/>
      <c r="AI24" s="112"/>
      <c r="AM24" s="42"/>
    </row>
    <row r="25" spans="2:39" ht="25.05" customHeight="1">
      <c r="B25" s="110"/>
      <c r="C25" s="34"/>
      <c r="D25" s="34" t="s">
        <v>5</v>
      </c>
      <c r="E25" s="34"/>
      <c r="F25" s="34"/>
      <c r="G25" s="34"/>
      <c r="H25" s="34"/>
      <c r="I25" s="34"/>
      <c r="J25" s="34"/>
      <c r="K25" s="34"/>
      <c r="L25" s="34"/>
      <c r="M25" s="34"/>
      <c r="N25" s="34"/>
      <c r="O25" s="34"/>
      <c r="P25" s="34"/>
      <c r="Q25" s="34"/>
      <c r="R25" s="34"/>
      <c r="S25" s="34"/>
      <c r="T25" s="369"/>
      <c r="U25" s="369"/>
      <c r="V25" s="369"/>
      <c r="W25" s="369"/>
      <c r="X25" s="369"/>
      <c r="Y25" s="369"/>
      <c r="Z25" s="369"/>
      <c r="AA25" s="369"/>
      <c r="AB25" s="369"/>
      <c r="AC25" s="369"/>
      <c r="AD25" s="369"/>
      <c r="AE25" s="369"/>
      <c r="AF25" s="369"/>
      <c r="AG25" s="369"/>
      <c r="AH25" s="369"/>
      <c r="AI25" s="370"/>
      <c r="AL25" s="113"/>
      <c r="AM25" s="42"/>
    </row>
    <row r="26" spans="2:39" ht="31.95" customHeight="1" thickBot="1">
      <c r="B26" s="114"/>
      <c r="C26" s="115"/>
      <c r="D26" s="115"/>
      <c r="E26" s="116"/>
      <c r="F26" s="117" t="s">
        <v>22</v>
      </c>
      <c r="G26" s="116"/>
      <c r="H26" s="458">
        <v>7</v>
      </c>
      <c r="I26" s="458"/>
      <c r="J26" s="194" t="s">
        <v>6</v>
      </c>
      <c r="K26" s="458">
        <v>6</v>
      </c>
      <c r="L26" s="458"/>
      <c r="M26" s="194" t="s">
        <v>7</v>
      </c>
      <c r="N26" s="458">
        <v>1</v>
      </c>
      <c r="O26" s="458"/>
      <c r="P26" s="194" t="s">
        <v>8</v>
      </c>
      <c r="Q26" s="115"/>
      <c r="R26" s="115"/>
      <c r="S26" s="115"/>
      <c r="T26" s="300" t="s">
        <v>282</v>
      </c>
      <c r="U26" s="300"/>
      <c r="V26" s="300"/>
      <c r="W26" s="115"/>
      <c r="X26" s="457" t="s">
        <v>321</v>
      </c>
      <c r="Y26" s="457"/>
      <c r="Z26" s="457"/>
      <c r="AA26" s="457"/>
      <c r="AB26" s="457"/>
      <c r="AC26" s="457"/>
      <c r="AD26" s="457"/>
      <c r="AE26" s="457"/>
      <c r="AF26" s="457"/>
      <c r="AG26" s="457"/>
      <c r="AH26" s="457"/>
      <c r="AI26" s="119"/>
      <c r="AK26" s="42"/>
      <c r="AL26" s="42"/>
    </row>
    <row r="27" spans="2:39" ht="31.95" customHeight="1">
      <c r="B27" s="373" t="s">
        <v>11</v>
      </c>
      <c r="C27" s="374"/>
      <c r="D27" s="374"/>
      <c r="E27" s="374"/>
      <c r="F27" s="374"/>
      <c r="G27" s="374"/>
      <c r="H27" s="374"/>
      <c r="I27" s="374"/>
      <c r="J27" s="374"/>
      <c r="K27" s="374"/>
      <c r="L27" s="374"/>
      <c r="M27" s="374"/>
      <c r="N27" s="374"/>
      <c r="O27" s="374"/>
      <c r="P27" s="374"/>
      <c r="Q27" s="374"/>
      <c r="R27" s="374"/>
      <c r="S27" s="374"/>
      <c r="T27" s="375" t="s">
        <v>99</v>
      </c>
      <c r="U27" s="375"/>
      <c r="V27" s="375"/>
      <c r="W27" s="375"/>
      <c r="X27" s="375"/>
      <c r="Y27" s="375"/>
      <c r="Z27" s="375"/>
      <c r="AA27" s="375"/>
      <c r="AB27" s="365"/>
      <c r="AC27" s="365"/>
      <c r="AD27" s="365"/>
      <c r="AE27" s="365"/>
      <c r="AF27" s="365"/>
      <c r="AG27" s="365"/>
      <c r="AH27" s="365"/>
      <c r="AI27" s="365"/>
      <c r="AK27" s="42"/>
      <c r="AL27" s="42"/>
    </row>
    <row r="28" spans="2:39" ht="18.75" customHeight="1" thickBot="1">
      <c r="B28" s="120" t="s">
        <v>244</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row>
    <row r="29" spans="2:39" ht="32.549999999999997" customHeight="1">
      <c r="B29" s="366" t="s">
        <v>14</v>
      </c>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8"/>
    </row>
    <row r="30" spans="2:39" ht="18.75" customHeight="1">
      <c r="B30" s="121" t="s">
        <v>23</v>
      </c>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2"/>
      <c r="AB30" s="122"/>
      <c r="AC30" s="122"/>
      <c r="AD30" s="122"/>
      <c r="AE30" s="122"/>
      <c r="AF30" s="122"/>
      <c r="AG30" s="122"/>
      <c r="AH30" s="122"/>
      <c r="AI30" s="123"/>
    </row>
    <row r="31" spans="2:39" ht="18.75" customHeight="1">
      <c r="B31" s="124"/>
      <c r="C31" s="460">
        <v>45778</v>
      </c>
      <c r="D31" s="460"/>
      <c r="E31" s="460"/>
      <c r="F31" s="460"/>
      <c r="G31" s="460"/>
      <c r="H31" s="460"/>
      <c r="I31" s="460"/>
      <c r="J31" s="460"/>
      <c r="K31" s="460"/>
      <c r="L31" s="460"/>
      <c r="M31" s="378" t="s">
        <v>9</v>
      </c>
      <c r="N31" s="378"/>
      <c r="O31" s="378"/>
      <c r="P31" s="459">
        <v>45878</v>
      </c>
      <c r="Q31" s="459"/>
      <c r="R31" s="459"/>
      <c r="S31" s="459"/>
      <c r="T31" s="459"/>
      <c r="U31" s="459"/>
      <c r="V31" s="459"/>
      <c r="W31" s="459"/>
      <c r="X31" s="459"/>
      <c r="Y31" s="459"/>
      <c r="Z31" s="120" t="s">
        <v>10</v>
      </c>
      <c r="AA31" s="125"/>
      <c r="AB31" s="125"/>
      <c r="AC31" s="125"/>
      <c r="AD31" s="125"/>
      <c r="AE31" s="144"/>
      <c r="AF31" s="144"/>
      <c r="AG31" s="144"/>
      <c r="AH31" s="144"/>
      <c r="AI31" s="123"/>
      <c r="AK31" s="42"/>
      <c r="AL31" s="42"/>
    </row>
    <row r="32" spans="2:39" ht="10.050000000000001" customHeight="1">
      <c r="B32" s="121"/>
      <c r="C32" s="195"/>
      <c r="D32" s="195"/>
      <c r="E32" s="195"/>
      <c r="F32" s="127"/>
      <c r="G32" s="195"/>
      <c r="H32" s="195"/>
      <c r="I32" s="127"/>
      <c r="J32" s="195"/>
      <c r="K32" s="195"/>
      <c r="L32" s="195"/>
      <c r="M32" s="380"/>
      <c r="N32" s="380"/>
      <c r="O32" s="380"/>
      <c r="P32" s="380"/>
      <c r="Q32" s="380"/>
      <c r="R32" s="380"/>
      <c r="S32" s="380"/>
      <c r="T32" s="380"/>
      <c r="U32" s="195"/>
      <c r="V32" s="127"/>
      <c r="W32" s="195"/>
      <c r="X32" s="195"/>
      <c r="Y32" s="127"/>
      <c r="Z32" s="120"/>
      <c r="AA32" s="120"/>
      <c r="AB32" s="120"/>
      <c r="AC32" s="120"/>
      <c r="AD32" s="120"/>
      <c r="AE32" s="120"/>
      <c r="AF32" s="120"/>
      <c r="AG32" s="120"/>
      <c r="AH32" s="120"/>
      <c r="AI32" s="123"/>
    </row>
    <row r="33" spans="2:35" ht="18.75" customHeight="1">
      <c r="B33" s="121" t="s">
        <v>28</v>
      </c>
      <c r="C33" s="128"/>
      <c r="D33" s="128"/>
      <c r="E33" s="128"/>
      <c r="F33" s="120"/>
      <c r="G33" s="128"/>
      <c r="H33" s="128"/>
      <c r="I33" s="120"/>
      <c r="J33" s="128"/>
      <c r="K33" s="95" t="s">
        <v>455</v>
      </c>
      <c r="L33" s="120" t="s">
        <v>34</v>
      </c>
      <c r="M33" s="128"/>
      <c r="N33" s="128"/>
      <c r="O33" s="128"/>
      <c r="P33" s="95" t="s">
        <v>271</v>
      </c>
      <c r="Q33" s="120" t="s">
        <v>33</v>
      </c>
      <c r="R33" s="128"/>
      <c r="S33" s="128"/>
      <c r="T33" s="128"/>
      <c r="U33" s="120"/>
      <c r="V33" s="120"/>
      <c r="W33" s="128"/>
      <c r="X33" s="128"/>
      <c r="Y33" s="120"/>
      <c r="Z33" s="120"/>
      <c r="AA33" s="120"/>
      <c r="AB33" s="120"/>
      <c r="AC33" s="120"/>
      <c r="AD33" s="120"/>
      <c r="AE33" s="120"/>
      <c r="AF33" s="120"/>
      <c r="AG33" s="120"/>
      <c r="AH33" s="120"/>
      <c r="AI33" s="123"/>
    </row>
    <row r="34" spans="2:35" ht="18.75" customHeight="1">
      <c r="B34" s="121"/>
      <c r="C34" s="120" t="s">
        <v>267</v>
      </c>
      <c r="D34" s="128"/>
      <c r="E34" s="128"/>
      <c r="F34" s="120"/>
      <c r="G34" s="128"/>
      <c r="H34" s="128"/>
      <c r="I34" s="120"/>
      <c r="J34" s="128"/>
      <c r="K34" s="95"/>
      <c r="L34" s="120"/>
      <c r="M34" s="128"/>
      <c r="N34" s="128"/>
      <c r="O34" s="128"/>
      <c r="P34" s="95"/>
      <c r="Q34" s="120"/>
      <c r="R34" s="128"/>
      <c r="S34" s="128"/>
      <c r="T34" s="128"/>
      <c r="U34" s="120"/>
      <c r="V34" s="120"/>
      <c r="W34" s="128"/>
      <c r="X34" s="128"/>
      <c r="Y34" s="120"/>
      <c r="Z34" s="120"/>
      <c r="AA34" s="120"/>
      <c r="AB34" s="120"/>
      <c r="AC34" s="120"/>
      <c r="AD34" s="120"/>
      <c r="AE34" s="120"/>
      <c r="AF34" s="120"/>
      <c r="AG34" s="120"/>
      <c r="AH34" s="120"/>
      <c r="AI34" s="123"/>
    </row>
    <row r="35" spans="2:35" ht="10.050000000000001" customHeight="1">
      <c r="B35" s="121"/>
      <c r="C35" s="120"/>
      <c r="D35" s="128"/>
      <c r="E35" s="128"/>
      <c r="F35" s="120"/>
      <c r="G35" s="128"/>
      <c r="H35" s="128"/>
      <c r="I35" s="120"/>
      <c r="J35" s="128"/>
      <c r="K35" s="128"/>
      <c r="L35" s="128"/>
      <c r="M35" s="128"/>
      <c r="N35" s="128"/>
      <c r="O35" s="128"/>
      <c r="P35" s="128"/>
      <c r="Q35" s="128"/>
      <c r="R35" s="128"/>
      <c r="S35" s="128"/>
      <c r="T35" s="128"/>
      <c r="U35" s="128"/>
      <c r="V35" s="120"/>
      <c r="W35" s="128"/>
      <c r="X35" s="128"/>
      <c r="Y35" s="120"/>
      <c r="Z35" s="120"/>
      <c r="AA35" s="120"/>
      <c r="AB35" s="120"/>
      <c r="AC35" s="120"/>
      <c r="AD35" s="120"/>
      <c r="AE35" s="120"/>
      <c r="AF35" s="120"/>
      <c r="AG35" s="120"/>
      <c r="AH35" s="120"/>
      <c r="AI35" s="123"/>
    </row>
    <row r="36" spans="2:35" ht="16.5" customHeight="1">
      <c r="B36" s="381" t="s">
        <v>97</v>
      </c>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3"/>
    </row>
    <row r="37" spans="2:35" ht="10.050000000000001" customHeight="1">
      <c r="B37" s="124"/>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30"/>
    </row>
    <row r="38" spans="2:35" ht="18.75" customHeight="1">
      <c r="B38" s="124"/>
      <c r="C38" s="129" t="s">
        <v>22</v>
      </c>
      <c r="D38" s="129"/>
      <c r="E38" s="461">
        <v>7</v>
      </c>
      <c r="F38" s="461"/>
      <c r="G38" s="129" t="s">
        <v>6</v>
      </c>
      <c r="H38" s="461">
        <v>6</v>
      </c>
      <c r="I38" s="461"/>
      <c r="J38" s="129" t="s">
        <v>7</v>
      </c>
      <c r="K38" s="461">
        <v>2</v>
      </c>
      <c r="L38" s="461"/>
      <c r="M38" s="129" t="s">
        <v>8</v>
      </c>
      <c r="N38" s="129"/>
      <c r="O38" s="129"/>
      <c r="P38" s="129"/>
      <c r="Q38" s="129"/>
      <c r="R38" s="129"/>
      <c r="S38" s="129"/>
      <c r="T38" s="129"/>
      <c r="U38" s="129"/>
      <c r="V38" s="129"/>
      <c r="W38" s="129"/>
      <c r="X38" s="129"/>
      <c r="Y38" s="129"/>
      <c r="Z38" s="129"/>
      <c r="AA38" s="129"/>
      <c r="AB38" s="129"/>
      <c r="AC38" s="129"/>
      <c r="AD38" s="129"/>
      <c r="AE38" s="129"/>
      <c r="AF38" s="129"/>
      <c r="AG38" s="129"/>
      <c r="AH38" s="129"/>
      <c r="AI38" s="130"/>
    </row>
    <row r="39" spans="2:35" ht="19.95" customHeight="1">
      <c r="B39" s="131"/>
      <c r="C39" s="132"/>
      <c r="D39" s="132"/>
      <c r="E39" s="132"/>
      <c r="F39" s="132"/>
      <c r="G39" s="132"/>
      <c r="H39" s="132"/>
      <c r="I39" s="132"/>
      <c r="J39" s="132"/>
      <c r="K39" s="132"/>
      <c r="L39" s="132"/>
      <c r="M39" s="132"/>
      <c r="N39" s="132"/>
      <c r="O39" s="133"/>
      <c r="P39" s="133" t="s">
        <v>19</v>
      </c>
      <c r="Q39" s="133"/>
      <c r="R39" s="133"/>
      <c r="S39" s="133"/>
      <c r="T39" s="133"/>
      <c r="U39" s="133" t="s">
        <v>20</v>
      </c>
      <c r="V39" s="133"/>
      <c r="W39" s="462" t="s">
        <v>328</v>
      </c>
      <c r="X39" s="462"/>
      <c r="Y39" s="462"/>
      <c r="Z39" s="462"/>
      <c r="AA39" s="462"/>
      <c r="AB39" s="462"/>
      <c r="AC39" s="462"/>
      <c r="AD39" s="462"/>
      <c r="AE39" s="462"/>
      <c r="AF39" s="462"/>
      <c r="AG39" s="133"/>
      <c r="AH39" s="133"/>
      <c r="AI39" s="134"/>
    </row>
    <row r="40" spans="2:35" ht="19.95" customHeight="1">
      <c r="B40" s="131"/>
      <c r="C40" s="58"/>
      <c r="D40" s="133"/>
      <c r="E40" s="133"/>
      <c r="F40" s="133"/>
      <c r="G40" s="133"/>
      <c r="H40" s="133"/>
      <c r="I40" s="133"/>
      <c r="J40" s="133"/>
      <c r="K40" s="133"/>
      <c r="L40" s="133"/>
      <c r="M40" s="133"/>
      <c r="N40" s="133"/>
      <c r="O40" s="133"/>
      <c r="P40" s="133"/>
      <c r="Q40" s="133"/>
      <c r="R40" s="133"/>
      <c r="S40" s="133"/>
      <c r="T40" s="133"/>
      <c r="U40" s="133" t="s">
        <v>21</v>
      </c>
      <c r="V40" s="133"/>
      <c r="W40" s="462" t="s">
        <v>459</v>
      </c>
      <c r="X40" s="462"/>
      <c r="Y40" s="462"/>
      <c r="Z40" s="462"/>
      <c r="AA40" s="462"/>
      <c r="AB40" s="462"/>
      <c r="AC40" s="462"/>
      <c r="AD40" s="462"/>
      <c r="AE40" s="462"/>
      <c r="AF40" s="462"/>
      <c r="AG40" s="133"/>
      <c r="AH40" s="133"/>
      <c r="AI40" s="134"/>
    </row>
    <row r="41" spans="2:35" ht="19.95" customHeight="1" thickBot="1">
      <c r="B41" s="135"/>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7"/>
    </row>
    <row r="42" spans="2:35" s="42" customFormat="1" ht="18" customHeight="1">
      <c r="B42" s="42" t="s">
        <v>15</v>
      </c>
    </row>
    <row r="43" spans="2:35" s="42" customFormat="1" ht="18" customHeight="1">
      <c r="B43" s="2" t="s">
        <v>281</v>
      </c>
      <c r="W43" s="43"/>
      <c r="X43" s="34"/>
      <c r="Y43" s="34"/>
      <c r="Z43" s="43"/>
      <c r="AA43" s="34"/>
      <c r="AB43" s="34"/>
      <c r="AC43" s="43"/>
      <c r="AD43" s="43"/>
      <c r="AE43" s="34"/>
      <c r="AF43" s="43"/>
      <c r="AG43" s="43"/>
      <c r="AH43" s="43"/>
      <c r="AI43" s="43"/>
    </row>
    <row r="44" spans="2:35" s="42" customFormat="1" ht="18" customHeight="1">
      <c r="B44" s="42" t="s">
        <v>141</v>
      </c>
      <c r="W44" s="43"/>
      <c r="X44" s="34"/>
      <c r="Y44" s="34"/>
      <c r="Z44" s="43"/>
      <c r="AA44" s="140"/>
      <c r="AB44" s="140"/>
      <c r="AC44" s="140"/>
      <c r="AD44" s="140"/>
      <c r="AE44" s="140"/>
      <c r="AF44" s="140"/>
      <c r="AG44" s="140"/>
      <c r="AH44" s="140"/>
      <c r="AI44" s="140"/>
    </row>
    <row r="45" spans="2:35" s="42" customFormat="1" ht="18" customHeight="1">
      <c r="C45" s="42" t="s">
        <v>137</v>
      </c>
      <c r="W45" s="43"/>
      <c r="X45" s="34"/>
      <c r="Y45" s="34"/>
      <c r="Z45" s="34"/>
      <c r="AA45" s="43"/>
      <c r="AB45" s="34"/>
      <c r="AC45" s="34"/>
      <c r="AD45" s="34"/>
      <c r="AE45" s="34"/>
      <c r="AF45" s="43"/>
      <c r="AG45" s="43"/>
      <c r="AH45" s="43"/>
      <c r="AI45" s="43"/>
    </row>
    <row r="46" spans="2:35" s="42" customFormat="1" ht="18" customHeight="1">
      <c r="D46" s="42" t="s">
        <v>138</v>
      </c>
      <c r="W46" s="51"/>
      <c r="X46" s="196"/>
      <c r="Y46" s="196"/>
      <c r="Z46" s="196"/>
      <c r="AA46" s="196"/>
      <c r="AB46" s="196"/>
      <c r="AC46" s="196"/>
      <c r="AD46" s="196"/>
      <c r="AE46" s="196"/>
      <c r="AF46" s="43"/>
      <c r="AG46" s="43"/>
      <c r="AH46" s="43"/>
      <c r="AI46" s="43"/>
    </row>
    <row r="47" spans="2:35" s="42" customFormat="1" ht="18" customHeight="1">
      <c r="D47" s="42" t="s">
        <v>139</v>
      </c>
      <c r="W47" s="43"/>
      <c r="X47" s="43"/>
      <c r="Y47" s="43"/>
      <c r="Z47" s="43"/>
      <c r="AA47" s="43"/>
      <c r="AB47" s="43"/>
      <c r="AC47" s="43"/>
      <c r="AD47" s="43"/>
      <c r="AE47" s="43"/>
      <c r="AF47" s="43"/>
      <c r="AG47" s="43"/>
      <c r="AH47" s="43"/>
      <c r="AI47" s="43"/>
    </row>
    <row r="48" spans="2:35" s="42" customFormat="1" ht="18" customHeight="1">
      <c r="D48" s="42" t="s">
        <v>140</v>
      </c>
      <c r="W48" s="43"/>
      <c r="X48" s="43"/>
      <c r="Y48" s="43"/>
      <c r="Z48" s="43"/>
      <c r="AA48" s="43"/>
      <c r="AB48" s="43"/>
      <c r="AC48" s="43"/>
      <c r="AD48" s="43"/>
      <c r="AE48" s="43"/>
      <c r="AF48" s="43"/>
      <c r="AG48" s="43"/>
      <c r="AH48" s="43"/>
      <c r="AI48" s="43"/>
    </row>
    <row r="49" spans="2:26" ht="18" customHeight="1">
      <c r="B49" s="95"/>
      <c r="E49" s="34"/>
      <c r="F49" s="34"/>
      <c r="G49" s="34"/>
      <c r="H49" s="34"/>
      <c r="I49" s="34"/>
      <c r="J49" s="34"/>
      <c r="K49" s="34"/>
      <c r="L49" s="33"/>
      <c r="M49" s="34"/>
      <c r="N49" s="34"/>
      <c r="O49" s="34"/>
      <c r="P49" s="34"/>
      <c r="Q49" s="34"/>
      <c r="R49" s="34"/>
      <c r="S49" s="35"/>
      <c r="T49" s="34"/>
      <c r="U49" s="34"/>
      <c r="V49" s="34"/>
      <c r="W49" s="34"/>
      <c r="X49" s="34"/>
      <c r="Y49" s="34"/>
      <c r="Z49" s="34"/>
    </row>
    <row r="50" spans="2:26" ht="18" customHeight="1">
      <c r="B50" s="95"/>
      <c r="E50" s="34"/>
      <c r="F50" s="34"/>
      <c r="G50" s="34"/>
      <c r="H50" s="34"/>
      <c r="I50" s="34"/>
      <c r="J50" s="34"/>
      <c r="K50" s="34"/>
      <c r="L50" s="33"/>
      <c r="M50" s="34"/>
      <c r="N50" s="34"/>
      <c r="O50" s="34"/>
      <c r="P50" s="34"/>
      <c r="Q50" s="34"/>
      <c r="R50" s="34"/>
      <c r="S50" s="35"/>
      <c r="T50" s="34"/>
      <c r="U50" s="34"/>
      <c r="V50" s="34"/>
      <c r="W50" s="34"/>
      <c r="X50" s="34"/>
      <c r="Y50" s="34"/>
      <c r="Z50" s="34"/>
    </row>
    <row r="51" spans="2:26" ht="18" customHeight="1">
      <c r="B51" s="95"/>
      <c r="E51" s="34"/>
      <c r="F51" s="34"/>
      <c r="G51" s="34"/>
      <c r="H51" s="34"/>
      <c r="I51" s="34"/>
      <c r="J51" s="34"/>
      <c r="K51" s="34"/>
      <c r="L51" s="33"/>
      <c r="M51" s="34"/>
      <c r="N51" s="34"/>
      <c r="O51" s="34"/>
      <c r="P51" s="34"/>
      <c r="Q51" s="34"/>
      <c r="R51" s="34"/>
      <c r="S51" s="35"/>
      <c r="T51" s="34"/>
      <c r="U51" s="34"/>
      <c r="V51" s="34"/>
      <c r="W51" s="34"/>
      <c r="X51" s="34"/>
      <c r="Y51" s="34"/>
      <c r="Z51" s="34"/>
    </row>
    <row r="52" spans="2:26" ht="18" customHeight="1">
      <c r="B52" s="95"/>
      <c r="E52" s="34"/>
      <c r="F52" s="34"/>
      <c r="G52" s="34"/>
      <c r="H52" s="34"/>
      <c r="I52" s="34"/>
      <c r="J52" s="34"/>
      <c r="K52" s="34"/>
      <c r="L52" s="33"/>
      <c r="M52" s="34"/>
      <c r="N52" s="34"/>
      <c r="O52" s="34"/>
      <c r="P52" s="34"/>
      <c r="Q52" s="34"/>
      <c r="R52" s="34"/>
      <c r="S52" s="35"/>
      <c r="T52" s="34"/>
      <c r="U52" s="34"/>
      <c r="V52" s="34"/>
      <c r="W52" s="34"/>
      <c r="X52" s="34"/>
      <c r="Y52" s="34"/>
      <c r="Z52" s="34"/>
    </row>
    <row r="53" spans="2:26" ht="18" customHeight="1">
      <c r="B53" s="95"/>
      <c r="E53" s="34"/>
      <c r="F53" s="34"/>
      <c r="G53" s="34"/>
      <c r="H53" s="34"/>
      <c r="I53" s="34"/>
      <c r="J53" s="34"/>
      <c r="K53" s="34"/>
      <c r="L53" s="33"/>
      <c r="M53" s="34"/>
      <c r="N53" s="34"/>
      <c r="O53" s="34"/>
      <c r="P53" s="34"/>
      <c r="Q53" s="34"/>
      <c r="R53" s="34"/>
      <c r="S53" s="35"/>
      <c r="T53" s="34"/>
      <c r="U53" s="34"/>
      <c r="V53" s="34"/>
      <c r="W53" s="34"/>
      <c r="X53" s="34"/>
      <c r="Y53" s="34"/>
      <c r="Z53" s="34"/>
    </row>
    <row r="54" spans="2:26" ht="18" customHeight="1">
      <c r="B54" s="95"/>
      <c r="C54" s="43"/>
      <c r="E54" s="34"/>
      <c r="F54" s="34"/>
      <c r="G54" s="34"/>
      <c r="H54" s="34"/>
      <c r="I54" s="34"/>
      <c r="J54" s="34"/>
      <c r="K54" s="34"/>
      <c r="L54" s="33"/>
      <c r="M54" s="34"/>
      <c r="N54" s="34"/>
      <c r="O54" s="34"/>
      <c r="P54" s="34"/>
      <c r="Q54" s="34"/>
      <c r="R54" s="34"/>
      <c r="S54" s="35"/>
      <c r="T54" s="34"/>
      <c r="U54" s="34"/>
      <c r="V54" s="34"/>
      <c r="W54" s="34"/>
      <c r="X54" s="34"/>
      <c r="Y54" s="34"/>
      <c r="Z54" s="34"/>
    </row>
    <row r="55" spans="2:26" ht="18" customHeight="1">
      <c r="C55" s="42"/>
      <c r="D55" s="42"/>
    </row>
    <row r="56" spans="2:26" ht="18" customHeight="1">
      <c r="B56" s="138"/>
      <c r="C56" s="42"/>
    </row>
    <row r="57" spans="2:26" ht="26.25" customHeight="1">
      <c r="B57" s="95"/>
      <c r="C57" s="43" t="s">
        <v>75</v>
      </c>
    </row>
    <row r="58" spans="2:26" ht="15" customHeight="1">
      <c r="C58" s="42"/>
    </row>
    <row r="59" spans="2:26" ht="15" customHeight="1">
      <c r="C59" s="42"/>
    </row>
    <row r="60" spans="2:26" ht="15" customHeight="1">
      <c r="C60" s="42"/>
    </row>
    <row r="61" spans="2:26" ht="15" customHeight="1">
      <c r="C61" s="42"/>
    </row>
  </sheetData>
  <sheetProtection selectLockedCells="1"/>
  <mergeCells count="83">
    <mergeCell ref="W39:AF39"/>
    <mergeCell ref="W40:AF40"/>
    <mergeCell ref="M32:O32"/>
    <mergeCell ref="P32:Q32"/>
    <mergeCell ref="R32:T32"/>
    <mergeCell ref="B36:AI36"/>
    <mergeCell ref="E38:F38"/>
    <mergeCell ref="H38:I38"/>
    <mergeCell ref="K38:L38"/>
    <mergeCell ref="B27:I27"/>
    <mergeCell ref="J27:S27"/>
    <mergeCell ref="T27:AA27"/>
    <mergeCell ref="AB27:AI27"/>
    <mergeCell ref="B29:AI29"/>
    <mergeCell ref="C31:L31"/>
    <mergeCell ref="M31:O31"/>
    <mergeCell ref="P31:Y31"/>
    <mergeCell ref="B23:I23"/>
    <mergeCell ref="J23:S23"/>
    <mergeCell ref="T23:AA23"/>
    <mergeCell ref="AB23:AI23"/>
    <mergeCell ref="T25:AI25"/>
    <mergeCell ref="H26:I26"/>
    <mergeCell ref="K26:L26"/>
    <mergeCell ref="N26:O26"/>
    <mergeCell ref="T26:V26"/>
    <mergeCell ref="X26:AH26"/>
    <mergeCell ref="B22:I22"/>
    <mergeCell ref="J22:Q22"/>
    <mergeCell ref="R22:S22"/>
    <mergeCell ref="T22:Y22"/>
    <mergeCell ref="Z22:AA22"/>
    <mergeCell ref="AB22:AI22"/>
    <mergeCell ref="AF20:AI20"/>
    <mergeCell ref="B21:I21"/>
    <mergeCell ref="J21:Q21"/>
    <mergeCell ref="R21:S21"/>
    <mergeCell ref="T21:Y21"/>
    <mergeCell ref="Z21:AA21"/>
    <mergeCell ref="AB21:AE21"/>
    <mergeCell ref="AF21:AI21"/>
    <mergeCell ref="B20:I20"/>
    <mergeCell ref="J20:Q20"/>
    <mergeCell ref="R20:S20"/>
    <mergeCell ref="T20:Y20"/>
    <mergeCell ref="Z20:AA20"/>
    <mergeCell ref="AB20:AE20"/>
    <mergeCell ref="B18:I18"/>
    <mergeCell ref="K18:N18"/>
    <mergeCell ref="P18:S18"/>
    <mergeCell ref="U18:AI18"/>
    <mergeCell ref="B19:I19"/>
    <mergeCell ref="J19:Q19"/>
    <mergeCell ref="T19:AI19"/>
    <mergeCell ref="B13:I17"/>
    <mergeCell ref="K13:AI13"/>
    <mergeCell ref="K14:AI14"/>
    <mergeCell ref="K15:AI15"/>
    <mergeCell ref="K16:AI16"/>
    <mergeCell ref="K17:AI17"/>
    <mergeCell ref="B11:G11"/>
    <mergeCell ref="H11:S11"/>
    <mergeCell ref="T11:Y11"/>
    <mergeCell ref="Z11:AI11"/>
    <mergeCell ref="B12:I12"/>
    <mergeCell ref="K12:N12"/>
    <mergeCell ref="P12:S12"/>
    <mergeCell ref="T12:Y12"/>
    <mergeCell ref="B9:G9"/>
    <mergeCell ref="H9:S9"/>
    <mergeCell ref="T9:Y9"/>
    <mergeCell ref="Z9:AI10"/>
    <mergeCell ref="B10:G10"/>
    <mergeCell ref="H10:S10"/>
    <mergeCell ref="T10:Y10"/>
    <mergeCell ref="N1:AJ1"/>
    <mergeCell ref="B2:AI2"/>
    <mergeCell ref="B7:G7"/>
    <mergeCell ref="H7:S7"/>
    <mergeCell ref="T7:Y8"/>
    <mergeCell ref="Z7:AI8"/>
    <mergeCell ref="B8:G8"/>
    <mergeCell ref="H8:S8"/>
  </mergeCells>
  <phoneticPr fontId="3"/>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Group Box 1">
              <controlPr defaultSize="0" autoFill="0" autoPict="0">
                <anchor moveWithCells="1">
                  <from>
                    <xdr:col>8</xdr:col>
                    <xdr:colOff>0</xdr:colOff>
                    <xdr:row>11</xdr:row>
                    <xdr:rowOff>0</xdr:rowOff>
                  </from>
                  <to>
                    <xdr:col>17</xdr:col>
                    <xdr:colOff>175260</xdr:colOff>
                    <xdr:row>12</xdr:row>
                    <xdr:rowOff>22860</xdr:rowOff>
                  </to>
                </anchor>
              </controlPr>
            </control>
          </mc:Choice>
        </mc:AlternateContent>
        <mc:AlternateContent xmlns:mc="http://schemas.openxmlformats.org/markup-compatibility/2006">
          <mc:Choice Requires="x14">
            <control shapeId="33794" r:id="rId5" name="Group Box 2">
              <controlPr defaultSize="0" autoFill="0" autoPict="0">
                <anchor moveWithCells="1">
                  <from>
                    <xdr:col>8</xdr:col>
                    <xdr:colOff>15240</xdr:colOff>
                    <xdr:row>16</xdr:row>
                    <xdr:rowOff>167640</xdr:rowOff>
                  </from>
                  <to>
                    <xdr:col>17</xdr:col>
                    <xdr:colOff>182880</xdr:colOff>
                    <xdr:row>18</xdr:row>
                    <xdr:rowOff>99060</xdr:rowOff>
                  </to>
                </anchor>
              </controlPr>
            </control>
          </mc:Choice>
        </mc:AlternateContent>
        <mc:AlternateContent xmlns:mc="http://schemas.openxmlformats.org/markup-compatibility/2006">
          <mc:Choice Requires="x14">
            <control shapeId="33795" r:id="rId6" name="group_haiguu">
              <controlPr defaultSize="0" autoFill="0" autoPict="0">
                <anchor moveWithCells="1">
                  <from>
                    <xdr:col>9</xdr:col>
                    <xdr:colOff>0</xdr:colOff>
                    <xdr:row>12</xdr:row>
                    <xdr:rowOff>0</xdr:rowOff>
                  </from>
                  <to>
                    <xdr:col>10</xdr:col>
                    <xdr:colOff>7620</xdr:colOff>
                    <xdr:row>17</xdr:row>
                    <xdr:rowOff>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xdr:col>
                    <xdr:colOff>190500</xdr:colOff>
                    <xdr:row>48</xdr:row>
                    <xdr:rowOff>0</xdr:rowOff>
                  </from>
                  <to>
                    <xdr:col>1</xdr:col>
                    <xdr:colOff>190500</xdr:colOff>
                    <xdr:row>49</xdr:row>
                    <xdr:rowOff>7620</xdr:rowOff>
                  </to>
                </anchor>
              </controlPr>
            </control>
          </mc:Choice>
        </mc:AlternateContent>
        <mc:AlternateContent xmlns:mc="http://schemas.openxmlformats.org/markup-compatibility/2006">
          <mc:Choice Requires="x14">
            <control shapeId="33797" r:id="rId8" name="Group Box 5">
              <controlPr defaultSize="0" autoFill="0" autoPict="0">
                <anchor moveWithCells="1">
                  <from>
                    <xdr:col>24</xdr:col>
                    <xdr:colOff>518160</xdr:colOff>
                    <xdr:row>10</xdr:row>
                    <xdr:rowOff>396240</xdr:rowOff>
                  </from>
                  <to>
                    <xdr:col>33</xdr:col>
                    <xdr:colOff>60960</xdr:colOff>
                    <xdr:row>12</xdr:row>
                    <xdr:rowOff>60960</xdr:rowOff>
                  </to>
                </anchor>
              </controlPr>
            </control>
          </mc:Choice>
        </mc:AlternateContent>
        <mc:AlternateContent xmlns:mc="http://schemas.openxmlformats.org/markup-compatibility/2006">
          <mc:Choice Requires="x14">
            <control shapeId="33798" r:id="rId9" name="Group Box 6">
              <controlPr defaultSize="0" autoFill="0" autoPict="0">
                <anchor moveWithCells="1">
                  <from>
                    <xdr:col>8</xdr:col>
                    <xdr:colOff>137160</xdr:colOff>
                    <xdr:row>30</xdr:row>
                    <xdr:rowOff>220980</xdr:rowOff>
                  </from>
                  <to>
                    <xdr:col>20</xdr:col>
                    <xdr:colOff>30480</xdr:colOff>
                    <xdr:row>33</xdr:row>
                    <xdr:rowOff>121920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AQ47"/>
  <sheetViews>
    <sheetView showGridLines="0" view="pageBreakPreview" topLeftCell="B24" zoomScale="145" zoomScaleNormal="100" zoomScaleSheetLayoutView="205" workbookViewId="0">
      <selection activeCell="W38" sqref="W38:AF39"/>
    </sheetView>
  </sheetViews>
  <sheetFormatPr defaultColWidth="2.5" defaultRowHeight="15" customHeight="1"/>
  <cols>
    <col min="1" max="1" width="2.5" style="1"/>
    <col min="2" max="23" width="2.59765625" style="1" customWidth="1"/>
    <col min="24" max="25" width="3.59765625" style="1" customWidth="1"/>
    <col min="26" max="35" width="2.59765625" style="1" customWidth="1"/>
    <col min="36" max="36" width="2.5" style="1" customWidth="1"/>
    <col min="37" max="37" width="8.3984375" style="1" bestFit="1" customWidth="1"/>
    <col min="38" max="38" width="17.19921875" style="1" customWidth="1"/>
    <col min="39" max="39" width="6.3984375" style="1" customWidth="1"/>
    <col min="40" max="41" width="2.5" style="1"/>
    <col min="42" max="43" width="7.19921875" style="1" bestFit="1" customWidth="1"/>
    <col min="44" max="16384" width="2.5" style="1"/>
  </cols>
  <sheetData>
    <row r="1" spans="2:43" ht="25.95" customHeight="1">
      <c r="B1" s="2" t="s">
        <v>310</v>
      </c>
      <c r="M1" s="4"/>
      <c r="N1" s="5"/>
      <c r="O1" s="410" t="s">
        <v>320</v>
      </c>
      <c r="P1" s="410"/>
      <c r="Q1" s="410"/>
      <c r="R1" s="410"/>
      <c r="S1" s="410"/>
      <c r="T1" s="410"/>
      <c r="U1" s="410"/>
      <c r="V1" s="410"/>
      <c r="W1" s="410"/>
      <c r="X1" s="410"/>
      <c r="Y1" s="410"/>
      <c r="Z1" s="410"/>
      <c r="AA1" s="410"/>
      <c r="AB1" s="410"/>
      <c r="AC1" s="410"/>
      <c r="AD1" s="410"/>
      <c r="AE1" s="410"/>
      <c r="AF1" s="410"/>
      <c r="AG1" s="410"/>
      <c r="AH1" s="410"/>
      <c r="AI1" s="410"/>
    </row>
    <row r="2" spans="2:43" ht="27.75" customHeight="1">
      <c r="B2" s="244" t="s">
        <v>245</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43" s="31" customFormat="1" ht="20.100000000000001" customHeight="1">
      <c r="B3" s="51" t="s">
        <v>448</v>
      </c>
      <c r="C3" s="164"/>
      <c r="D3" s="164"/>
      <c r="E3" s="164"/>
      <c r="F3" s="164"/>
      <c r="G3" s="164"/>
      <c r="H3" s="164"/>
      <c r="I3" s="164"/>
      <c r="J3" s="164"/>
      <c r="K3" s="164"/>
      <c r="L3" s="164"/>
      <c r="M3" s="164"/>
      <c r="N3" s="164"/>
      <c r="O3" s="164"/>
      <c r="P3" s="164"/>
      <c r="Q3" s="164"/>
      <c r="R3" s="164"/>
      <c r="S3" s="164"/>
      <c r="T3" s="164"/>
      <c r="U3" s="164"/>
      <c r="V3" s="164"/>
      <c r="W3" s="164"/>
      <c r="X3" s="164"/>
      <c r="AH3" s="164"/>
      <c r="AI3" s="164"/>
    </row>
    <row r="4" spans="2:43" s="31" customFormat="1" ht="20.100000000000001" customHeight="1">
      <c r="B4" s="51" t="s">
        <v>96</v>
      </c>
      <c r="C4" s="164"/>
      <c r="D4" s="164"/>
      <c r="E4" s="164"/>
      <c r="F4" s="164"/>
      <c r="G4" s="164"/>
      <c r="H4" s="164"/>
      <c r="I4" s="164"/>
      <c r="J4" s="164"/>
      <c r="K4" s="164"/>
      <c r="L4" s="164"/>
      <c r="M4" s="164"/>
      <c r="N4" s="164"/>
      <c r="O4" s="164"/>
      <c r="P4" s="164"/>
      <c r="Q4" s="164"/>
      <c r="R4" s="164"/>
      <c r="S4" s="164"/>
      <c r="T4" s="164"/>
      <c r="U4" s="164"/>
      <c r="V4" s="164"/>
      <c r="W4" s="164"/>
      <c r="X4" s="164"/>
      <c r="AH4" s="164"/>
      <c r="AI4" s="164"/>
    </row>
    <row r="5" spans="2:43" s="31" customFormat="1" ht="18.45" customHeight="1">
      <c r="B5" s="44" t="s">
        <v>26</v>
      </c>
      <c r="C5" s="45"/>
      <c r="D5" s="45"/>
      <c r="E5" s="45"/>
      <c r="F5" s="45"/>
      <c r="G5" s="45"/>
      <c r="H5" s="45"/>
      <c r="I5" s="45"/>
      <c r="J5" s="45"/>
      <c r="K5" s="45"/>
      <c r="L5" s="45"/>
      <c r="M5" s="45"/>
      <c r="N5" s="164"/>
      <c r="O5" s="164"/>
      <c r="P5" s="164"/>
      <c r="Q5" s="164"/>
      <c r="R5" s="164"/>
      <c r="S5" s="164"/>
      <c r="T5" s="164"/>
      <c r="U5" s="164"/>
      <c r="V5" s="164"/>
      <c r="W5" s="164"/>
      <c r="X5" s="164"/>
      <c r="AH5" s="164"/>
      <c r="AI5" s="164"/>
      <c r="AL5" s="48"/>
    </row>
    <row r="6" spans="2:43" s="34" customFormat="1" ht="14.55" customHeight="1" thickBot="1">
      <c r="B6" s="58" t="s">
        <v>142</v>
      </c>
      <c r="C6" s="58"/>
      <c r="D6" s="58"/>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row>
    <row r="7" spans="2:43" ht="18" customHeight="1">
      <c r="B7" s="251" t="s">
        <v>286</v>
      </c>
      <c r="C7" s="246"/>
      <c r="D7" s="246"/>
      <c r="E7" s="246"/>
      <c r="F7" s="246"/>
      <c r="G7" s="247"/>
      <c r="H7" s="248" t="s">
        <v>13</v>
      </c>
      <c r="I7" s="249"/>
      <c r="J7" s="249"/>
      <c r="K7" s="249"/>
      <c r="L7" s="249"/>
      <c r="M7" s="249"/>
      <c r="N7" s="249"/>
      <c r="O7" s="249"/>
      <c r="P7" s="249"/>
      <c r="Q7" s="249"/>
      <c r="R7" s="249"/>
      <c r="S7" s="250"/>
      <c r="T7" s="245" t="s">
        <v>25</v>
      </c>
      <c r="U7" s="246"/>
      <c r="V7" s="246"/>
      <c r="W7" s="246"/>
      <c r="X7" s="246"/>
      <c r="Y7" s="247"/>
      <c r="Z7" s="411" t="s">
        <v>321</v>
      </c>
      <c r="AA7" s="411"/>
      <c r="AB7" s="411"/>
      <c r="AC7" s="411"/>
      <c r="AD7" s="411"/>
      <c r="AE7" s="411"/>
      <c r="AF7" s="411"/>
      <c r="AG7" s="411"/>
      <c r="AH7" s="411"/>
      <c r="AI7" s="412"/>
    </row>
    <row r="8" spans="2:43" ht="18" customHeight="1">
      <c r="B8" s="238" t="s">
        <v>287</v>
      </c>
      <c r="C8" s="229"/>
      <c r="D8" s="229"/>
      <c r="E8" s="229"/>
      <c r="F8" s="229"/>
      <c r="G8" s="230"/>
      <c r="H8" s="415" t="s">
        <v>322</v>
      </c>
      <c r="I8" s="416"/>
      <c r="J8" s="416"/>
      <c r="K8" s="416"/>
      <c r="L8" s="416"/>
      <c r="M8" s="416"/>
      <c r="N8" s="416"/>
      <c r="O8" s="416"/>
      <c r="P8" s="416"/>
      <c r="Q8" s="416"/>
      <c r="R8" s="416"/>
      <c r="S8" s="417"/>
      <c r="T8" s="228"/>
      <c r="U8" s="229"/>
      <c r="V8" s="229"/>
      <c r="W8" s="229"/>
      <c r="X8" s="229"/>
      <c r="Y8" s="230"/>
      <c r="Z8" s="413"/>
      <c r="AA8" s="413"/>
      <c r="AB8" s="413"/>
      <c r="AC8" s="413"/>
      <c r="AD8" s="413"/>
      <c r="AE8" s="413"/>
      <c r="AF8" s="413"/>
      <c r="AG8" s="413"/>
      <c r="AH8" s="413"/>
      <c r="AI8" s="414"/>
    </row>
    <row r="9" spans="2:43" ht="18" customHeight="1">
      <c r="B9" s="210" t="s">
        <v>0</v>
      </c>
      <c r="C9" s="211"/>
      <c r="D9" s="211"/>
      <c r="E9" s="211"/>
      <c r="F9" s="211"/>
      <c r="G9" s="212"/>
      <c r="H9" s="398" t="s">
        <v>323</v>
      </c>
      <c r="I9" s="399"/>
      <c r="J9" s="399"/>
      <c r="K9" s="399"/>
      <c r="L9" s="399"/>
      <c r="M9" s="399"/>
      <c r="N9" s="399"/>
      <c r="O9" s="399"/>
      <c r="P9" s="399"/>
      <c r="Q9" s="399"/>
      <c r="R9" s="399"/>
      <c r="S9" s="400"/>
      <c r="T9" s="225" t="s">
        <v>12</v>
      </c>
      <c r="U9" s="226"/>
      <c r="V9" s="226"/>
      <c r="W9" s="226"/>
      <c r="X9" s="226"/>
      <c r="Y9" s="227"/>
      <c r="Z9" s="401" t="s">
        <v>324</v>
      </c>
      <c r="AA9" s="402"/>
      <c r="AB9" s="402"/>
      <c r="AC9" s="402"/>
      <c r="AD9" s="402"/>
      <c r="AE9" s="402"/>
      <c r="AF9" s="402"/>
      <c r="AG9" s="402"/>
      <c r="AH9" s="402"/>
      <c r="AI9" s="403"/>
    </row>
    <row r="10" spans="2:43" ht="18" customHeight="1">
      <c r="B10" s="238" t="s">
        <v>1</v>
      </c>
      <c r="C10" s="229"/>
      <c r="D10" s="229"/>
      <c r="E10" s="229"/>
      <c r="F10" s="229"/>
      <c r="G10" s="230"/>
      <c r="H10" s="407" t="s">
        <v>325</v>
      </c>
      <c r="I10" s="408"/>
      <c r="J10" s="408"/>
      <c r="K10" s="408"/>
      <c r="L10" s="408"/>
      <c r="M10" s="408"/>
      <c r="N10" s="408"/>
      <c r="O10" s="408"/>
      <c r="P10" s="408"/>
      <c r="Q10" s="408"/>
      <c r="R10" s="408"/>
      <c r="S10" s="409"/>
      <c r="T10" s="228" t="s">
        <v>4</v>
      </c>
      <c r="U10" s="229"/>
      <c r="V10" s="229"/>
      <c r="W10" s="229"/>
      <c r="X10" s="229"/>
      <c r="Y10" s="230"/>
      <c r="Z10" s="404"/>
      <c r="AA10" s="405"/>
      <c r="AB10" s="405"/>
      <c r="AC10" s="405"/>
      <c r="AD10" s="405"/>
      <c r="AE10" s="405"/>
      <c r="AF10" s="405"/>
      <c r="AG10" s="405"/>
      <c r="AH10" s="405"/>
      <c r="AI10" s="406"/>
      <c r="AQ10" s="37"/>
    </row>
    <row r="11" spans="2:43" ht="36" customHeight="1">
      <c r="B11" s="238" t="s">
        <v>3</v>
      </c>
      <c r="C11" s="229"/>
      <c r="D11" s="229"/>
      <c r="E11" s="229"/>
      <c r="F11" s="229"/>
      <c r="G11" s="230"/>
      <c r="H11" s="392" t="s">
        <v>326</v>
      </c>
      <c r="I11" s="393"/>
      <c r="J11" s="393"/>
      <c r="K11" s="393"/>
      <c r="L11" s="393"/>
      <c r="M11" s="393"/>
      <c r="N11" s="393"/>
      <c r="O11" s="393"/>
      <c r="P11" s="393"/>
      <c r="Q11" s="393"/>
      <c r="R11" s="393"/>
      <c r="S11" s="394"/>
      <c r="T11" s="228" t="s">
        <v>2</v>
      </c>
      <c r="U11" s="229"/>
      <c r="V11" s="229"/>
      <c r="W11" s="229"/>
      <c r="X11" s="229"/>
      <c r="Y11" s="230"/>
      <c r="Z11" s="395">
        <v>45778</v>
      </c>
      <c r="AA11" s="396"/>
      <c r="AB11" s="396"/>
      <c r="AC11" s="396"/>
      <c r="AD11" s="396"/>
      <c r="AE11" s="396"/>
      <c r="AF11" s="396"/>
      <c r="AG11" s="396"/>
      <c r="AH11" s="396"/>
      <c r="AI11" s="397"/>
      <c r="AP11" s="36"/>
      <c r="AQ11" s="36"/>
    </row>
    <row r="12" spans="2:43" ht="36" customHeight="1">
      <c r="B12" s="309" t="s">
        <v>143</v>
      </c>
      <c r="C12" s="310"/>
      <c r="D12" s="310"/>
      <c r="E12" s="310"/>
      <c r="F12" s="310"/>
      <c r="G12" s="310"/>
      <c r="H12" s="310"/>
      <c r="I12" s="311"/>
      <c r="J12" s="150"/>
      <c r="K12" s="239" t="s">
        <v>68</v>
      </c>
      <c r="L12" s="239"/>
      <c r="M12" s="239"/>
      <c r="N12" s="239"/>
      <c r="O12" s="151"/>
      <c r="P12" s="239" t="s">
        <v>69</v>
      </c>
      <c r="Q12" s="239"/>
      <c r="R12" s="239"/>
      <c r="S12" s="239"/>
      <c r="T12" s="258" t="s">
        <v>309</v>
      </c>
      <c r="U12" s="259"/>
      <c r="V12" s="259"/>
      <c r="W12" s="259"/>
      <c r="X12" s="259"/>
      <c r="Y12" s="260"/>
      <c r="Z12" s="66"/>
      <c r="AA12" s="67" t="s">
        <v>132</v>
      </c>
      <c r="AB12" s="66"/>
      <c r="AC12" s="66"/>
      <c r="AD12" s="66"/>
      <c r="AE12" s="67" t="s">
        <v>133</v>
      </c>
      <c r="AF12" s="66"/>
      <c r="AG12" s="66"/>
      <c r="AH12" s="66"/>
      <c r="AI12" s="68"/>
      <c r="AK12" s="2"/>
      <c r="AL12" s="2"/>
    </row>
    <row r="13" spans="2:43" ht="16.05" customHeight="1">
      <c r="B13" s="263" t="s">
        <v>145</v>
      </c>
      <c r="C13" s="264"/>
      <c r="D13" s="264"/>
      <c r="E13" s="264"/>
      <c r="F13" s="264"/>
      <c r="G13" s="264"/>
      <c r="H13" s="264"/>
      <c r="I13" s="265"/>
      <c r="J13" s="152"/>
      <c r="K13" s="304" t="s">
        <v>174</v>
      </c>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5"/>
      <c r="AK13" s="2"/>
      <c r="AL13" s="2"/>
    </row>
    <row r="14" spans="2:43" ht="16.05" customHeight="1">
      <c r="B14" s="266"/>
      <c r="C14" s="267"/>
      <c r="D14" s="267"/>
      <c r="E14" s="267"/>
      <c r="F14" s="267"/>
      <c r="G14" s="267"/>
      <c r="H14" s="267"/>
      <c r="I14" s="268"/>
      <c r="J14" s="153"/>
      <c r="K14" s="236" t="s">
        <v>175</v>
      </c>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7"/>
      <c r="AK14" s="2"/>
      <c r="AL14" s="2"/>
    </row>
    <row r="15" spans="2:43" ht="16.05" customHeight="1">
      <c r="B15" s="266"/>
      <c r="C15" s="267"/>
      <c r="D15" s="267"/>
      <c r="E15" s="267"/>
      <c r="F15" s="267"/>
      <c r="G15" s="267"/>
      <c r="H15" s="267"/>
      <c r="I15" s="268"/>
      <c r="J15" s="154"/>
      <c r="K15" s="236" t="s">
        <v>176</v>
      </c>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7"/>
      <c r="AK15" s="2"/>
      <c r="AL15" s="2"/>
    </row>
    <row r="16" spans="2:43" ht="16.05" customHeight="1">
      <c r="B16" s="266"/>
      <c r="C16" s="267"/>
      <c r="D16" s="267"/>
      <c r="E16" s="267"/>
      <c r="F16" s="267"/>
      <c r="G16" s="267"/>
      <c r="H16" s="267"/>
      <c r="I16" s="268"/>
      <c r="J16" s="154"/>
      <c r="K16" s="236" t="s">
        <v>146</v>
      </c>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7"/>
      <c r="AK16" s="2"/>
      <c r="AL16" s="2"/>
    </row>
    <row r="17" spans="2:39" ht="16.05" customHeight="1">
      <c r="B17" s="191"/>
      <c r="C17" s="192"/>
      <c r="D17" s="192"/>
      <c r="E17" s="192"/>
      <c r="F17" s="192"/>
      <c r="G17" s="192"/>
      <c r="H17" s="192"/>
      <c r="I17" s="193"/>
      <c r="J17" s="155"/>
      <c r="K17" s="242" t="s">
        <v>144</v>
      </c>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3"/>
      <c r="AK17" s="2"/>
      <c r="AL17" s="2"/>
    </row>
    <row r="18" spans="2:39" ht="36" customHeight="1">
      <c r="B18" s="263" t="s">
        <v>35</v>
      </c>
      <c r="C18" s="312"/>
      <c r="D18" s="312"/>
      <c r="E18" s="312"/>
      <c r="F18" s="312"/>
      <c r="G18" s="312"/>
      <c r="H18" s="312"/>
      <c r="I18" s="313"/>
      <c r="J18" s="156"/>
      <c r="K18" s="234" t="s">
        <v>30</v>
      </c>
      <c r="L18" s="234"/>
      <c r="M18" s="234"/>
      <c r="N18" s="234"/>
      <c r="O18" s="69"/>
      <c r="P18" s="235" t="s">
        <v>38</v>
      </c>
      <c r="Q18" s="235"/>
      <c r="R18" s="235"/>
      <c r="S18" s="235"/>
      <c r="T18" s="106"/>
      <c r="U18" s="217" t="s">
        <v>327</v>
      </c>
      <c r="V18" s="217"/>
      <c r="W18" s="217"/>
      <c r="X18" s="217"/>
      <c r="Y18" s="217"/>
      <c r="Z18" s="217"/>
      <c r="AA18" s="217"/>
      <c r="AB18" s="217"/>
      <c r="AC18" s="217"/>
      <c r="AD18" s="217"/>
      <c r="AE18" s="217"/>
      <c r="AF18" s="217"/>
      <c r="AG18" s="217"/>
      <c r="AH18" s="217"/>
      <c r="AI18" s="218"/>
    </row>
    <row r="19" spans="2:39" ht="36" customHeight="1">
      <c r="B19" s="206" t="s">
        <v>339</v>
      </c>
      <c r="C19" s="207"/>
      <c r="D19" s="207"/>
      <c r="E19" s="207"/>
      <c r="F19" s="207"/>
      <c r="G19" s="207"/>
      <c r="H19" s="207"/>
      <c r="I19" s="208"/>
      <c r="J19" s="389">
        <v>45764</v>
      </c>
      <c r="K19" s="390"/>
      <c r="L19" s="390"/>
      <c r="M19" s="390"/>
      <c r="N19" s="390"/>
      <c r="O19" s="390"/>
      <c r="P19" s="390"/>
      <c r="Q19" s="390"/>
      <c r="R19" s="38"/>
      <c r="S19" s="38"/>
      <c r="T19" s="145"/>
      <c r="U19" s="145"/>
      <c r="V19" s="145"/>
      <c r="W19" s="145"/>
      <c r="X19" s="145"/>
      <c r="Y19" s="145"/>
      <c r="Z19" s="145"/>
      <c r="AA19" s="145"/>
      <c r="AB19" s="316" t="s">
        <v>327</v>
      </c>
      <c r="AC19" s="316"/>
      <c r="AD19" s="316"/>
      <c r="AE19" s="316"/>
      <c r="AF19" s="314" t="s">
        <v>327</v>
      </c>
      <c r="AG19" s="314"/>
      <c r="AH19" s="314"/>
      <c r="AI19" s="315"/>
      <c r="AK19" s="2"/>
      <c r="AL19" s="2"/>
    </row>
    <row r="20" spans="2:39" ht="36" customHeight="1">
      <c r="B20" s="206" t="s">
        <v>307</v>
      </c>
      <c r="C20" s="207"/>
      <c r="D20" s="207"/>
      <c r="E20" s="207"/>
      <c r="F20" s="207"/>
      <c r="G20" s="207"/>
      <c r="H20" s="207"/>
      <c r="I20" s="208"/>
      <c r="J20" s="389">
        <v>45835</v>
      </c>
      <c r="K20" s="390"/>
      <c r="L20" s="390"/>
      <c r="M20" s="390"/>
      <c r="N20" s="390"/>
      <c r="O20" s="390"/>
      <c r="P20" s="390"/>
      <c r="Q20" s="390"/>
      <c r="R20" s="276" t="s">
        <v>9</v>
      </c>
      <c r="S20" s="276"/>
      <c r="T20" s="391">
        <v>45935</v>
      </c>
      <c r="U20" s="391"/>
      <c r="V20" s="391"/>
      <c r="W20" s="391"/>
      <c r="X20" s="391"/>
      <c r="Y20" s="391"/>
      <c r="Z20" s="209" t="s">
        <v>10</v>
      </c>
      <c r="AA20" s="209"/>
      <c r="AB20" s="278" t="s">
        <v>178</v>
      </c>
      <c r="AC20" s="278"/>
      <c r="AD20" s="278"/>
      <c r="AE20" s="278"/>
      <c r="AF20" s="203">
        <v>56</v>
      </c>
      <c r="AG20" s="203"/>
      <c r="AH20" s="203"/>
      <c r="AI20" s="277"/>
      <c r="AK20" s="2"/>
      <c r="AL20" s="62"/>
    </row>
    <row r="21" spans="2:39" ht="36" customHeight="1">
      <c r="B21" s="206" t="s">
        <v>308</v>
      </c>
      <c r="C21" s="207"/>
      <c r="D21" s="207"/>
      <c r="E21" s="207"/>
      <c r="F21" s="207"/>
      <c r="G21" s="207"/>
      <c r="H21" s="207"/>
      <c r="I21" s="208"/>
      <c r="J21" s="389">
        <v>45778</v>
      </c>
      <c r="K21" s="390"/>
      <c r="L21" s="390"/>
      <c r="M21" s="390"/>
      <c r="N21" s="390"/>
      <c r="O21" s="390"/>
      <c r="P21" s="390"/>
      <c r="Q21" s="390"/>
      <c r="R21" s="276" t="s">
        <v>9</v>
      </c>
      <c r="S21" s="276"/>
      <c r="T21" s="391">
        <v>45797</v>
      </c>
      <c r="U21" s="391"/>
      <c r="V21" s="391"/>
      <c r="W21" s="391"/>
      <c r="X21" s="391"/>
      <c r="Y21" s="391"/>
      <c r="Z21" s="209" t="s">
        <v>10</v>
      </c>
      <c r="AA21" s="209"/>
      <c r="AB21" s="278" t="s">
        <v>270</v>
      </c>
      <c r="AC21" s="279"/>
      <c r="AD21" s="279"/>
      <c r="AE21" s="279"/>
      <c r="AF21" s="203">
        <v>20</v>
      </c>
      <c r="AG21" s="203"/>
      <c r="AH21" s="203"/>
      <c r="AI21" s="277"/>
      <c r="AK21" s="2"/>
      <c r="AL21" s="79"/>
    </row>
    <row r="22" spans="2:39" ht="36" customHeight="1">
      <c r="B22" s="206" t="s">
        <v>32</v>
      </c>
      <c r="C22" s="207"/>
      <c r="D22" s="207"/>
      <c r="E22" s="207"/>
      <c r="F22" s="207"/>
      <c r="G22" s="207"/>
      <c r="H22" s="207"/>
      <c r="I22" s="208"/>
      <c r="J22" s="389">
        <v>45835</v>
      </c>
      <c r="K22" s="390"/>
      <c r="L22" s="390"/>
      <c r="M22" s="390"/>
      <c r="N22" s="390"/>
      <c r="O22" s="390"/>
      <c r="P22" s="390"/>
      <c r="Q22" s="390"/>
      <c r="R22" s="276" t="s">
        <v>9</v>
      </c>
      <c r="S22" s="276"/>
      <c r="T22" s="391">
        <v>45862</v>
      </c>
      <c r="U22" s="391"/>
      <c r="V22" s="391"/>
      <c r="W22" s="391"/>
      <c r="X22" s="391"/>
      <c r="Y22" s="391"/>
      <c r="Z22" s="209" t="s">
        <v>10</v>
      </c>
      <c r="AA22" s="209"/>
      <c r="AB22" s="204" t="s">
        <v>327</v>
      </c>
      <c r="AC22" s="204"/>
      <c r="AD22" s="204"/>
      <c r="AE22" s="204"/>
      <c r="AF22" s="204"/>
      <c r="AG22" s="204"/>
      <c r="AH22" s="204"/>
      <c r="AI22" s="205"/>
      <c r="AK22" s="2"/>
      <c r="AL22" s="2"/>
    </row>
    <row r="23" spans="2:39" ht="36" customHeight="1">
      <c r="B23" s="200" t="s">
        <v>269</v>
      </c>
      <c r="C23" s="201"/>
      <c r="D23" s="201"/>
      <c r="E23" s="201"/>
      <c r="F23" s="201"/>
      <c r="G23" s="201"/>
      <c r="H23" s="201"/>
      <c r="I23" s="202"/>
      <c r="J23" s="203">
        <v>28</v>
      </c>
      <c r="K23" s="203"/>
      <c r="L23" s="203"/>
      <c r="M23" s="203"/>
      <c r="N23" s="203"/>
      <c r="O23" s="203"/>
      <c r="P23" s="203"/>
      <c r="Q23" s="203"/>
      <c r="R23" s="203"/>
      <c r="S23" s="203"/>
      <c r="T23" s="273" t="s">
        <v>268</v>
      </c>
      <c r="U23" s="274"/>
      <c r="V23" s="274"/>
      <c r="W23" s="274"/>
      <c r="X23" s="274"/>
      <c r="Y23" s="274"/>
      <c r="Z23" s="274"/>
      <c r="AA23" s="275"/>
      <c r="AB23" s="271">
        <v>20</v>
      </c>
      <c r="AC23" s="271"/>
      <c r="AD23" s="271"/>
      <c r="AE23" s="271"/>
      <c r="AF23" s="271"/>
      <c r="AG23" s="271"/>
      <c r="AH23" s="271"/>
      <c r="AI23" s="272"/>
      <c r="AK23" s="2"/>
      <c r="AL23" s="2"/>
    </row>
    <row r="24" spans="2:39" ht="25.05" customHeight="1">
      <c r="B24" s="3"/>
      <c r="C24" s="4" t="s">
        <v>27</v>
      </c>
      <c r="D24" s="5"/>
      <c r="E24" s="5"/>
      <c r="F24" s="5"/>
      <c r="G24" s="5"/>
      <c r="H24" s="5"/>
      <c r="I24" s="5"/>
      <c r="J24" s="5"/>
      <c r="K24" s="5"/>
      <c r="L24" s="5"/>
      <c r="M24" s="5"/>
      <c r="N24" s="5"/>
      <c r="O24" s="5"/>
      <c r="P24" s="6"/>
      <c r="Q24" s="6"/>
      <c r="R24" s="6"/>
      <c r="S24" s="6"/>
      <c r="T24" s="6"/>
      <c r="U24" s="6"/>
      <c r="V24" s="6"/>
      <c r="W24" s="6"/>
      <c r="X24" s="6"/>
      <c r="Y24" s="6"/>
      <c r="Z24" s="6"/>
      <c r="AA24" s="6"/>
      <c r="AB24" s="6"/>
      <c r="AC24" s="6"/>
      <c r="AD24" s="6"/>
      <c r="AE24" s="6"/>
      <c r="AF24" s="6"/>
      <c r="AG24" s="6"/>
      <c r="AH24" s="6"/>
      <c r="AI24" s="7"/>
      <c r="AM24" s="2"/>
    </row>
    <row r="25" spans="2:39" ht="25.05" customHeight="1">
      <c r="B25" s="3"/>
      <c r="C25" s="5"/>
      <c r="D25" s="5" t="s">
        <v>5</v>
      </c>
      <c r="E25" s="5"/>
      <c r="F25" s="5"/>
      <c r="G25" s="5"/>
      <c r="H25" s="5"/>
      <c r="I25" s="5"/>
      <c r="J25" s="5"/>
      <c r="K25" s="5"/>
      <c r="L25" s="5"/>
      <c r="M25" s="5"/>
      <c r="N25" s="5"/>
      <c r="O25" s="5"/>
      <c r="P25" s="5"/>
      <c r="Q25" s="5"/>
      <c r="R25" s="5"/>
      <c r="S25" s="5"/>
      <c r="T25" s="197" t="s">
        <v>327</v>
      </c>
      <c r="U25" s="197"/>
      <c r="V25" s="197"/>
      <c r="W25" s="197"/>
      <c r="X25" s="197"/>
      <c r="Y25" s="197"/>
      <c r="Z25" s="197"/>
      <c r="AA25" s="197"/>
      <c r="AB25" s="197"/>
      <c r="AC25" s="197"/>
      <c r="AD25" s="197"/>
      <c r="AE25" s="197"/>
      <c r="AF25" s="197"/>
      <c r="AG25" s="197"/>
      <c r="AH25" s="197"/>
      <c r="AI25" s="198"/>
      <c r="AL25" s="49"/>
      <c r="AM25" s="2"/>
    </row>
    <row r="26" spans="2:39" ht="31.95" customHeight="1" thickBot="1">
      <c r="B26" s="8"/>
      <c r="C26" s="9"/>
      <c r="D26" s="9"/>
      <c r="E26" s="10"/>
      <c r="F26" s="11" t="s">
        <v>22</v>
      </c>
      <c r="G26" s="10"/>
      <c r="H26" s="387">
        <v>7</v>
      </c>
      <c r="I26" s="387"/>
      <c r="J26" s="12" t="s">
        <v>6</v>
      </c>
      <c r="K26" s="387">
        <v>7</v>
      </c>
      <c r="L26" s="387"/>
      <c r="M26" s="12" t="s">
        <v>7</v>
      </c>
      <c r="N26" s="387">
        <v>25</v>
      </c>
      <c r="O26" s="387"/>
      <c r="P26" s="12" t="s">
        <v>8</v>
      </c>
      <c r="Q26" s="9"/>
      <c r="R26" s="9"/>
      <c r="S26" s="9"/>
      <c r="T26" s="300" t="s">
        <v>282</v>
      </c>
      <c r="U26" s="300"/>
      <c r="V26" s="300"/>
      <c r="W26" s="9"/>
      <c r="X26" s="388" t="s">
        <v>321</v>
      </c>
      <c r="Y26" s="388"/>
      <c r="Z26" s="388"/>
      <c r="AA26" s="388"/>
      <c r="AB26" s="388"/>
      <c r="AC26" s="388"/>
      <c r="AD26" s="388"/>
      <c r="AE26" s="388"/>
      <c r="AF26" s="388"/>
      <c r="AG26" s="388"/>
      <c r="AH26" s="388"/>
      <c r="AI26" s="13"/>
      <c r="AK26" s="2"/>
      <c r="AL26" s="2"/>
    </row>
    <row r="27" spans="2:39" ht="31.95" customHeight="1">
      <c r="B27" s="296" t="s">
        <v>11</v>
      </c>
      <c r="C27" s="297"/>
      <c r="D27" s="297"/>
      <c r="E27" s="297"/>
      <c r="F27" s="297"/>
      <c r="G27" s="297"/>
      <c r="H27" s="297"/>
      <c r="I27" s="297"/>
      <c r="J27" s="299"/>
      <c r="K27" s="299"/>
      <c r="L27" s="299"/>
      <c r="M27" s="299"/>
      <c r="N27" s="299"/>
      <c r="O27" s="299"/>
      <c r="P27" s="299"/>
      <c r="Q27" s="299"/>
      <c r="R27" s="299"/>
      <c r="S27" s="299"/>
      <c r="T27" s="298" t="s">
        <v>99</v>
      </c>
      <c r="U27" s="298"/>
      <c r="V27" s="298"/>
      <c r="W27" s="298"/>
      <c r="X27" s="298"/>
      <c r="Y27" s="298"/>
      <c r="Z27" s="298"/>
      <c r="AA27" s="298"/>
      <c r="AB27" s="292"/>
      <c r="AC27" s="292"/>
      <c r="AD27" s="292"/>
      <c r="AE27" s="292"/>
      <c r="AF27" s="292"/>
      <c r="AG27" s="292"/>
      <c r="AH27" s="292"/>
      <c r="AI27" s="292"/>
      <c r="AK27" s="2"/>
      <c r="AL27" s="2"/>
    </row>
    <row r="28" spans="2:39" ht="18.75" customHeight="1" thickBot="1">
      <c r="B28" s="14" t="s">
        <v>244</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row>
    <row r="29" spans="2:39" ht="32.549999999999997" customHeight="1">
      <c r="B29" s="282" t="s">
        <v>14</v>
      </c>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4"/>
    </row>
    <row r="30" spans="2:39" ht="18.75" customHeight="1">
      <c r="B30" s="15" t="s">
        <v>23</v>
      </c>
      <c r="C30" s="14"/>
      <c r="D30" s="14"/>
      <c r="E30" s="14"/>
      <c r="F30" s="14"/>
      <c r="G30" s="14"/>
      <c r="H30" s="14"/>
      <c r="I30" s="14"/>
      <c r="J30" s="14"/>
      <c r="K30" s="14"/>
      <c r="L30" s="14"/>
      <c r="M30" s="14"/>
      <c r="N30" s="14"/>
      <c r="O30" s="14"/>
      <c r="P30" s="14"/>
      <c r="Q30" s="14"/>
      <c r="R30" s="14"/>
      <c r="S30" s="14"/>
      <c r="T30" s="14"/>
      <c r="U30" s="14"/>
      <c r="V30" s="14"/>
      <c r="W30" s="14"/>
      <c r="X30" s="14"/>
      <c r="Y30" s="14"/>
      <c r="Z30" s="14"/>
      <c r="AA30" s="65"/>
      <c r="AB30" s="65"/>
      <c r="AC30" s="65"/>
      <c r="AD30" s="281" t="s">
        <v>178</v>
      </c>
      <c r="AE30" s="281"/>
      <c r="AF30" s="281"/>
      <c r="AG30" s="281"/>
      <c r="AH30" s="281"/>
      <c r="AI30" s="16"/>
    </row>
    <row r="31" spans="2:39" ht="18.75" customHeight="1">
      <c r="B31" s="18"/>
      <c r="C31" s="287">
        <v>45835</v>
      </c>
      <c r="D31" s="287"/>
      <c r="E31" s="287"/>
      <c r="F31" s="287"/>
      <c r="G31" s="287"/>
      <c r="H31" s="287"/>
      <c r="I31" s="287"/>
      <c r="J31" s="287"/>
      <c r="K31" s="287"/>
      <c r="L31" s="287"/>
      <c r="M31" s="288" t="s">
        <v>9</v>
      </c>
      <c r="N31" s="288"/>
      <c r="O31" s="288"/>
      <c r="P31" s="287">
        <v>45935</v>
      </c>
      <c r="Q31" s="287"/>
      <c r="R31" s="287"/>
      <c r="S31" s="287"/>
      <c r="T31" s="287"/>
      <c r="U31" s="287"/>
      <c r="V31" s="287"/>
      <c r="W31" s="287"/>
      <c r="X31" s="287"/>
      <c r="Y31" s="287"/>
      <c r="Z31" s="14" t="s">
        <v>10</v>
      </c>
      <c r="AA31" s="64"/>
      <c r="AB31" s="64"/>
      <c r="AC31" s="64"/>
      <c r="AD31" s="40"/>
      <c r="AE31" s="286">
        <v>56</v>
      </c>
      <c r="AF31" s="286"/>
      <c r="AG31" s="286"/>
      <c r="AH31" s="286"/>
      <c r="AI31" s="16"/>
      <c r="AK31" s="2"/>
      <c r="AL31" s="2"/>
    </row>
    <row r="32" spans="2:39" ht="10.050000000000001" customHeight="1">
      <c r="B32" s="15"/>
      <c r="C32" s="163"/>
      <c r="D32" s="163"/>
      <c r="E32" s="163"/>
      <c r="F32" s="17"/>
      <c r="G32" s="163"/>
      <c r="H32" s="163"/>
      <c r="I32" s="17"/>
      <c r="J32" s="163"/>
      <c r="K32" s="163"/>
      <c r="L32" s="163"/>
      <c r="M32" s="240"/>
      <c r="N32" s="240"/>
      <c r="O32" s="240"/>
      <c r="P32" s="240"/>
      <c r="Q32" s="240"/>
      <c r="R32" s="240"/>
      <c r="S32" s="240"/>
      <c r="T32" s="240"/>
      <c r="U32" s="163"/>
      <c r="V32" s="17"/>
      <c r="W32" s="163"/>
      <c r="X32" s="163"/>
      <c r="Y32" s="17"/>
      <c r="Z32" s="14"/>
      <c r="AA32" s="14"/>
      <c r="AB32" s="14"/>
      <c r="AC32" s="14"/>
      <c r="AD32" s="17"/>
      <c r="AE32" s="17"/>
      <c r="AF32" s="17"/>
      <c r="AG32" s="17"/>
      <c r="AH32" s="17"/>
      <c r="AI32" s="16"/>
    </row>
    <row r="33" spans="2:35" ht="18.75" customHeight="1">
      <c r="B33" s="15" t="s">
        <v>28</v>
      </c>
      <c r="C33" s="32"/>
      <c r="D33" s="32"/>
      <c r="E33" s="32"/>
      <c r="F33" s="14"/>
      <c r="G33" s="32"/>
      <c r="H33" s="32"/>
      <c r="I33" s="14"/>
      <c r="J33" s="32"/>
      <c r="K33" s="157"/>
      <c r="L33" s="14" t="s">
        <v>34</v>
      </c>
      <c r="M33" s="32"/>
      <c r="N33" s="32"/>
      <c r="O33" s="32"/>
      <c r="P33" s="157"/>
      <c r="Q33" s="14" t="s">
        <v>33</v>
      </c>
      <c r="R33" s="32"/>
      <c r="S33" s="32"/>
      <c r="T33" s="32"/>
      <c r="U33" s="14"/>
      <c r="V33" s="14"/>
      <c r="W33" s="32"/>
      <c r="X33" s="32"/>
      <c r="Y33" s="14"/>
      <c r="Z33" s="14"/>
      <c r="AA33" s="14"/>
      <c r="AB33" s="14"/>
      <c r="AC33" s="14"/>
      <c r="AD33" s="14"/>
      <c r="AE33" s="14"/>
      <c r="AF33" s="14"/>
      <c r="AG33" s="14"/>
      <c r="AH33" s="14"/>
      <c r="AI33" s="16"/>
    </row>
    <row r="34" spans="2:35" ht="10.050000000000001" customHeight="1">
      <c r="B34" s="15"/>
      <c r="C34" s="14"/>
      <c r="D34" s="32"/>
      <c r="E34" s="32"/>
      <c r="F34" s="14"/>
      <c r="G34" s="32"/>
      <c r="H34" s="32"/>
      <c r="I34" s="14"/>
      <c r="J34" s="32"/>
      <c r="K34" s="32"/>
      <c r="L34" s="32"/>
      <c r="M34" s="32"/>
      <c r="N34" s="32"/>
      <c r="O34" s="32"/>
      <c r="P34" s="32"/>
      <c r="Q34" s="32"/>
      <c r="R34" s="32"/>
      <c r="S34" s="32"/>
      <c r="T34" s="32"/>
      <c r="U34" s="32"/>
      <c r="V34" s="14"/>
      <c r="W34" s="32"/>
      <c r="X34" s="32"/>
      <c r="Y34" s="14"/>
      <c r="Z34" s="14"/>
      <c r="AA34" s="14"/>
      <c r="AB34" s="14"/>
      <c r="AC34" s="14"/>
      <c r="AD34" s="14"/>
      <c r="AE34" s="14"/>
      <c r="AF34" s="14"/>
      <c r="AG34" s="14"/>
      <c r="AH34" s="14"/>
      <c r="AI34" s="16"/>
    </row>
    <row r="35" spans="2:35" ht="16.5" customHeight="1">
      <c r="B35" s="289" t="s">
        <v>97</v>
      </c>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1"/>
    </row>
    <row r="36" spans="2:35" ht="10.050000000000001" customHeight="1">
      <c r="B36" s="18"/>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20"/>
    </row>
    <row r="37" spans="2:35" ht="18.75" customHeight="1">
      <c r="B37" s="18"/>
      <c r="C37" s="19" t="s">
        <v>22</v>
      </c>
      <c r="D37" s="19"/>
      <c r="E37" s="385">
        <v>7</v>
      </c>
      <c r="F37" s="385"/>
      <c r="G37" s="19" t="s">
        <v>6</v>
      </c>
      <c r="H37" s="385">
        <v>7</v>
      </c>
      <c r="I37" s="385"/>
      <c r="J37" s="19" t="s">
        <v>7</v>
      </c>
      <c r="K37" s="385">
        <v>26</v>
      </c>
      <c r="L37" s="385"/>
      <c r="M37" s="19" t="s">
        <v>8</v>
      </c>
      <c r="N37" s="19"/>
      <c r="O37" s="19"/>
      <c r="P37" s="19"/>
      <c r="Q37" s="19"/>
      <c r="R37" s="19"/>
      <c r="S37" s="19"/>
      <c r="T37" s="19"/>
      <c r="U37" s="19"/>
      <c r="V37" s="19"/>
      <c r="W37" s="19"/>
      <c r="X37" s="19"/>
      <c r="Y37" s="19"/>
      <c r="Z37" s="19"/>
      <c r="AA37" s="19"/>
      <c r="AB37" s="19"/>
      <c r="AC37" s="19"/>
      <c r="AD37" s="19"/>
      <c r="AE37" s="19"/>
      <c r="AF37" s="19"/>
      <c r="AG37" s="19"/>
      <c r="AH37" s="19"/>
      <c r="AI37" s="20"/>
    </row>
    <row r="38" spans="2:35" ht="19.95" customHeight="1">
      <c r="B38" s="21"/>
      <c r="C38" s="241" t="s">
        <v>327</v>
      </c>
      <c r="D38" s="241"/>
      <c r="E38" s="241"/>
      <c r="F38" s="241"/>
      <c r="G38" s="241"/>
      <c r="H38" s="241"/>
      <c r="I38" s="241"/>
      <c r="J38" s="241"/>
      <c r="K38" s="241"/>
      <c r="L38" s="241"/>
      <c r="M38" s="241"/>
      <c r="N38" s="55"/>
      <c r="O38" s="22"/>
      <c r="P38" s="22" t="s">
        <v>19</v>
      </c>
      <c r="Q38" s="22"/>
      <c r="R38" s="22"/>
      <c r="S38" s="22"/>
      <c r="T38" s="22"/>
      <c r="U38" s="22" t="s">
        <v>20</v>
      </c>
      <c r="V38" s="22"/>
      <c r="W38" s="386" t="s">
        <v>328</v>
      </c>
      <c r="X38" s="386"/>
      <c r="Y38" s="386"/>
      <c r="Z38" s="386"/>
      <c r="AA38" s="386"/>
      <c r="AB38" s="386"/>
      <c r="AC38" s="386"/>
      <c r="AD38" s="386"/>
      <c r="AE38" s="386"/>
      <c r="AF38" s="386"/>
      <c r="AG38" s="22"/>
      <c r="AH38" s="22"/>
      <c r="AI38" s="23"/>
    </row>
    <row r="39" spans="2:35" ht="19.95" customHeight="1">
      <c r="B39" s="21"/>
      <c r="C39" s="241"/>
      <c r="D39" s="241"/>
      <c r="E39" s="241"/>
      <c r="F39" s="241"/>
      <c r="G39" s="241"/>
      <c r="H39" s="241"/>
      <c r="I39" s="241"/>
      <c r="J39" s="241"/>
      <c r="K39" s="241"/>
      <c r="L39" s="241"/>
      <c r="M39" s="241"/>
      <c r="N39" s="22"/>
      <c r="O39" s="22"/>
      <c r="P39" s="22"/>
      <c r="Q39" s="22"/>
      <c r="R39" s="22"/>
      <c r="S39" s="22"/>
      <c r="T39" s="22"/>
      <c r="U39" s="22" t="s">
        <v>21</v>
      </c>
      <c r="V39" s="22"/>
      <c r="W39" s="386" t="s">
        <v>329</v>
      </c>
      <c r="X39" s="386"/>
      <c r="Y39" s="386"/>
      <c r="Z39" s="386"/>
      <c r="AA39" s="386"/>
      <c r="AB39" s="386"/>
      <c r="AC39" s="386"/>
      <c r="AD39" s="386"/>
      <c r="AE39" s="386"/>
      <c r="AF39" s="386"/>
      <c r="AG39" s="22"/>
      <c r="AH39" s="22"/>
      <c r="AI39" s="23"/>
    </row>
    <row r="40" spans="2:35" ht="19.95" customHeight="1" thickBot="1">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6"/>
    </row>
    <row r="41" spans="2:35" s="2" customFormat="1" ht="18" customHeight="1">
      <c r="B41" s="2" t="s">
        <v>15</v>
      </c>
    </row>
    <row r="42" spans="2:35" s="2" customFormat="1" ht="18" customHeight="1">
      <c r="B42" s="2" t="s">
        <v>281</v>
      </c>
      <c r="W42" s="43"/>
      <c r="X42" s="34"/>
      <c r="Y42" s="34"/>
      <c r="Z42" s="43"/>
      <c r="AA42" s="34"/>
      <c r="AB42" s="34"/>
      <c r="AC42" s="43"/>
      <c r="AD42" s="43"/>
      <c r="AE42" s="34"/>
      <c r="AF42" s="43"/>
      <c r="AG42" s="43"/>
      <c r="AH42" s="43"/>
      <c r="AI42" s="43"/>
    </row>
    <row r="43" spans="2:35" s="2" customFormat="1" ht="18" customHeight="1">
      <c r="B43" s="2" t="s">
        <v>141</v>
      </c>
      <c r="W43" s="43"/>
      <c r="X43" s="34"/>
      <c r="Y43" s="34"/>
      <c r="Z43" s="43"/>
      <c r="AA43" s="140"/>
      <c r="AB43" s="140"/>
      <c r="AC43" s="140"/>
      <c r="AD43" s="140"/>
      <c r="AE43" s="140"/>
      <c r="AF43" s="140"/>
      <c r="AG43" s="140"/>
      <c r="AH43" s="140"/>
      <c r="AI43" s="140"/>
    </row>
    <row r="44" spans="2:35" s="2" customFormat="1" ht="18" customHeight="1">
      <c r="C44" s="2" t="s">
        <v>137</v>
      </c>
      <c r="W44" s="43"/>
      <c r="X44" s="34"/>
      <c r="Y44" s="34"/>
      <c r="Z44" s="34"/>
      <c r="AA44" s="43"/>
      <c r="AB44" s="34"/>
      <c r="AC44" s="34"/>
      <c r="AD44" s="34"/>
      <c r="AE44" s="34"/>
      <c r="AF44" s="43"/>
      <c r="AG44" s="43"/>
      <c r="AH44" s="43"/>
      <c r="AI44" s="43"/>
    </row>
    <row r="45" spans="2:35" s="2" customFormat="1" ht="18" customHeight="1">
      <c r="D45" s="2" t="s">
        <v>138</v>
      </c>
      <c r="W45" s="51"/>
      <c r="X45" s="164"/>
      <c r="Y45" s="164"/>
      <c r="Z45" s="164"/>
      <c r="AA45" s="164"/>
      <c r="AB45" s="164"/>
      <c r="AC45" s="164"/>
      <c r="AD45" s="164"/>
      <c r="AE45" s="164"/>
      <c r="AF45" s="43"/>
      <c r="AG45" s="43"/>
      <c r="AH45" s="43"/>
      <c r="AI45" s="43"/>
    </row>
    <row r="46" spans="2:35" s="2" customFormat="1" ht="18" customHeight="1">
      <c r="D46" s="2" t="s">
        <v>139</v>
      </c>
      <c r="W46" s="43"/>
      <c r="X46" s="43"/>
      <c r="Y46" s="43"/>
      <c r="Z46" s="43"/>
      <c r="AA46" s="43"/>
      <c r="AB46" s="43"/>
      <c r="AC46" s="43"/>
      <c r="AD46" s="43"/>
      <c r="AE46" s="43"/>
      <c r="AF46" s="43"/>
      <c r="AG46" s="43"/>
      <c r="AH46" s="43"/>
      <c r="AI46" s="43"/>
    </row>
    <row r="47" spans="2:35" s="2" customFormat="1" ht="18" customHeight="1">
      <c r="D47" s="2" t="s">
        <v>140</v>
      </c>
      <c r="W47" s="43"/>
      <c r="X47" s="43"/>
      <c r="Y47" s="43"/>
      <c r="Z47" s="43"/>
      <c r="AA47" s="43"/>
      <c r="AB47" s="43"/>
      <c r="AC47" s="43"/>
      <c r="AD47" s="43"/>
      <c r="AE47" s="43"/>
      <c r="AF47" s="43"/>
      <c r="AG47" s="43"/>
      <c r="AH47" s="43"/>
      <c r="AI47" s="43"/>
    </row>
  </sheetData>
  <sheetProtection selectLockedCells="1"/>
  <mergeCells count="87">
    <mergeCell ref="O1:AI1"/>
    <mergeCell ref="B2:AI2"/>
    <mergeCell ref="B7:G7"/>
    <mergeCell ref="H7:S7"/>
    <mergeCell ref="T7:Y8"/>
    <mergeCell ref="Z7:AI8"/>
    <mergeCell ref="B8:G8"/>
    <mergeCell ref="H8:S8"/>
    <mergeCell ref="B9:G9"/>
    <mergeCell ref="H9:S9"/>
    <mergeCell ref="T9:Y9"/>
    <mergeCell ref="Z9:AI10"/>
    <mergeCell ref="B10:G10"/>
    <mergeCell ref="H10:S10"/>
    <mergeCell ref="T10:Y10"/>
    <mergeCell ref="B13:I16"/>
    <mergeCell ref="B11:G11"/>
    <mergeCell ref="H11:S11"/>
    <mergeCell ref="T11:Y11"/>
    <mergeCell ref="Z11:AI11"/>
    <mergeCell ref="B12:I12"/>
    <mergeCell ref="K12:N12"/>
    <mergeCell ref="P12:S12"/>
    <mergeCell ref="T12:Y12"/>
    <mergeCell ref="K13:AI13"/>
    <mergeCell ref="K14:AI14"/>
    <mergeCell ref="K15:AI15"/>
    <mergeCell ref="K16:AI16"/>
    <mergeCell ref="K17:AI17"/>
    <mergeCell ref="B22:I22"/>
    <mergeCell ref="B18:I18"/>
    <mergeCell ref="K18:N18"/>
    <mergeCell ref="P18:S18"/>
    <mergeCell ref="U18:AI18"/>
    <mergeCell ref="B19:I19"/>
    <mergeCell ref="J19:Q19"/>
    <mergeCell ref="AB19:AE19"/>
    <mergeCell ref="AF19:AI19"/>
    <mergeCell ref="AF20:AI20"/>
    <mergeCell ref="B21:I21"/>
    <mergeCell ref="J21:Q21"/>
    <mergeCell ref="R21:S21"/>
    <mergeCell ref="T21:Y21"/>
    <mergeCell ref="Z21:AA21"/>
    <mergeCell ref="AB21:AE21"/>
    <mergeCell ref="AF21:AI21"/>
    <mergeCell ref="B20:I20"/>
    <mergeCell ref="J20:Q20"/>
    <mergeCell ref="R20:S20"/>
    <mergeCell ref="T20:Y20"/>
    <mergeCell ref="Z20:AA20"/>
    <mergeCell ref="AB20:AE20"/>
    <mergeCell ref="J22:Q22"/>
    <mergeCell ref="R22:S22"/>
    <mergeCell ref="T22:Y22"/>
    <mergeCell ref="Z22:AA22"/>
    <mergeCell ref="AD30:AH30"/>
    <mergeCell ref="AB22:AI22"/>
    <mergeCell ref="B23:I23"/>
    <mergeCell ref="J23:S23"/>
    <mergeCell ref="T23:AA23"/>
    <mergeCell ref="AB23:AI23"/>
    <mergeCell ref="T25:AI25"/>
    <mergeCell ref="H26:I26"/>
    <mergeCell ref="K26:L26"/>
    <mergeCell ref="N26:O26"/>
    <mergeCell ref="T26:V26"/>
    <mergeCell ref="X26:AH26"/>
    <mergeCell ref="B27:I27"/>
    <mergeCell ref="J27:S27"/>
    <mergeCell ref="T27:AA27"/>
    <mergeCell ref="AB27:AI27"/>
    <mergeCell ref="B29:AI29"/>
    <mergeCell ref="C31:L31"/>
    <mergeCell ref="M31:O31"/>
    <mergeCell ref="P31:Y31"/>
    <mergeCell ref="AE31:AH31"/>
    <mergeCell ref="M32:O32"/>
    <mergeCell ref="P32:Q32"/>
    <mergeCell ref="R32:T32"/>
    <mergeCell ref="B35:AI35"/>
    <mergeCell ref="E37:F37"/>
    <mergeCell ref="H37:I37"/>
    <mergeCell ref="K37:L37"/>
    <mergeCell ref="C38:M39"/>
    <mergeCell ref="W38:AF38"/>
    <mergeCell ref="W39:AF39"/>
  </mergeCells>
  <phoneticPr fontId="3"/>
  <conditionalFormatting sqref="J19:Q19">
    <cfRule type="expression" dxfId="8" priority="3">
      <formula>#REF!=2</formula>
    </cfRule>
  </conditionalFormatting>
  <conditionalFormatting sqref="J21:Q21">
    <cfRule type="expression" dxfId="7" priority="2">
      <formula>#REF!&lt;&gt;0</formula>
    </cfRule>
  </conditionalFormatting>
  <conditionalFormatting sqref="T21:Y21">
    <cfRule type="expression" dxfId="6" priority="1">
      <formula>#REF!&lt;&gt;0</formula>
    </cfRule>
  </conditionalFormatting>
  <printOptions horizontalCentered="1"/>
  <pageMargins left="0.39370078740157483" right="0.39370078740157483" top="0.39370078740157483" bottom="7.874015748031496E-2" header="0.19685039370078741" footer="0.15748031496062992"/>
  <pageSetup paperSize="9" scale="80" fitToHeight="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Option Button 1">
              <controlPr locked="0" defaultSize="0" autoFill="0" autoLine="0" autoPict="0">
                <anchor>
                  <from>
                    <xdr:col>9</xdr:col>
                    <xdr:colOff>30480</xdr:colOff>
                    <xdr:row>11</xdr:row>
                    <xdr:rowOff>53340</xdr:rowOff>
                  </from>
                  <to>
                    <xdr:col>10</xdr:col>
                    <xdr:colOff>22860</xdr:colOff>
                    <xdr:row>11</xdr:row>
                    <xdr:rowOff>411480</xdr:rowOff>
                  </to>
                </anchor>
              </controlPr>
            </control>
          </mc:Choice>
        </mc:AlternateContent>
        <mc:AlternateContent xmlns:mc="http://schemas.openxmlformats.org/markup-compatibility/2006">
          <mc:Choice Requires="x14">
            <control shapeId="16386" r:id="rId5" name="Option Button 2">
              <controlPr defaultSize="0" autoFill="0" autoLine="0" autoPict="0">
                <anchor>
                  <from>
                    <xdr:col>14</xdr:col>
                    <xdr:colOff>0</xdr:colOff>
                    <xdr:row>11</xdr:row>
                    <xdr:rowOff>53340</xdr:rowOff>
                  </from>
                  <to>
                    <xdr:col>14</xdr:col>
                    <xdr:colOff>137160</xdr:colOff>
                    <xdr:row>11</xdr:row>
                    <xdr:rowOff>434340</xdr:rowOff>
                  </to>
                </anchor>
              </controlPr>
            </control>
          </mc:Choice>
        </mc:AlternateContent>
        <mc:AlternateContent xmlns:mc="http://schemas.openxmlformats.org/markup-compatibility/2006">
          <mc:Choice Requires="x14">
            <control shapeId="16387" r:id="rId6" name="Option Button 3">
              <controlPr defaultSize="0" autoFill="0" autoLine="0" autoPict="0">
                <anchor>
                  <from>
                    <xdr:col>10</xdr:col>
                    <xdr:colOff>0</xdr:colOff>
                    <xdr:row>32</xdr:row>
                    <xdr:rowOff>0</xdr:rowOff>
                  </from>
                  <to>
                    <xdr:col>10</xdr:col>
                    <xdr:colOff>175260</xdr:colOff>
                    <xdr:row>33</xdr:row>
                    <xdr:rowOff>7620</xdr:rowOff>
                  </to>
                </anchor>
              </controlPr>
            </control>
          </mc:Choice>
        </mc:AlternateContent>
        <mc:AlternateContent xmlns:mc="http://schemas.openxmlformats.org/markup-compatibility/2006">
          <mc:Choice Requires="x14">
            <control shapeId="16388" r:id="rId7" name="Option Button 4">
              <controlPr defaultSize="0" autoFill="0" autoLine="0" autoPict="0">
                <anchor>
                  <from>
                    <xdr:col>15</xdr:col>
                    <xdr:colOff>0</xdr:colOff>
                    <xdr:row>32</xdr:row>
                    <xdr:rowOff>0</xdr:rowOff>
                  </from>
                  <to>
                    <xdr:col>16</xdr:col>
                    <xdr:colOff>7620</xdr:colOff>
                    <xdr:row>33</xdr:row>
                    <xdr:rowOff>7620</xdr:rowOff>
                  </to>
                </anchor>
              </controlPr>
            </control>
          </mc:Choice>
        </mc:AlternateContent>
        <mc:AlternateContent xmlns:mc="http://schemas.openxmlformats.org/markup-compatibility/2006">
          <mc:Choice Requires="x14">
            <control shapeId="16389" r:id="rId8" name="Group Box 5">
              <controlPr defaultSize="0" autoFill="0" autoPict="0">
                <anchor moveWithCells="1">
                  <from>
                    <xdr:col>8</xdr:col>
                    <xdr:colOff>0</xdr:colOff>
                    <xdr:row>11</xdr:row>
                    <xdr:rowOff>0</xdr:rowOff>
                  </from>
                  <to>
                    <xdr:col>17</xdr:col>
                    <xdr:colOff>175260</xdr:colOff>
                    <xdr:row>12</xdr:row>
                    <xdr:rowOff>22860</xdr:rowOff>
                  </to>
                </anchor>
              </controlPr>
            </control>
          </mc:Choice>
        </mc:AlternateContent>
        <mc:AlternateContent xmlns:mc="http://schemas.openxmlformats.org/markup-compatibility/2006">
          <mc:Choice Requires="x14">
            <control shapeId="16390" r:id="rId9" name="Option Button 6">
              <controlPr defaultSize="0" autoFill="0" autoLine="0" autoPict="0">
                <anchor>
                  <from>
                    <xdr:col>9</xdr:col>
                    <xdr:colOff>30480</xdr:colOff>
                    <xdr:row>17</xdr:row>
                    <xdr:rowOff>22860</xdr:rowOff>
                  </from>
                  <to>
                    <xdr:col>9</xdr:col>
                    <xdr:colOff>182880</xdr:colOff>
                    <xdr:row>17</xdr:row>
                    <xdr:rowOff>411480</xdr:rowOff>
                  </to>
                </anchor>
              </controlPr>
            </control>
          </mc:Choice>
        </mc:AlternateContent>
        <mc:AlternateContent xmlns:mc="http://schemas.openxmlformats.org/markup-compatibility/2006">
          <mc:Choice Requires="x14">
            <control shapeId="16391" r:id="rId10" name="Option Button 7">
              <controlPr defaultSize="0" autoFill="0" autoLine="0" autoPict="0">
                <anchor>
                  <from>
                    <xdr:col>14</xdr:col>
                    <xdr:colOff>0</xdr:colOff>
                    <xdr:row>17</xdr:row>
                    <xdr:rowOff>30480</xdr:rowOff>
                  </from>
                  <to>
                    <xdr:col>14</xdr:col>
                    <xdr:colOff>175260</xdr:colOff>
                    <xdr:row>17</xdr:row>
                    <xdr:rowOff>419100</xdr:rowOff>
                  </to>
                </anchor>
              </controlPr>
            </control>
          </mc:Choice>
        </mc:AlternateContent>
        <mc:AlternateContent xmlns:mc="http://schemas.openxmlformats.org/markup-compatibility/2006">
          <mc:Choice Requires="x14">
            <control shapeId="16392" r:id="rId11" name="Group Box 8">
              <controlPr defaultSize="0" autoFill="0" autoPict="0">
                <anchor moveWithCells="1">
                  <from>
                    <xdr:col>8</xdr:col>
                    <xdr:colOff>15240</xdr:colOff>
                    <xdr:row>16</xdr:row>
                    <xdr:rowOff>167640</xdr:rowOff>
                  </from>
                  <to>
                    <xdr:col>17</xdr:col>
                    <xdr:colOff>182880</xdr:colOff>
                    <xdr:row>18</xdr:row>
                    <xdr:rowOff>99060</xdr:rowOff>
                  </to>
                </anchor>
              </controlPr>
            </control>
          </mc:Choice>
        </mc:AlternateContent>
        <mc:AlternateContent xmlns:mc="http://schemas.openxmlformats.org/markup-compatibility/2006">
          <mc:Choice Requires="x14">
            <control shapeId="16394" r:id="rId12" name="Option Button 10">
              <controlPr defaultSize="0" autoFill="0" autoLine="0" autoPict="0">
                <anchor>
                  <from>
                    <xdr:col>9</xdr:col>
                    <xdr:colOff>22860</xdr:colOff>
                    <xdr:row>12</xdr:row>
                    <xdr:rowOff>22860</xdr:rowOff>
                  </from>
                  <to>
                    <xdr:col>9</xdr:col>
                    <xdr:colOff>182880</xdr:colOff>
                    <xdr:row>12</xdr:row>
                    <xdr:rowOff>190500</xdr:rowOff>
                  </to>
                </anchor>
              </controlPr>
            </control>
          </mc:Choice>
        </mc:AlternateContent>
        <mc:AlternateContent xmlns:mc="http://schemas.openxmlformats.org/markup-compatibility/2006">
          <mc:Choice Requires="x14">
            <control shapeId="16395" r:id="rId13" name="Option Button 11">
              <controlPr defaultSize="0" autoFill="0" autoLine="0" autoPict="0">
                <anchor>
                  <from>
                    <xdr:col>9</xdr:col>
                    <xdr:colOff>22860</xdr:colOff>
                    <xdr:row>13</xdr:row>
                    <xdr:rowOff>22860</xdr:rowOff>
                  </from>
                  <to>
                    <xdr:col>9</xdr:col>
                    <xdr:colOff>190500</xdr:colOff>
                    <xdr:row>13</xdr:row>
                    <xdr:rowOff>175260</xdr:rowOff>
                  </to>
                </anchor>
              </controlPr>
            </control>
          </mc:Choice>
        </mc:AlternateContent>
        <mc:AlternateContent xmlns:mc="http://schemas.openxmlformats.org/markup-compatibility/2006">
          <mc:Choice Requires="x14">
            <control shapeId="16396" r:id="rId14" name="Option Button 12">
              <controlPr defaultSize="0" autoFill="0" autoLine="0" autoPict="0">
                <anchor>
                  <from>
                    <xdr:col>9</xdr:col>
                    <xdr:colOff>22860</xdr:colOff>
                    <xdr:row>14</xdr:row>
                    <xdr:rowOff>22860</xdr:rowOff>
                  </from>
                  <to>
                    <xdr:col>9</xdr:col>
                    <xdr:colOff>175260</xdr:colOff>
                    <xdr:row>14</xdr:row>
                    <xdr:rowOff>182880</xdr:rowOff>
                  </to>
                </anchor>
              </controlPr>
            </control>
          </mc:Choice>
        </mc:AlternateContent>
        <mc:AlternateContent xmlns:mc="http://schemas.openxmlformats.org/markup-compatibility/2006">
          <mc:Choice Requires="x14">
            <control shapeId="16397" r:id="rId15" name="Option Button 13">
              <controlPr defaultSize="0" autoFill="0" autoLine="0" autoPict="0">
                <anchor>
                  <from>
                    <xdr:col>9</xdr:col>
                    <xdr:colOff>22860</xdr:colOff>
                    <xdr:row>15</xdr:row>
                    <xdr:rowOff>22860</xdr:rowOff>
                  </from>
                  <to>
                    <xdr:col>9</xdr:col>
                    <xdr:colOff>182880</xdr:colOff>
                    <xdr:row>15</xdr:row>
                    <xdr:rowOff>175260</xdr:rowOff>
                  </to>
                </anchor>
              </controlPr>
            </control>
          </mc:Choice>
        </mc:AlternateContent>
        <mc:AlternateContent xmlns:mc="http://schemas.openxmlformats.org/markup-compatibility/2006">
          <mc:Choice Requires="x14">
            <control shapeId="16398" r:id="rId16" name="Option Button 14">
              <controlPr defaultSize="0" autoFill="0" autoLine="0" autoPict="0">
                <anchor>
                  <from>
                    <xdr:col>9</xdr:col>
                    <xdr:colOff>22860</xdr:colOff>
                    <xdr:row>16</xdr:row>
                    <xdr:rowOff>22860</xdr:rowOff>
                  </from>
                  <to>
                    <xdr:col>9</xdr:col>
                    <xdr:colOff>175260</xdr:colOff>
                    <xdr:row>16</xdr:row>
                    <xdr:rowOff>175260</xdr:rowOff>
                  </to>
                </anchor>
              </controlPr>
            </control>
          </mc:Choice>
        </mc:AlternateContent>
        <mc:AlternateContent xmlns:mc="http://schemas.openxmlformats.org/markup-compatibility/2006">
          <mc:Choice Requires="x14">
            <control shapeId="16399" r:id="rId17" name="group_haiguu">
              <controlPr defaultSize="0" autoFill="0" autoPict="0">
                <anchor moveWithCells="1">
                  <from>
                    <xdr:col>9</xdr:col>
                    <xdr:colOff>0</xdr:colOff>
                    <xdr:row>12</xdr:row>
                    <xdr:rowOff>0</xdr:rowOff>
                  </from>
                  <to>
                    <xdr:col>10</xdr:col>
                    <xdr:colOff>7620</xdr:colOff>
                    <xdr:row>17</xdr:row>
                    <xdr:rowOff>0</xdr:rowOff>
                  </to>
                </anchor>
              </controlPr>
            </control>
          </mc:Choice>
        </mc:AlternateContent>
        <mc:AlternateContent xmlns:mc="http://schemas.openxmlformats.org/markup-compatibility/2006">
          <mc:Choice Requires="x14">
            <control shapeId="16400" r:id="rId18" name="Option Button 16">
              <controlPr defaultSize="0" autoFill="0" autoLine="0" autoPict="0">
                <anchor>
                  <from>
                    <xdr:col>25</xdr:col>
                    <xdr:colOff>22860</xdr:colOff>
                    <xdr:row>11</xdr:row>
                    <xdr:rowOff>60960</xdr:rowOff>
                  </from>
                  <to>
                    <xdr:col>26</xdr:col>
                    <xdr:colOff>0</xdr:colOff>
                    <xdr:row>11</xdr:row>
                    <xdr:rowOff>388620</xdr:rowOff>
                  </to>
                </anchor>
              </controlPr>
            </control>
          </mc:Choice>
        </mc:AlternateContent>
        <mc:AlternateContent xmlns:mc="http://schemas.openxmlformats.org/markup-compatibility/2006">
          <mc:Choice Requires="x14">
            <control shapeId="16401" r:id="rId19" name="Option Button 17">
              <controlPr defaultSize="0" autoFill="0" autoLine="0" autoPict="0">
                <anchor>
                  <from>
                    <xdr:col>29</xdr:col>
                    <xdr:colOff>30480</xdr:colOff>
                    <xdr:row>11</xdr:row>
                    <xdr:rowOff>45720</xdr:rowOff>
                  </from>
                  <to>
                    <xdr:col>29</xdr:col>
                    <xdr:colOff>190500</xdr:colOff>
                    <xdr:row>11</xdr:row>
                    <xdr:rowOff>419100</xdr:rowOff>
                  </to>
                </anchor>
              </controlPr>
            </control>
          </mc:Choice>
        </mc:AlternateContent>
        <mc:AlternateContent xmlns:mc="http://schemas.openxmlformats.org/markup-compatibility/2006">
          <mc:Choice Requires="x14">
            <control shapeId="16402" r:id="rId20" name="Group Box 18">
              <controlPr defaultSize="0" autoFill="0" autoPict="0">
                <anchor moveWithCells="1">
                  <from>
                    <xdr:col>24</xdr:col>
                    <xdr:colOff>518160</xdr:colOff>
                    <xdr:row>10</xdr:row>
                    <xdr:rowOff>396240</xdr:rowOff>
                  </from>
                  <to>
                    <xdr:col>33</xdr:col>
                    <xdr:colOff>60960</xdr:colOff>
                    <xdr:row>12</xdr:row>
                    <xdr:rowOff>60960</xdr:rowOff>
                  </to>
                </anchor>
              </controlPr>
            </control>
          </mc:Choice>
        </mc:AlternateContent>
        <mc:AlternateContent xmlns:mc="http://schemas.openxmlformats.org/markup-compatibility/2006">
          <mc:Choice Requires="x14">
            <control shapeId="16403" r:id="rId21" name="Group Box 19">
              <controlPr defaultSize="0" autoFill="0" autoPict="0">
                <anchor moveWithCells="1">
                  <from>
                    <xdr:col>8</xdr:col>
                    <xdr:colOff>137160</xdr:colOff>
                    <xdr:row>30</xdr:row>
                    <xdr:rowOff>220980</xdr:rowOff>
                  </from>
                  <to>
                    <xdr:col>20</xdr:col>
                    <xdr:colOff>30480</xdr:colOff>
                    <xdr:row>34</xdr:row>
                    <xdr:rowOff>0</xdr:rowOff>
                  </to>
                </anchor>
              </controlPr>
            </control>
          </mc:Choice>
        </mc:AlternateContent>
        <mc:AlternateContent xmlns:mc="http://schemas.openxmlformats.org/markup-compatibility/2006">
          <mc:Choice Requires="x14">
            <control shapeId="16405" r:id="rId22" name="Option Button 21">
              <controlPr defaultSize="0" autoFill="0" autoLine="0" autoPict="0">
                <anchor moveWithCells="1">
                  <from>
                    <xdr:col>2</xdr:col>
                    <xdr:colOff>198120</xdr:colOff>
                    <xdr:row>15</xdr:row>
                    <xdr:rowOff>137160</xdr:rowOff>
                  </from>
                  <to>
                    <xdr:col>7</xdr:col>
                    <xdr:colOff>182880</xdr:colOff>
                    <xdr:row>16</xdr:row>
                    <xdr:rowOff>182880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B1:AQ47"/>
  <sheetViews>
    <sheetView showGridLines="0" view="pageBreakPreview" topLeftCell="A25" zoomScale="145" zoomScaleNormal="100" zoomScaleSheetLayoutView="205" workbookViewId="0">
      <selection activeCell="AK19" sqref="AK19"/>
    </sheetView>
  </sheetViews>
  <sheetFormatPr defaultColWidth="2.5" defaultRowHeight="15" customHeight="1"/>
  <cols>
    <col min="1" max="1" width="2.5" style="1"/>
    <col min="2" max="23" width="2.59765625" style="1" customWidth="1"/>
    <col min="24" max="25" width="3.59765625" style="1" customWidth="1"/>
    <col min="26" max="35" width="2.59765625" style="1" customWidth="1"/>
    <col min="36" max="36" width="2.5" style="1" customWidth="1"/>
    <col min="37" max="37" width="8.3984375" style="1" bestFit="1" customWidth="1"/>
    <col min="38" max="38" width="17.19921875" style="1" customWidth="1"/>
    <col min="39" max="39" width="6.3984375" style="1" customWidth="1"/>
    <col min="40" max="41" width="2.5" style="1"/>
    <col min="42" max="43" width="7.19921875" style="1" bestFit="1" customWidth="1"/>
    <col min="44" max="16384" width="2.5" style="1"/>
  </cols>
  <sheetData>
    <row r="1" spans="2:43" ht="25.95" customHeight="1">
      <c r="B1" s="2" t="s">
        <v>310</v>
      </c>
      <c r="M1" s="4"/>
      <c r="N1" s="5"/>
      <c r="O1" s="410" t="s">
        <v>330</v>
      </c>
      <c r="P1" s="410"/>
      <c r="Q1" s="410"/>
      <c r="R1" s="410"/>
      <c r="S1" s="410"/>
      <c r="T1" s="410"/>
      <c r="U1" s="410"/>
      <c r="V1" s="410"/>
      <c r="W1" s="410"/>
      <c r="X1" s="410"/>
      <c r="Y1" s="410"/>
      <c r="Z1" s="410"/>
      <c r="AA1" s="410"/>
      <c r="AB1" s="410"/>
      <c r="AC1" s="410"/>
      <c r="AD1" s="410"/>
      <c r="AE1" s="410"/>
      <c r="AF1" s="410"/>
      <c r="AG1" s="410"/>
      <c r="AH1" s="410"/>
      <c r="AI1" s="410"/>
    </row>
    <row r="2" spans="2:43" ht="27.75" customHeight="1">
      <c r="B2" s="244" t="s">
        <v>245</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43" s="31" customFormat="1" ht="20.100000000000001" customHeight="1">
      <c r="B3" s="51" t="s">
        <v>448</v>
      </c>
      <c r="C3" s="164"/>
      <c r="D3" s="164"/>
      <c r="E3" s="164"/>
      <c r="F3" s="164"/>
      <c r="G3" s="164"/>
      <c r="H3" s="164"/>
      <c r="I3" s="164"/>
      <c r="J3" s="164"/>
      <c r="K3" s="164"/>
      <c r="L3" s="164"/>
      <c r="M3" s="164"/>
      <c r="N3" s="164"/>
      <c r="O3" s="164"/>
      <c r="P3" s="164"/>
      <c r="Q3" s="164"/>
      <c r="R3" s="164"/>
      <c r="S3" s="164"/>
      <c r="T3" s="164"/>
      <c r="U3" s="164"/>
      <c r="V3" s="164"/>
      <c r="W3" s="164"/>
      <c r="X3" s="164"/>
      <c r="AH3" s="164"/>
      <c r="AI3" s="164"/>
    </row>
    <row r="4" spans="2:43" s="31" customFormat="1" ht="20.100000000000001" customHeight="1">
      <c r="B4" s="51" t="s">
        <v>96</v>
      </c>
      <c r="C4" s="164"/>
      <c r="D4" s="164"/>
      <c r="E4" s="164"/>
      <c r="F4" s="164"/>
      <c r="G4" s="164"/>
      <c r="H4" s="164"/>
      <c r="I4" s="164"/>
      <c r="J4" s="164"/>
      <c r="K4" s="164"/>
      <c r="L4" s="164"/>
      <c r="M4" s="164"/>
      <c r="N4" s="164"/>
      <c r="O4" s="164"/>
      <c r="P4" s="164"/>
      <c r="Q4" s="164"/>
      <c r="R4" s="164"/>
      <c r="S4" s="164"/>
      <c r="T4" s="164"/>
      <c r="U4" s="164"/>
      <c r="V4" s="164"/>
      <c r="W4" s="164"/>
      <c r="X4" s="164"/>
      <c r="AH4" s="164"/>
      <c r="AI4" s="164"/>
    </row>
    <row r="5" spans="2:43" s="31" customFormat="1" ht="18.45" customHeight="1">
      <c r="B5" s="44" t="s">
        <v>26</v>
      </c>
      <c r="C5" s="45"/>
      <c r="D5" s="45"/>
      <c r="E5" s="45"/>
      <c r="F5" s="45"/>
      <c r="G5" s="45"/>
      <c r="H5" s="45"/>
      <c r="I5" s="45"/>
      <c r="J5" s="45"/>
      <c r="K5" s="45"/>
      <c r="L5" s="45"/>
      <c r="M5" s="45"/>
      <c r="N5" s="164"/>
      <c r="O5" s="164"/>
      <c r="P5" s="164"/>
      <c r="Q5" s="164"/>
      <c r="R5" s="164"/>
      <c r="S5" s="164"/>
      <c r="T5" s="164"/>
      <c r="U5" s="164"/>
      <c r="V5" s="164"/>
      <c r="W5" s="164"/>
      <c r="X5" s="164"/>
      <c r="AH5" s="164"/>
      <c r="AI5" s="164"/>
      <c r="AL5" s="48"/>
    </row>
    <row r="6" spans="2:43" s="34" customFormat="1" ht="14.55" customHeight="1" thickBot="1">
      <c r="B6" s="58" t="s">
        <v>142</v>
      </c>
      <c r="C6" s="58"/>
      <c r="D6" s="58"/>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row>
    <row r="7" spans="2:43" ht="18" customHeight="1">
      <c r="B7" s="251" t="s">
        <v>286</v>
      </c>
      <c r="C7" s="246"/>
      <c r="D7" s="246"/>
      <c r="E7" s="246"/>
      <c r="F7" s="246"/>
      <c r="G7" s="247"/>
      <c r="H7" s="248" t="s">
        <v>13</v>
      </c>
      <c r="I7" s="249"/>
      <c r="J7" s="249"/>
      <c r="K7" s="249"/>
      <c r="L7" s="249"/>
      <c r="M7" s="249"/>
      <c r="N7" s="249"/>
      <c r="O7" s="249"/>
      <c r="P7" s="249"/>
      <c r="Q7" s="249"/>
      <c r="R7" s="249"/>
      <c r="S7" s="250"/>
      <c r="T7" s="245" t="s">
        <v>25</v>
      </c>
      <c r="U7" s="246"/>
      <c r="V7" s="246"/>
      <c r="W7" s="246"/>
      <c r="X7" s="246"/>
      <c r="Y7" s="247"/>
      <c r="Z7" s="411" t="s">
        <v>321</v>
      </c>
      <c r="AA7" s="411"/>
      <c r="AB7" s="411"/>
      <c r="AC7" s="411"/>
      <c r="AD7" s="411"/>
      <c r="AE7" s="411"/>
      <c r="AF7" s="411"/>
      <c r="AG7" s="411"/>
      <c r="AH7" s="411"/>
      <c r="AI7" s="412"/>
    </row>
    <row r="8" spans="2:43" ht="18" customHeight="1">
      <c r="B8" s="238" t="s">
        <v>287</v>
      </c>
      <c r="C8" s="229"/>
      <c r="D8" s="229"/>
      <c r="E8" s="229"/>
      <c r="F8" s="229"/>
      <c r="G8" s="230"/>
      <c r="H8" s="415" t="s">
        <v>322</v>
      </c>
      <c r="I8" s="416"/>
      <c r="J8" s="416"/>
      <c r="K8" s="416"/>
      <c r="L8" s="416"/>
      <c r="M8" s="416"/>
      <c r="N8" s="416"/>
      <c r="O8" s="416"/>
      <c r="P8" s="416"/>
      <c r="Q8" s="416"/>
      <c r="R8" s="416"/>
      <c r="S8" s="417"/>
      <c r="T8" s="228"/>
      <c r="U8" s="229"/>
      <c r="V8" s="229"/>
      <c r="W8" s="229"/>
      <c r="X8" s="229"/>
      <c r="Y8" s="230"/>
      <c r="Z8" s="413"/>
      <c r="AA8" s="413"/>
      <c r="AB8" s="413"/>
      <c r="AC8" s="413"/>
      <c r="AD8" s="413"/>
      <c r="AE8" s="413"/>
      <c r="AF8" s="413"/>
      <c r="AG8" s="413"/>
      <c r="AH8" s="413"/>
      <c r="AI8" s="414"/>
    </row>
    <row r="9" spans="2:43" ht="18" customHeight="1">
      <c r="B9" s="210" t="s">
        <v>0</v>
      </c>
      <c r="C9" s="211"/>
      <c r="D9" s="211"/>
      <c r="E9" s="211"/>
      <c r="F9" s="211"/>
      <c r="G9" s="212"/>
      <c r="H9" s="398" t="s">
        <v>323</v>
      </c>
      <c r="I9" s="399"/>
      <c r="J9" s="399"/>
      <c r="K9" s="399"/>
      <c r="L9" s="399"/>
      <c r="M9" s="399"/>
      <c r="N9" s="399"/>
      <c r="O9" s="399"/>
      <c r="P9" s="399"/>
      <c r="Q9" s="399"/>
      <c r="R9" s="399"/>
      <c r="S9" s="400"/>
      <c r="T9" s="225" t="s">
        <v>12</v>
      </c>
      <c r="U9" s="226"/>
      <c r="V9" s="226"/>
      <c r="W9" s="226"/>
      <c r="X9" s="226"/>
      <c r="Y9" s="227"/>
      <c r="Z9" s="401" t="s">
        <v>324</v>
      </c>
      <c r="AA9" s="402"/>
      <c r="AB9" s="402"/>
      <c r="AC9" s="402"/>
      <c r="AD9" s="402"/>
      <c r="AE9" s="402"/>
      <c r="AF9" s="402"/>
      <c r="AG9" s="402"/>
      <c r="AH9" s="402"/>
      <c r="AI9" s="403"/>
    </row>
    <row r="10" spans="2:43" ht="18" customHeight="1">
      <c r="B10" s="238" t="s">
        <v>1</v>
      </c>
      <c r="C10" s="229"/>
      <c r="D10" s="229"/>
      <c r="E10" s="229"/>
      <c r="F10" s="229"/>
      <c r="G10" s="230"/>
      <c r="H10" s="407" t="s">
        <v>325</v>
      </c>
      <c r="I10" s="408"/>
      <c r="J10" s="408"/>
      <c r="K10" s="408"/>
      <c r="L10" s="408"/>
      <c r="M10" s="408"/>
      <c r="N10" s="408"/>
      <c r="O10" s="408"/>
      <c r="P10" s="408"/>
      <c r="Q10" s="408"/>
      <c r="R10" s="408"/>
      <c r="S10" s="409"/>
      <c r="T10" s="228" t="s">
        <v>4</v>
      </c>
      <c r="U10" s="229"/>
      <c r="V10" s="229"/>
      <c r="W10" s="229"/>
      <c r="X10" s="229"/>
      <c r="Y10" s="230"/>
      <c r="Z10" s="404"/>
      <c r="AA10" s="405"/>
      <c r="AB10" s="405"/>
      <c r="AC10" s="405"/>
      <c r="AD10" s="405"/>
      <c r="AE10" s="405"/>
      <c r="AF10" s="405"/>
      <c r="AG10" s="405"/>
      <c r="AH10" s="405"/>
      <c r="AI10" s="406"/>
      <c r="AQ10" s="37"/>
    </row>
    <row r="11" spans="2:43" ht="36" customHeight="1">
      <c r="B11" s="238" t="s">
        <v>3</v>
      </c>
      <c r="C11" s="229"/>
      <c r="D11" s="229"/>
      <c r="E11" s="229"/>
      <c r="F11" s="229"/>
      <c r="G11" s="230"/>
      <c r="H11" s="392" t="s">
        <v>326</v>
      </c>
      <c r="I11" s="393"/>
      <c r="J11" s="393"/>
      <c r="K11" s="393"/>
      <c r="L11" s="393"/>
      <c r="M11" s="393"/>
      <c r="N11" s="393"/>
      <c r="O11" s="393"/>
      <c r="P11" s="393"/>
      <c r="Q11" s="393"/>
      <c r="R11" s="393"/>
      <c r="S11" s="394"/>
      <c r="T11" s="228" t="s">
        <v>2</v>
      </c>
      <c r="U11" s="229"/>
      <c r="V11" s="229"/>
      <c r="W11" s="229"/>
      <c r="X11" s="229"/>
      <c r="Y11" s="230"/>
      <c r="Z11" s="395">
        <v>45778</v>
      </c>
      <c r="AA11" s="396"/>
      <c r="AB11" s="396"/>
      <c r="AC11" s="396"/>
      <c r="AD11" s="396"/>
      <c r="AE11" s="396"/>
      <c r="AF11" s="396"/>
      <c r="AG11" s="396"/>
      <c r="AH11" s="396"/>
      <c r="AI11" s="397"/>
      <c r="AP11" s="36"/>
      <c r="AQ11" s="36"/>
    </row>
    <row r="12" spans="2:43" ht="36" customHeight="1">
      <c r="B12" s="309" t="s">
        <v>143</v>
      </c>
      <c r="C12" s="310"/>
      <c r="D12" s="310"/>
      <c r="E12" s="310"/>
      <c r="F12" s="310"/>
      <c r="G12" s="310"/>
      <c r="H12" s="310"/>
      <c r="I12" s="311"/>
      <c r="J12" s="150"/>
      <c r="K12" s="239" t="s">
        <v>68</v>
      </c>
      <c r="L12" s="239"/>
      <c r="M12" s="239"/>
      <c r="N12" s="239"/>
      <c r="O12" s="151"/>
      <c r="P12" s="239" t="s">
        <v>69</v>
      </c>
      <c r="Q12" s="239"/>
      <c r="R12" s="239"/>
      <c r="S12" s="239"/>
      <c r="T12" s="258" t="s">
        <v>309</v>
      </c>
      <c r="U12" s="259"/>
      <c r="V12" s="259"/>
      <c r="W12" s="259"/>
      <c r="X12" s="259"/>
      <c r="Y12" s="260"/>
      <c r="Z12" s="66"/>
      <c r="AA12" s="67" t="s">
        <v>132</v>
      </c>
      <c r="AB12" s="66"/>
      <c r="AC12" s="66"/>
      <c r="AD12" s="66"/>
      <c r="AE12" s="67" t="s">
        <v>133</v>
      </c>
      <c r="AF12" s="66"/>
      <c r="AG12" s="66"/>
      <c r="AH12" s="66"/>
      <c r="AI12" s="68"/>
      <c r="AK12" s="2"/>
      <c r="AL12" s="2"/>
    </row>
    <row r="13" spans="2:43" ht="16.05" customHeight="1">
      <c r="B13" s="263" t="s">
        <v>145</v>
      </c>
      <c r="C13" s="264"/>
      <c r="D13" s="264"/>
      <c r="E13" s="264"/>
      <c r="F13" s="264"/>
      <c r="G13" s="264"/>
      <c r="H13" s="264"/>
      <c r="I13" s="265"/>
      <c r="J13" s="152"/>
      <c r="K13" s="304" t="s">
        <v>174</v>
      </c>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5"/>
      <c r="AK13" s="2"/>
      <c r="AL13" s="2"/>
    </row>
    <row r="14" spans="2:43" ht="16.05" customHeight="1">
      <c r="B14" s="266"/>
      <c r="C14" s="267"/>
      <c r="D14" s="267"/>
      <c r="E14" s="267"/>
      <c r="F14" s="267"/>
      <c r="G14" s="267"/>
      <c r="H14" s="267"/>
      <c r="I14" s="268"/>
      <c r="J14" s="153"/>
      <c r="K14" s="236" t="s">
        <v>175</v>
      </c>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7"/>
      <c r="AK14" s="2"/>
      <c r="AL14" s="2"/>
    </row>
    <row r="15" spans="2:43" ht="16.05" customHeight="1">
      <c r="B15" s="266"/>
      <c r="C15" s="267"/>
      <c r="D15" s="267"/>
      <c r="E15" s="267"/>
      <c r="F15" s="267"/>
      <c r="G15" s="267"/>
      <c r="H15" s="267"/>
      <c r="I15" s="268"/>
      <c r="J15" s="154"/>
      <c r="K15" s="236" t="s">
        <v>176</v>
      </c>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7"/>
      <c r="AK15" s="2"/>
      <c r="AL15" s="2"/>
    </row>
    <row r="16" spans="2:43" ht="16.05" customHeight="1">
      <c r="B16" s="266"/>
      <c r="C16" s="267"/>
      <c r="D16" s="267"/>
      <c r="E16" s="267"/>
      <c r="F16" s="267"/>
      <c r="G16" s="267"/>
      <c r="H16" s="267"/>
      <c r="I16" s="268"/>
      <c r="J16" s="154"/>
      <c r="K16" s="236" t="s">
        <v>146</v>
      </c>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7"/>
      <c r="AK16" s="2"/>
      <c r="AL16" s="2"/>
    </row>
    <row r="17" spans="2:39" ht="16.05" customHeight="1">
      <c r="B17" s="191"/>
      <c r="C17" s="192"/>
      <c r="D17" s="192"/>
      <c r="E17" s="192"/>
      <c r="F17" s="192"/>
      <c r="G17" s="192"/>
      <c r="H17" s="192"/>
      <c r="I17" s="193"/>
      <c r="J17" s="155"/>
      <c r="K17" s="242" t="s">
        <v>144</v>
      </c>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3"/>
      <c r="AK17" s="2"/>
      <c r="AL17" s="2"/>
    </row>
    <row r="18" spans="2:39" ht="36" customHeight="1">
      <c r="B18" s="263" t="s">
        <v>35</v>
      </c>
      <c r="C18" s="312"/>
      <c r="D18" s="312"/>
      <c r="E18" s="312"/>
      <c r="F18" s="312"/>
      <c r="G18" s="312"/>
      <c r="H18" s="312"/>
      <c r="I18" s="313"/>
      <c r="J18" s="156"/>
      <c r="K18" s="234" t="s">
        <v>30</v>
      </c>
      <c r="L18" s="234"/>
      <c r="M18" s="234"/>
      <c r="N18" s="234"/>
      <c r="O18" s="69"/>
      <c r="P18" s="235" t="s">
        <v>38</v>
      </c>
      <c r="Q18" s="235"/>
      <c r="R18" s="235"/>
      <c r="S18" s="235"/>
      <c r="T18" s="106"/>
      <c r="U18" s="217" t="s">
        <v>327</v>
      </c>
      <c r="V18" s="217"/>
      <c r="W18" s="217"/>
      <c r="X18" s="217"/>
      <c r="Y18" s="217"/>
      <c r="Z18" s="217"/>
      <c r="AA18" s="217"/>
      <c r="AB18" s="217"/>
      <c r="AC18" s="217"/>
      <c r="AD18" s="217"/>
      <c r="AE18" s="217"/>
      <c r="AF18" s="217"/>
      <c r="AG18" s="217"/>
      <c r="AH18" s="217"/>
      <c r="AI18" s="218"/>
    </row>
    <row r="19" spans="2:39" ht="36" customHeight="1">
      <c r="B19" s="206" t="s">
        <v>339</v>
      </c>
      <c r="C19" s="207"/>
      <c r="D19" s="207"/>
      <c r="E19" s="207"/>
      <c r="F19" s="207"/>
      <c r="G19" s="207"/>
      <c r="H19" s="207"/>
      <c r="I19" s="208"/>
      <c r="J19" s="418"/>
      <c r="K19" s="419"/>
      <c r="L19" s="419"/>
      <c r="M19" s="419"/>
      <c r="N19" s="419"/>
      <c r="O19" s="419"/>
      <c r="P19" s="419"/>
      <c r="Q19" s="419"/>
      <c r="R19" s="38"/>
      <c r="S19" s="38"/>
      <c r="T19" s="145"/>
      <c r="U19" s="145"/>
      <c r="V19" s="145"/>
      <c r="W19" s="145"/>
      <c r="X19" s="145"/>
      <c r="Y19" s="145"/>
      <c r="Z19" s="145"/>
      <c r="AA19" s="145"/>
      <c r="AB19" s="316" t="s">
        <v>327</v>
      </c>
      <c r="AC19" s="316"/>
      <c r="AD19" s="316"/>
      <c r="AE19" s="316"/>
      <c r="AF19" s="314" t="s">
        <v>327</v>
      </c>
      <c r="AG19" s="314"/>
      <c r="AH19" s="314"/>
      <c r="AI19" s="315"/>
      <c r="AK19" s="2"/>
      <c r="AL19" s="2"/>
    </row>
    <row r="20" spans="2:39" ht="36" customHeight="1">
      <c r="B20" s="206" t="s">
        <v>307</v>
      </c>
      <c r="C20" s="207"/>
      <c r="D20" s="207"/>
      <c r="E20" s="207"/>
      <c r="F20" s="207"/>
      <c r="G20" s="207"/>
      <c r="H20" s="207"/>
      <c r="I20" s="208"/>
      <c r="J20" s="389">
        <v>45778</v>
      </c>
      <c r="K20" s="390"/>
      <c r="L20" s="390"/>
      <c r="M20" s="390"/>
      <c r="N20" s="390"/>
      <c r="O20" s="390"/>
      <c r="P20" s="390"/>
      <c r="Q20" s="390"/>
      <c r="R20" s="276" t="s">
        <v>9</v>
      </c>
      <c r="S20" s="276"/>
      <c r="T20" s="391">
        <v>45878</v>
      </c>
      <c r="U20" s="391"/>
      <c r="V20" s="391"/>
      <c r="W20" s="391"/>
      <c r="X20" s="391"/>
      <c r="Y20" s="391"/>
      <c r="Z20" s="209" t="s">
        <v>10</v>
      </c>
      <c r="AA20" s="209"/>
      <c r="AB20" s="278" t="s">
        <v>178</v>
      </c>
      <c r="AC20" s="278"/>
      <c r="AD20" s="278"/>
      <c r="AE20" s="278"/>
      <c r="AF20" s="203">
        <v>57</v>
      </c>
      <c r="AG20" s="203"/>
      <c r="AH20" s="203"/>
      <c r="AI20" s="277"/>
      <c r="AK20" s="2"/>
      <c r="AL20" s="62"/>
    </row>
    <row r="21" spans="2:39" ht="36" customHeight="1">
      <c r="B21" s="206" t="s">
        <v>308</v>
      </c>
      <c r="C21" s="207"/>
      <c r="D21" s="207"/>
      <c r="E21" s="207"/>
      <c r="F21" s="207"/>
      <c r="G21" s="207"/>
      <c r="H21" s="207"/>
      <c r="I21" s="208"/>
      <c r="J21" s="418"/>
      <c r="K21" s="419"/>
      <c r="L21" s="419"/>
      <c r="M21" s="419"/>
      <c r="N21" s="419"/>
      <c r="O21" s="419"/>
      <c r="P21" s="419"/>
      <c r="Q21" s="419"/>
      <c r="R21" s="276" t="s">
        <v>9</v>
      </c>
      <c r="S21" s="276"/>
      <c r="T21" s="420"/>
      <c r="U21" s="420"/>
      <c r="V21" s="420"/>
      <c r="W21" s="420"/>
      <c r="X21" s="420"/>
      <c r="Y21" s="420"/>
      <c r="Z21" s="209" t="s">
        <v>10</v>
      </c>
      <c r="AA21" s="209"/>
      <c r="AB21" s="278" t="s">
        <v>270</v>
      </c>
      <c r="AC21" s="279"/>
      <c r="AD21" s="279"/>
      <c r="AE21" s="279"/>
      <c r="AF21" s="203" t="s">
        <v>331</v>
      </c>
      <c r="AG21" s="203"/>
      <c r="AH21" s="203"/>
      <c r="AI21" s="277"/>
      <c r="AK21" s="2"/>
      <c r="AL21" s="79"/>
    </row>
    <row r="22" spans="2:39" ht="36" customHeight="1">
      <c r="B22" s="206" t="s">
        <v>32</v>
      </c>
      <c r="C22" s="207"/>
      <c r="D22" s="207"/>
      <c r="E22" s="207"/>
      <c r="F22" s="207"/>
      <c r="G22" s="207"/>
      <c r="H22" s="207"/>
      <c r="I22" s="208"/>
      <c r="J22" s="389">
        <v>45778</v>
      </c>
      <c r="K22" s="390"/>
      <c r="L22" s="390"/>
      <c r="M22" s="390"/>
      <c r="N22" s="390"/>
      <c r="O22" s="390"/>
      <c r="P22" s="390"/>
      <c r="Q22" s="390"/>
      <c r="R22" s="276" t="s">
        <v>9</v>
      </c>
      <c r="S22" s="276"/>
      <c r="T22" s="391">
        <v>45805</v>
      </c>
      <c r="U22" s="391"/>
      <c r="V22" s="391"/>
      <c r="W22" s="391"/>
      <c r="X22" s="391"/>
      <c r="Y22" s="391"/>
      <c r="Z22" s="209" t="s">
        <v>10</v>
      </c>
      <c r="AA22" s="209"/>
      <c r="AB22" s="204" t="s">
        <v>327</v>
      </c>
      <c r="AC22" s="204"/>
      <c r="AD22" s="204"/>
      <c r="AE22" s="204"/>
      <c r="AF22" s="204"/>
      <c r="AG22" s="204"/>
      <c r="AH22" s="204"/>
      <c r="AI22" s="205"/>
      <c r="AK22" s="2"/>
      <c r="AL22" s="2"/>
    </row>
    <row r="23" spans="2:39" ht="36" customHeight="1">
      <c r="B23" s="200" t="s">
        <v>269</v>
      </c>
      <c r="C23" s="201"/>
      <c r="D23" s="201"/>
      <c r="E23" s="201"/>
      <c r="F23" s="201"/>
      <c r="G23" s="201"/>
      <c r="H23" s="201"/>
      <c r="I23" s="202"/>
      <c r="J23" s="203">
        <v>28</v>
      </c>
      <c r="K23" s="203"/>
      <c r="L23" s="203"/>
      <c r="M23" s="203"/>
      <c r="N23" s="203"/>
      <c r="O23" s="203"/>
      <c r="P23" s="203"/>
      <c r="Q23" s="203"/>
      <c r="R23" s="203"/>
      <c r="S23" s="203"/>
      <c r="T23" s="273" t="s">
        <v>268</v>
      </c>
      <c r="U23" s="274"/>
      <c r="V23" s="274"/>
      <c r="W23" s="274"/>
      <c r="X23" s="274"/>
      <c r="Y23" s="274"/>
      <c r="Z23" s="274"/>
      <c r="AA23" s="275"/>
      <c r="AB23" s="271">
        <v>20</v>
      </c>
      <c r="AC23" s="271"/>
      <c r="AD23" s="271"/>
      <c r="AE23" s="271"/>
      <c r="AF23" s="271"/>
      <c r="AG23" s="271"/>
      <c r="AH23" s="271"/>
      <c r="AI23" s="272"/>
      <c r="AK23" s="2"/>
      <c r="AL23" s="2"/>
    </row>
    <row r="24" spans="2:39" ht="25.05" customHeight="1">
      <c r="B24" s="3"/>
      <c r="C24" s="4" t="s">
        <v>27</v>
      </c>
      <c r="D24" s="5"/>
      <c r="E24" s="5"/>
      <c r="F24" s="5"/>
      <c r="G24" s="5"/>
      <c r="H24" s="5"/>
      <c r="I24" s="5"/>
      <c r="J24" s="5"/>
      <c r="K24" s="5"/>
      <c r="L24" s="5"/>
      <c r="M24" s="5"/>
      <c r="N24" s="5"/>
      <c r="O24" s="5"/>
      <c r="P24" s="6"/>
      <c r="Q24" s="6"/>
      <c r="R24" s="6"/>
      <c r="S24" s="6"/>
      <c r="T24" s="6"/>
      <c r="U24" s="6"/>
      <c r="V24" s="6"/>
      <c r="W24" s="6"/>
      <c r="X24" s="6"/>
      <c r="Y24" s="6"/>
      <c r="Z24" s="6"/>
      <c r="AA24" s="6"/>
      <c r="AB24" s="6"/>
      <c r="AC24" s="6"/>
      <c r="AD24" s="6"/>
      <c r="AE24" s="6"/>
      <c r="AF24" s="6"/>
      <c r="AG24" s="6"/>
      <c r="AH24" s="6"/>
      <c r="AI24" s="7"/>
      <c r="AM24" s="2"/>
    </row>
    <row r="25" spans="2:39" ht="25.05" customHeight="1">
      <c r="B25" s="3"/>
      <c r="C25" s="5"/>
      <c r="D25" s="5" t="s">
        <v>5</v>
      </c>
      <c r="E25" s="5"/>
      <c r="F25" s="5"/>
      <c r="G25" s="5"/>
      <c r="H25" s="5"/>
      <c r="I25" s="5"/>
      <c r="J25" s="5"/>
      <c r="K25" s="5"/>
      <c r="L25" s="5"/>
      <c r="M25" s="5"/>
      <c r="N25" s="5"/>
      <c r="O25" s="5"/>
      <c r="P25" s="5"/>
      <c r="Q25" s="5"/>
      <c r="R25" s="5"/>
      <c r="S25" s="5"/>
      <c r="T25" s="197" t="s">
        <v>327</v>
      </c>
      <c r="U25" s="197"/>
      <c r="V25" s="197"/>
      <c r="W25" s="197"/>
      <c r="X25" s="197"/>
      <c r="Y25" s="197"/>
      <c r="Z25" s="197"/>
      <c r="AA25" s="197"/>
      <c r="AB25" s="197"/>
      <c r="AC25" s="197"/>
      <c r="AD25" s="197"/>
      <c r="AE25" s="197"/>
      <c r="AF25" s="197"/>
      <c r="AG25" s="197"/>
      <c r="AH25" s="197"/>
      <c r="AI25" s="198"/>
      <c r="AL25" s="49"/>
      <c r="AM25" s="2"/>
    </row>
    <row r="26" spans="2:39" ht="31.95" customHeight="1" thickBot="1">
      <c r="B26" s="8"/>
      <c r="C26" s="9"/>
      <c r="D26" s="9"/>
      <c r="E26" s="10"/>
      <c r="F26" s="11" t="s">
        <v>22</v>
      </c>
      <c r="G26" s="10"/>
      <c r="H26" s="387">
        <v>7</v>
      </c>
      <c r="I26" s="387"/>
      <c r="J26" s="12" t="s">
        <v>6</v>
      </c>
      <c r="K26" s="387">
        <v>6</v>
      </c>
      <c r="L26" s="387"/>
      <c r="M26" s="12" t="s">
        <v>7</v>
      </c>
      <c r="N26" s="387">
        <v>1</v>
      </c>
      <c r="O26" s="387"/>
      <c r="P26" s="12" t="s">
        <v>8</v>
      </c>
      <c r="Q26" s="9"/>
      <c r="R26" s="9"/>
      <c r="S26" s="9"/>
      <c r="T26" s="300" t="s">
        <v>282</v>
      </c>
      <c r="U26" s="300"/>
      <c r="V26" s="300"/>
      <c r="W26" s="9"/>
      <c r="X26" s="388" t="s">
        <v>321</v>
      </c>
      <c r="Y26" s="388"/>
      <c r="Z26" s="388"/>
      <c r="AA26" s="388"/>
      <c r="AB26" s="388"/>
      <c r="AC26" s="388"/>
      <c r="AD26" s="388"/>
      <c r="AE26" s="388"/>
      <c r="AF26" s="388"/>
      <c r="AG26" s="388"/>
      <c r="AH26" s="388"/>
      <c r="AI26" s="13"/>
      <c r="AK26" s="2"/>
      <c r="AL26" s="2"/>
    </row>
    <row r="27" spans="2:39" ht="31.95" customHeight="1">
      <c r="B27" s="296" t="s">
        <v>11</v>
      </c>
      <c r="C27" s="297"/>
      <c r="D27" s="297"/>
      <c r="E27" s="297"/>
      <c r="F27" s="297"/>
      <c r="G27" s="297"/>
      <c r="H27" s="297"/>
      <c r="I27" s="297"/>
      <c r="J27" s="299"/>
      <c r="K27" s="299"/>
      <c r="L27" s="299"/>
      <c r="M27" s="299"/>
      <c r="N27" s="299"/>
      <c r="O27" s="299"/>
      <c r="P27" s="299"/>
      <c r="Q27" s="299"/>
      <c r="R27" s="299"/>
      <c r="S27" s="299"/>
      <c r="T27" s="298" t="s">
        <v>99</v>
      </c>
      <c r="U27" s="298"/>
      <c r="V27" s="298"/>
      <c r="W27" s="298"/>
      <c r="X27" s="298"/>
      <c r="Y27" s="298"/>
      <c r="Z27" s="298"/>
      <c r="AA27" s="298"/>
      <c r="AB27" s="292"/>
      <c r="AC27" s="292"/>
      <c r="AD27" s="292"/>
      <c r="AE27" s="292"/>
      <c r="AF27" s="292"/>
      <c r="AG27" s="292"/>
      <c r="AH27" s="292"/>
      <c r="AI27" s="292"/>
      <c r="AK27" s="2"/>
      <c r="AL27" s="2"/>
    </row>
    <row r="28" spans="2:39" ht="18.75" customHeight="1" thickBot="1">
      <c r="B28" s="14" t="s">
        <v>244</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row>
    <row r="29" spans="2:39" ht="32.549999999999997" customHeight="1">
      <c r="B29" s="282" t="s">
        <v>14</v>
      </c>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4"/>
    </row>
    <row r="30" spans="2:39" ht="18.75" customHeight="1">
      <c r="B30" s="15" t="s">
        <v>23</v>
      </c>
      <c r="C30" s="14"/>
      <c r="D30" s="14"/>
      <c r="E30" s="14"/>
      <c r="F30" s="14"/>
      <c r="G30" s="14"/>
      <c r="H30" s="14"/>
      <c r="I30" s="14"/>
      <c r="J30" s="14"/>
      <c r="K30" s="14"/>
      <c r="L30" s="14"/>
      <c r="M30" s="14"/>
      <c r="N30" s="14"/>
      <c r="O30" s="14"/>
      <c r="P30" s="14"/>
      <c r="Q30" s="14"/>
      <c r="R30" s="14"/>
      <c r="S30" s="14"/>
      <c r="T30" s="14"/>
      <c r="U30" s="14"/>
      <c r="V30" s="14"/>
      <c r="W30" s="14"/>
      <c r="X30" s="14"/>
      <c r="Y30" s="14"/>
      <c r="Z30" s="14"/>
      <c r="AA30" s="65"/>
      <c r="AB30" s="65"/>
      <c r="AC30" s="65"/>
      <c r="AD30" s="281" t="s">
        <v>178</v>
      </c>
      <c r="AE30" s="281"/>
      <c r="AF30" s="281"/>
      <c r="AG30" s="281"/>
      <c r="AH30" s="281"/>
      <c r="AI30" s="16"/>
    </row>
    <row r="31" spans="2:39" ht="18.75" customHeight="1">
      <c r="B31" s="18"/>
      <c r="C31" s="287">
        <v>45778</v>
      </c>
      <c r="D31" s="287"/>
      <c r="E31" s="287"/>
      <c r="F31" s="287"/>
      <c r="G31" s="287"/>
      <c r="H31" s="287"/>
      <c r="I31" s="287"/>
      <c r="J31" s="287"/>
      <c r="K31" s="287"/>
      <c r="L31" s="287"/>
      <c r="M31" s="288" t="s">
        <v>9</v>
      </c>
      <c r="N31" s="288"/>
      <c r="O31" s="288"/>
      <c r="P31" s="287">
        <v>45878</v>
      </c>
      <c r="Q31" s="287"/>
      <c r="R31" s="287"/>
      <c r="S31" s="287"/>
      <c r="T31" s="287"/>
      <c r="U31" s="287"/>
      <c r="V31" s="287"/>
      <c r="W31" s="287"/>
      <c r="X31" s="287"/>
      <c r="Y31" s="287"/>
      <c r="Z31" s="14" t="s">
        <v>10</v>
      </c>
      <c r="AA31" s="64"/>
      <c r="AB31" s="64"/>
      <c r="AC31" s="64"/>
      <c r="AD31" s="40"/>
      <c r="AE31" s="286">
        <v>57</v>
      </c>
      <c r="AF31" s="286"/>
      <c r="AG31" s="286"/>
      <c r="AH31" s="286"/>
      <c r="AI31" s="16"/>
      <c r="AK31" s="2"/>
      <c r="AL31" s="2"/>
    </row>
    <row r="32" spans="2:39" ht="10.050000000000001" customHeight="1">
      <c r="B32" s="15"/>
      <c r="C32" s="163"/>
      <c r="D32" s="163"/>
      <c r="E32" s="163"/>
      <c r="F32" s="17"/>
      <c r="G32" s="163"/>
      <c r="H32" s="163"/>
      <c r="I32" s="17"/>
      <c r="J32" s="163"/>
      <c r="K32" s="163"/>
      <c r="L32" s="163"/>
      <c r="M32" s="240"/>
      <c r="N32" s="240"/>
      <c r="O32" s="240"/>
      <c r="P32" s="240"/>
      <c r="Q32" s="240"/>
      <c r="R32" s="240"/>
      <c r="S32" s="240"/>
      <c r="T32" s="240"/>
      <c r="U32" s="163"/>
      <c r="V32" s="17"/>
      <c r="W32" s="163"/>
      <c r="X32" s="163"/>
      <c r="Y32" s="17"/>
      <c r="Z32" s="14"/>
      <c r="AA32" s="14"/>
      <c r="AB32" s="14"/>
      <c r="AC32" s="14"/>
      <c r="AD32" s="17"/>
      <c r="AE32" s="17"/>
      <c r="AF32" s="17"/>
      <c r="AG32" s="17"/>
      <c r="AH32" s="17"/>
      <c r="AI32" s="16"/>
    </row>
    <row r="33" spans="2:35" ht="18.75" customHeight="1">
      <c r="B33" s="15" t="s">
        <v>28</v>
      </c>
      <c r="C33" s="32"/>
      <c r="D33" s="32"/>
      <c r="E33" s="32"/>
      <c r="F33" s="14"/>
      <c r="G33" s="32"/>
      <c r="H33" s="32"/>
      <c r="I33" s="14"/>
      <c r="J33" s="32"/>
      <c r="K33" s="157"/>
      <c r="L33" s="14" t="s">
        <v>34</v>
      </c>
      <c r="M33" s="32"/>
      <c r="N33" s="32"/>
      <c r="O33" s="32"/>
      <c r="P33" s="157"/>
      <c r="Q33" s="14" t="s">
        <v>33</v>
      </c>
      <c r="R33" s="32"/>
      <c r="S33" s="32"/>
      <c r="T33" s="32"/>
      <c r="U33" s="14"/>
      <c r="V33" s="14"/>
      <c r="W33" s="32"/>
      <c r="X33" s="32"/>
      <c r="Y33" s="14"/>
      <c r="Z33" s="14"/>
      <c r="AA33" s="14"/>
      <c r="AB33" s="14"/>
      <c r="AC33" s="14"/>
      <c r="AD33" s="14"/>
      <c r="AE33" s="14"/>
      <c r="AF33" s="14"/>
      <c r="AG33" s="14"/>
      <c r="AH33" s="14"/>
      <c r="AI33" s="16"/>
    </row>
    <row r="34" spans="2:35" ht="10.050000000000001" customHeight="1">
      <c r="B34" s="15"/>
      <c r="C34" s="14"/>
      <c r="D34" s="32"/>
      <c r="E34" s="32"/>
      <c r="F34" s="14"/>
      <c r="G34" s="32"/>
      <c r="H34" s="32"/>
      <c r="I34" s="14"/>
      <c r="J34" s="32"/>
      <c r="K34" s="32"/>
      <c r="L34" s="32"/>
      <c r="M34" s="32"/>
      <c r="N34" s="32"/>
      <c r="O34" s="32"/>
      <c r="P34" s="32"/>
      <c r="Q34" s="32"/>
      <c r="R34" s="32"/>
      <c r="S34" s="32"/>
      <c r="T34" s="32"/>
      <c r="U34" s="32"/>
      <c r="V34" s="14"/>
      <c r="W34" s="32"/>
      <c r="X34" s="32"/>
      <c r="Y34" s="14"/>
      <c r="Z34" s="14"/>
      <c r="AA34" s="14"/>
      <c r="AB34" s="14"/>
      <c r="AC34" s="14"/>
      <c r="AD34" s="14"/>
      <c r="AE34" s="14"/>
      <c r="AF34" s="14"/>
      <c r="AG34" s="14"/>
      <c r="AH34" s="14"/>
      <c r="AI34" s="16"/>
    </row>
    <row r="35" spans="2:35" ht="16.5" customHeight="1">
      <c r="B35" s="289" t="s">
        <v>97</v>
      </c>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1"/>
    </row>
    <row r="36" spans="2:35" ht="10.050000000000001" customHeight="1">
      <c r="B36" s="18"/>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20"/>
    </row>
    <row r="37" spans="2:35" ht="18.75" customHeight="1">
      <c r="B37" s="18"/>
      <c r="C37" s="19" t="s">
        <v>22</v>
      </c>
      <c r="D37" s="19"/>
      <c r="E37" s="385">
        <v>7</v>
      </c>
      <c r="F37" s="385"/>
      <c r="G37" s="19" t="s">
        <v>6</v>
      </c>
      <c r="H37" s="385">
        <v>6</v>
      </c>
      <c r="I37" s="385"/>
      <c r="J37" s="19" t="s">
        <v>7</v>
      </c>
      <c r="K37" s="385">
        <v>2</v>
      </c>
      <c r="L37" s="385"/>
      <c r="M37" s="19" t="s">
        <v>8</v>
      </c>
      <c r="N37" s="19"/>
      <c r="O37" s="19"/>
      <c r="P37" s="19"/>
      <c r="Q37" s="19"/>
      <c r="R37" s="19"/>
      <c r="S37" s="19"/>
      <c r="T37" s="19"/>
      <c r="U37" s="19"/>
      <c r="V37" s="19"/>
      <c r="W37" s="19"/>
      <c r="X37" s="19"/>
      <c r="Y37" s="19"/>
      <c r="Z37" s="19"/>
      <c r="AA37" s="19"/>
      <c r="AB37" s="19"/>
      <c r="AC37" s="19"/>
      <c r="AD37" s="19"/>
      <c r="AE37" s="19"/>
      <c r="AF37" s="19"/>
      <c r="AG37" s="19"/>
      <c r="AH37" s="19"/>
      <c r="AI37" s="20"/>
    </row>
    <row r="38" spans="2:35" ht="19.95" customHeight="1">
      <c r="B38" s="21"/>
      <c r="C38" s="241" t="s">
        <v>327</v>
      </c>
      <c r="D38" s="241"/>
      <c r="E38" s="241"/>
      <c r="F38" s="241"/>
      <c r="G38" s="241"/>
      <c r="H38" s="241"/>
      <c r="I38" s="241"/>
      <c r="J38" s="241"/>
      <c r="K38" s="241"/>
      <c r="L38" s="241"/>
      <c r="M38" s="241"/>
      <c r="N38" s="55"/>
      <c r="O38" s="22"/>
      <c r="P38" s="22" t="s">
        <v>19</v>
      </c>
      <c r="Q38" s="22"/>
      <c r="R38" s="22"/>
      <c r="S38" s="22"/>
      <c r="T38" s="22"/>
      <c r="U38" s="22" t="s">
        <v>20</v>
      </c>
      <c r="V38" s="22"/>
      <c r="W38" s="386" t="s">
        <v>328</v>
      </c>
      <c r="X38" s="386"/>
      <c r="Y38" s="386"/>
      <c r="Z38" s="386"/>
      <c r="AA38" s="386"/>
      <c r="AB38" s="386"/>
      <c r="AC38" s="386"/>
      <c r="AD38" s="386"/>
      <c r="AE38" s="386"/>
      <c r="AF38" s="386"/>
      <c r="AG38" s="22"/>
      <c r="AH38" s="22"/>
      <c r="AI38" s="23"/>
    </row>
    <row r="39" spans="2:35" ht="19.95" customHeight="1">
      <c r="B39" s="21"/>
      <c r="C39" s="241"/>
      <c r="D39" s="241"/>
      <c r="E39" s="241"/>
      <c r="F39" s="241"/>
      <c r="G39" s="241"/>
      <c r="H39" s="241"/>
      <c r="I39" s="241"/>
      <c r="J39" s="241"/>
      <c r="K39" s="241"/>
      <c r="L39" s="241"/>
      <c r="M39" s="241"/>
      <c r="N39" s="22"/>
      <c r="O39" s="22"/>
      <c r="P39" s="22"/>
      <c r="Q39" s="22"/>
      <c r="R39" s="22"/>
      <c r="S39" s="22"/>
      <c r="T39" s="22"/>
      <c r="U39" s="22" t="s">
        <v>21</v>
      </c>
      <c r="V39" s="22"/>
      <c r="W39" s="386" t="s">
        <v>329</v>
      </c>
      <c r="X39" s="386"/>
      <c r="Y39" s="386"/>
      <c r="Z39" s="386"/>
      <c r="AA39" s="386"/>
      <c r="AB39" s="386"/>
      <c r="AC39" s="386"/>
      <c r="AD39" s="386"/>
      <c r="AE39" s="386"/>
      <c r="AF39" s="386"/>
      <c r="AG39" s="22"/>
      <c r="AH39" s="22"/>
      <c r="AI39" s="23"/>
    </row>
    <row r="40" spans="2:35" ht="19.95" customHeight="1" thickBot="1">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6"/>
    </row>
    <row r="41" spans="2:35" s="2" customFormat="1" ht="18" customHeight="1">
      <c r="B41" s="2" t="s">
        <v>15</v>
      </c>
    </row>
    <row r="42" spans="2:35" s="2" customFormat="1" ht="18" customHeight="1">
      <c r="B42" s="2" t="s">
        <v>281</v>
      </c>
      <c r="W42" s="43"/>
      <c r="X42" s="34"/>
      <c r="Y42" s="34"/>
      <c r="Z42" s="43"/>
      <c r="AA42" s="34"/>
      <c r="AB42" s="34"/>
      <c r="AC42" s="43"/>
      <c r="AD42" s="43"/>
      <c r="AE42" s="34"/>
      <c r="AF42" s="43"/>
      <c r="AG42" s="43"/>
      <c r="AH42" s="43"/>
      <c r="AI42" s="43"/>
    </row>
    <row r="43" spans="2:35" s="2" customFormat="1" ht="18" customHeight="1">
      <c r="B43" s="2" t="s">
        <v>141</v>
      </c>
      <c r="W43" s="43"/>
      <c r="X43" s="34"/>
      <c r="Y43" s="34"/>
      <c r="Z43" s="43"/>
      <c r="AA43" s="140"/>
      <c r="AB43" s="140"/>
      <c r="AC43" s="140"/>
      <c r="AD43" s="140"/>
      <c r="AE43" s="140"/>
      <c r="AF43" s="140"/>
      <c r="AG43" s="140"/>
      <c r="AH43" s="140"/>
      <c r="AI43" s="140"/>
    </row>
    <row r="44" spans="2:35" s="2" customFormat="1" ht="18" customHeight="1">
      <c r="C44" s="2" t="s">
        <v>137</v>
      </c>
      <c r="W44" s="43"/>
      <c r="X44" s="34"/>
      <c r="Y44" s="34"/>
      <c r="Z44" s="34"/>
      <c r="AA44" s="43"/>
      <c r="AB44" s="34"/>
      <c r="AC44" s="34"/>
      <c r="AD44" s="34"/>
      <c r="AE44" s="34"/>
      <c r="AF44" s="43"/>
      <c r="AG44" s="43"/>
      <c r="AH44" s="43"/>
      <c r="AI44" s="43"/>
    </row>
    <row r="45" spans="2:35" s="2" customFormat="1" ht="18" customHeight="1">
      <c r="D45" s="2" t="s">
        <v>138</v>
      </c>
      <c r="W45" s="51"/>
      <c r="X45" s="164"/>
      <c r="Y45" s="164"/>
      <c r="Z45" s="164"/>
      <c r="AA45" s="164"/>
      <c r="AB45" s="164"/>
      <c r="AC45" s="164"/>
      <c r="AD45" s="164"/>
      <c r="AE45" s="164"/>
      <c r="AF45" s="43"/>
      <c r="AG45" s="43"/>
      <c r="AH45" s="43"/>
      <c r="AI45" s="43"/>
    </row>
    <row r="46" spans="2:35" s="2" customFormat="1" ht="18" customHeight="1">
      <c r="D46" s="2" t="s">
        <v>139</v>
      </c>
      <c r="W46" s="43"/>
      <c r="X46" s="43"/>
      <c r="Y46" s="43"/>
      <c r="Z46" s="43"/>
      <c r="AA46" s="43"/>
      <c r="AB46" s="43"/>
      <c r="AC46" s="43"/>
      <c r="AD46" s="43"/>
      <c r="AE46" s="43"/>
      <c r="AF46" s="43"/>
      <c r="AG46" s="43"/>
      <c r="AH46" s="43"/>
      <c r="AI46" s="43"/>
    </row>
    <row r="47" spans="2:35" s="2" customFormat="1" ht="18" customHeight="1">
      <c r="D47" s="2" t="s">
        <v>140</v>
      </c>
      <c r="W47" s="43"/>
      <c r="X47" s="43"/>
      <c r="Y47" s="43"/>
      <c r="Z47" s="43"/>
      <c r="AA47" s="43"/>
      <c r="AB47" s="43"/>
      <c r="AC47" s="43"/>
      <c r="AD47" s="43"/>
      <c r="AE47" s="43"/>
      <c r="AF47" s="43"/>
      <c r="AG47" s="43"/>
      <c r="AH47" s="43"/>
      <c r="AI47" s="43"/>
    </row>
  </sheetData>
  <sheetProtection selectLockedCells="1"/>
  <mergeCells count="87">
    <mergeCell ref="O1:AI1"/>
    <mergeCell ref="B2:AI2"/>
    <mergeCell ref="B7:G7"/>
    <mergeCell ref="H7:S7"/>
    <mergeCell ref="T7:Y8"/>
    <mergeCell ref="Z7:AI8"/>
    <mergeCell ref="B8:G8"/>
    <mergeCell ref="H8:S8"/>
    <mergeCell ref="B9:G9"/>
    <mergeCell ref="H9:S9"/>
    <mergeCell ref="T9:Y9"/>
    <mergeCell ref="Z9:AI10"/>
    <mergeCell ref="B10:G10"/>
    <mergeCell ref="H10:S10"/>
    <mergeCell ref="T10:Y10"/>
    <mergeCell ref="B13:I16"/>
    <mergeCell ref="B11:G11"/>
    <mergeCell ref="H11:S11"/>
    <mergeCell ref="T11:Y11"/>
    <mergeCell ref="Z11:AI11"/>
    <mergeCell ref="B12:I12"/>
    <mergeCell ref="K12:N12"/>
    <mergeCell ref="P12:S12"/>
    <mergeCell ref="T12:Y12"/>
    <mergeCell ref="K13:AI13"/>
    <mergeCell ref="K14:AI14"/>
    <mergeCell ref="K15:AI15"/>
    <mergeCell ref="K16:AI16"/>
    <mergeCell ref="K17:AI17"/>
    <mergeCell ref="B22:I22"/>
    <mergeCell ref="B18:I18"/>
    <mergeCell ref="K18:N18"/>
    <mergeCell ref="P18:S18"/>
    <mergeCell ref="U18:AI18"/>
    <mergeCell ref="B19:I19"/>
    <mergeCell ref="J19:Q19"/>
    <mergeCell ref="AB19:AE19"/>
    <mergeCell ref="AF19:AI19"/>
    <mergeCell ref="AF20:AI20"/>
    <mergeCell ref="B21:I21"/>
    <mergeCell ref="J21:Q21"/>
    <mergeCell ref="R21:S21"/>
    <mergeCell ref="T21:Y21"/>
    <mergeCell ref="Z21:AA21"/>
    <mergeCell ref="AB21:AE21"/>
    <mergeCell ref="AF21:AI21"/>
    <mergeCell ref="B20:I20"/>
    <mergeCell ref="J20:Q20"/>
    <mergeCell ref="R20:S20"/>
    <mergeCell ref="T20:Y20"/>
    <mergeCell ref="Z20:AA20"/>
    <mergeCell ref="AB20:AE20"/>
    <mergeCell ref="J22:Q22"/>
    <mergeCell ref="R22:S22"/>
    <mergeCell ref="T22:Y22"/>
    <mergeCell ref="Z22:AA22"/>
    <mergeCell ref="AD30:AH30"/>
    <mergeCell ref="AB22:AI22"/>
    <mergeCell ref="B23:I23"/>
    <mergeCell ref="J23:S23"/>
    <mergeCell ref="T23:AA23"/>
    <mergeCell ref="AB23:AI23"/>
    <mergeCell ref="T25:AI25"/>
    <mergeCell ref="H26:I26"/>
    <mergeCell ref="K26:L26"/>
    <mergeCell ref="N26:O26"/>
    <mergeCell ref="T26:V26"/>
    <mergeCell ref="X26:AH26"/>
    <mergeCell ref="B27:I27"/>
    <mergeCell ref="J27:S27"/>
    <mergeCell ref="T27:AA27"/>
    <mergeCell ref="AB27:AI27"/>
    <mergeCell ref="B29:AI29"/>
    <mergeCell ref="C31:L31"/>
    <mergeCell ref="M31:O31"/>
    <mergeCell ref="P31:Y31"/>
    <mergeCell ref="AE31:AH31"/>
    <mergeCell ref="M32:O32"/>
    <mergeCell ref="P32:Q32"/>
    <mergeCell ref="R32:T32"/>
    <mergeCell ref="B35:AI35"/>
    <mergeCell ref="E37:F37"/>
    <mergeCell ref="H37:I37"/>
    <mergeCell ref="K37:L37"/>
    <mergeCell ref="C38:M39"/>
    <mergeCell ref="W38:AF38"/>
    <mergeCell ref="W39:AF39"/>
  </mergeCells>
  <phoneticPr fontId="3"/>
  <conditionalFormatting sqref="J19:Q19">
    <cfRule type="expression" dxfId="5" priority="3">
      <formula>#REF!=2</formula>
    </cfRule>
  </conditionalFormatting>
  <conditionalFormatting sqref="J21:Q21">
    <cfRule type="expression" dxfId="4" priority="2">
      <formula>#REF!&lt;&gt;0</formula>
    </cfRule>
  </conditionalFormatting>
  <conditionalFormatting sqref="T21:Y21">
    <cfRule type="expression" dxfId="3" priority="1">
      <formula>#REF!&lt;&gt;0</formula>
    </cfRule>
  </conditionalFormatting>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Option Button 1">
              <controlPr locked="0" defaultSize="0" autoFill="0" autoLine="0" autoPict="0">
                <anchor>
                  <from>
                    <xdr:col>9</xdr:col>
                    <xdr:colOff>30480</xdr:colOff>
                    <xdr:row>11</xdr:row>
                    <xdr:rowOff>53340</xdr:rowOff>
                  </from>
                  <to>
                    <xdr:col>10</xdr:col>
                    <xdr:colOff>22860</xdr:colOff>
                    <xdr:row>11</xdr:row>
                    <xdr:rowOff>411480</xdr:rowOff>
                  </to>
                </anchor>
              </controlPr>
            </control>
          </mc:Choice>
        </mc:AlternateContent>
        <mc:AlternateContent xmlns:mc="http://schemas.openxmlformats.org/markup-compatibility/2006">
          <mc:Choice Requires="x14">
            <control shapeId="17410" r:id="rId5" name="Option Button 2">
              <controlPr defaultSize="0" autoFill="0" autoLine="0" autoPict="0">
                <anchor>
                  <from>
                    <xdr:col>14</xdr:col>
                    <xdr:colOff>0</xdr:colOff>
                    <xdr:row>11</xdr:row>
                    <xdr:rowOff>53340</xdr:rowOff>
                  </from>
                  <to>
                    <xdr:col>14</xdr:col>
                    <xdr:colOff>137160</xdr:colOff>
                    <xdr:row>11</xdr:row>
                    <xdr:rowOff>434340</xdr:rowOff>
                  </to>
                </anchor>
              </controlPr>
            </control>
          </mc:Choice>
        </mc:AlternateContent>
        <mc:AlternateContent xmlns:mc="http://schemas.openxmlformats.org/markup-compatibility/2006">
          <mc:Choice Requires="x14">
            <control shapeId="17411" r:id="rId6" name="Option Button 3">
              <controlPr defaultSize="0" autoFill="0" autoLine="0" autoPict="0">
                <anchor>
                  <from>
                    <xdr:col>10</xdr:col>
                    <xdr:colOff>0</xdr:colOff>
                    <xdr:row>32</xdr:row>
                    <xdr:rowOff>0</xdr:rowOff>
                  </from>
                  <to>
                    <xdr:col>10</xdr:col>
                    <xdr:colOff>175260</xdr:colOff>
                    <xdr:row>33</xdr:row>
                    <xdr:rowOff>7620</xdr:rowOff>
                  </to>
                </anchor>
              </controlPr>
            </control>
          </mc:Choice>
        </mc:AlternateContent>
        <mc:AlternateContent xmlns:mc="http://schemas.openxmlformats.org/markup-compatibility/2006">
          <mc:Choice Requires="x14">
            <control shapeId="17412" r:id="rId7" name="Option Button 4">
              <controlPr defaultSize="0" autoFill="0" autoLine="0" autoPict="0">
                <anchor>
                  <from>
                    <xdr:col>15</xdr:col>
                    <xdr:colOff>0</xdr:colOff>
                    <xdr:row>32</xdr:row>
                    <xdr:rowOff>0</xdr:rowOff>
                  </from>
                  <to>
                    <xdr:col>16</xdr:col>
                    <xdr:colOff>7620</xdr:colOff>
                    <xdr:row>33</xdr:row>
                    <xdr:rowOff>7620</xdr:rowOff>
                  </to>
                </anchor>
              </controlPr>
            </control>
          </mc:Choice>
        </mc:AlternateContent>
        <mc:AlternateContent xmlns:mc="http://schemas.openxmlformats.org/markup-compatibility/2006">
          <mc:Choice Requires="x14">
            <control shapeId="17413" r:id="rId8" name="Group Box 5">
              <controlPr defaultSize="0" autoFill="0" autoPict="0">
                <anchor moveWithCells="1">
                  <from>
                    <xdr:col>8</xdr:col>
                    <xdr:colOff>0</xdr:colOff>
                    <xdr:row>11</xdr:row>
                    <xdr:rowOff>0</xdr:rowOff>
                  </from>
                  <to>
                    <xdr:col>17</xdr:col>
                    <xdr:colOff>175260</xdr:colOff>
                    <xdr:row>12</xdr:row>
                    <xdr:rowOff>22860</xdr:rowOff>
                  </to>
                </anchor>
              </controlPr>
            </control>
          </mc:Choice>
        </mc:AlternateContent>
        <mc:AlternateContent xmlns:mc="http://schemas.openxmlformats.org/markup-compatibility/2006">
          <mc:Choice Requires="x14">
            <control shapeId="17414" r:id="rId9" name="Option Button 6">
              <controlPr defaultSize="0" autoFill="0" autoLine="0" autoPict="0">
                <anchor>
                  <from>
                    <xdr:col>9</xdr:col>
                    <xdr:colOff>30480</xdr:colOff>
                    <xdr:row>17</xdr:row>
                    <xdr:rowOff>22860</xdr:rowOff>
                  </from>
                  <to>
                    <xdr:col>9</xdr:col>
                    <xdr:colOff>182880</xdr:colOff>
                    <xdr:row>17</xdr:row>
                    <xdr:rowOff>411480</xdr:rowOff>
                  </to>
                </anchor>
              </controlPr>
            </control>
          </mc:Choice>
        </mc:AlternateContent>
        <mc:AlternateContent xmlns:mc="http://schemas.openxmlformats.org/markup-compatibility/2006">
          <mc:Choice Requires="x14">
            <control shapeId="17415" r:id="rId10" name="Option Button 7">
              <controlPr defaultSize="0" autoFill="0" autoLine="0" autoPict="0">
                <anchor>
                  <from>
                    <xdr:col>14</xdr:col>
                    <xdr:colOff>0</xdr:colOff>
                    <xdr:row>17</xdr:row>
                    <xdr:rowOff>30480</xdr:rowOff>
                  </from>
                  <to>
                    <xdr:col>14</xdr:col>
                    <xdr:colOff>175260</xdr:colOff>
                    <xdr:row>17</xdr:row>
                    <xdr:rowOff>419100</xdr:rowOff>
                  </to>
                </anchor>
              </controlPr>
            </control>
          </mc:Choice>
        </mc:AlternateContent>
        <mc:AlternateContent xmlns:mc="http://schemas.openxmlformats.org/markup-compatibility/2006">
          <mc:Choice Requires="x14">
            <control shapeId="17416" r:id="rId11" name="Group Box 8">
              <controlPr defaultSize="0" autoFill="0" autoPict="0">
                <anchor moveWithCells="1">
                  <from>
                    <xdr:col>8</xdr:col>
                    <xdr:colOff>15240</xdr:colOff>
                    <xdr:row>16</xdr:row>
                    <xdr:rowOff>167640</xdr:rowOff>
                  </from>
                  <to>
                    <xdr:col>17</xdr:col>
                    <xdr:colOff>182880</xdr:colOff>
                    <xdr:row>18</xdr:row>
                    <xdr:rowOff>99060</xdr:rowOff>
                  </to>
                </anchor>
              </controlPr>
            </control>
          </mc:Choice>
        </mc:AlternateContent>
        <mc:AlternateContent xmlns:mc="http://schemas.openxmlformats.org/markup-compatibility/2006">
          <mc:Choice Requires="x14">
            <control shapeId="17418" r:id="rId12" name="Option Button 10">
              <controlPr defaultSize="0" autoFill="0" autoLine="0" autoPict="0">
                <anchor>
                  <from>
                    <xdr:col>9</xdr:col>
                    <xdr:colOff>22860</xdr:colOff>
                    <xdr:row>12</xdr:row>
                    <xdr:rowOff>22860</xdr:rowOff>
                  </from>
                  <to>
                    <xdr:col>9</xdr:col>
                    <xdr:colOff>182880</xdr:colOff>
                    <xdr:row>12</xdr:row>
                    <xdr:rowOff>190500</xdr:rowOff>
                  </to>
                </anchor>
              </controlPr>
            </control>
          </mc:Choice>
        </mc:AlternateContent>
        <mc:AlternateContent xmlns:mc="http://schemas.openxmlformats.org/markup-compatibility/2006">
          <mc:Choice Requires="x14">
            <control shapeId="17419" r:id="rId13" name="Option Button 11">
              <controlPr defaultSize="0" autoFill="0" autoLine="0" autoPict="0">
                <anchor>
                  <from>
                    <xdr:col>9</xdr:col>
                    <xdr:colOff>22860</xdr:colOff>
                    <xdr:row>13</xdr:row>
                    <xdr:rowOff>22860</xdr:rowOff>
                  </from>
                  <to>
                    <xdr:col>9</xdr:col>
                    <xdr:colOff>190500</xdr:colOff>
                    <xdr:row>13</xdr:row>
                    <xdr:rowOff>175260</xdr:rowOff>
                  </to>
                </anchor>
              </controlPr>
            </control>
          </mc:Choice>
        </mc:AlternateContent>
        <mc:AlternateContent xmlns:mc="http://schemas.openxmlformats.org/markup-compatibility/2006">
          <mc:Choice Requires="x14">
            <control shapeId="17420" r:id="rId14" name="Option Button 12">
              <controlPr defaultSize="0" autoFill="0" autoLine="0" autoPict="0">
                <anchor>
                  <from>
                    <xdr:col>9</xdr:col>
                    <xdr:colOff>22860</xdr:colOff>
                    <xdr:row>14</xdr:row>
                    <xdr:rowOff>22860</xdr:rowOff>
                  </from>
                  <to>
                    <xdr:col>9</xdr:col>
                    <xdr:colOff>175260</xdr:colOff>
                    <xdr:row>14</xdr:row>
                    <xdr:rowOff>182880</xdr:rowOff>
                  </to>
                </anchor>
              </controlPr>
            </control>
          </mc:Choice>
        </mc:AlternateContent>
        <mc:AlternateContent xmlns:mc="http://schemas.openxmlformats.org/markup-compatibility/2006">
          <mc:Choice Requires="x14">
            <control shapeId="17421" r:id="rId15" name="Option Button 13">
              <controlPr defaultSize="0" autoFill="0" autoLine="0" autoPict="0">
                <anchor>
                  <from>
                    <xdr:col>9</xdr:col>
                    <xdr:colOff>22860</xdr:colOff>
                    <xdr:row>15</xdr:row>
                    <xdr:rowOff>22860</xdr:rowOff>
                  </from>
                  <to>
                    <xdr:col>9</xdr:col>
                    <xdr:colOff>182880</xdr:colOff>
                    <xdr:row>15</xdr:row>
                    <xdr:rowOff>175260</xdr:rowOff>
                  </to>
                </anchor>
              </controlPr>
            </control>
          </mc:Choice>
        </mc:AlternateContent>
        <mc:AlternateContent xmlns:mc="http://schemas.openxmlformats.org/markup-compatibility/2006">
          <mc:Choice Requires="x14">
            <control shapeId="17422" r:id="rId16" name="Option Button 14">
              <controlPr defaultSize="0" autoFill="0" autoLine="0" autoPict="0">
                <anchor>
                  <from>
                    <xdr:col>9</xdr:col>
                    <xdr:colOff>22860</xdr:colOff>
                    <xdr:row>16</xdr:row>
                    <xdr:rowOff>22860</xdr:rowOff>
                  </from>
                  <to>
                    <xdr:col>9</xdr:col>
                    <xdr:colOff>175260</xdr:colOff>
                    <xdr:row>16</xdr:row>
                    <xdr:rowOff>175260</xdr:rowOff>
                  </to>
                </anchor>
              </controlPr>
            </control>
          </mc:Choice>
        </mc:AlternateContent>
        <mc:AlternateContent xmlns:mc="http://schemas.openxmlformats.org/markup-compatibility/2006">
          <mc:Choice Requires="x14">
            <control shapeId="17423" r:id="rId17" name="group_haiguu">
              <controlPr defaultSize="0" autoFill="0" autoPict="0">
                <anchor moveWithCells="1">
                  <from>
                    <xdr:col>9</xdr:col>
                    <xdr:colOff>0</xdr:colOff>
                    <xdr:row>12</xdr:row>
                    <xdr:rowOff>0</xdr:rowOff>
                  </from>
                  <to>
                    <xdr:col>10</xdr:col>
                    <xdr:colOff>7620</xdr:colOff>
                    <xdr:row>17</xdr:row>
                    <xdr:rowOff>0</xdr:rowOff>
                  </to>
                </anchor>
              </controlPr>
            </control>
          </mc:Choice>
        </mc:AlternateContent>
        <mc:AlternateContent xmlns:mc="http://schemas.openxmlformats.org/markup-compatibility/2006">
          <mc:Choice Requires="x14">
            <control shapeId="17424" r:id="rId18" name="Option Button 16">
              <controlPr defaultSize="0" autoFill="0" autoLine="0" autoPict="0">
                <anchor>
                  <from>
                    <xdr:col>25</xdr:col>
                    <xdr:colOff>22860</xdr:colOff>
                    <xdr:row>11</xdr:row>
                    <xdr:rowOff>60960</xdr:rowOff>
                  </from>
                  <to>
                    <xdr:col>26</xdr:col>
                    <xdr:colOff>0</xdr:colOff>
                    <xdr:row>11</xdr:row>
                    <xdr:rowOff>388620</xdr:rowOff>
                  </to>
                </anchor>
              </controlPr>
            </control>
          </mc:Choice>
        </mc:AlternateContent>
        <mc:AlternateContent xmlns:mc="http://schemas.openxmlformats.org/markup-compatibility/2006">
          <mc:Choice Requires="x14">
            <control shapeId="17425" r:id="rId19" name="Option Button 17">
              <controlPr defaultSize="0" autoFill="0" autoLine="0" autoPict="0">
                <anchor>
                  <from>
                    <xdr:col>29</xdr:col>
                    <xdr:colOff>30480</xdr:colOff>
                    <xdr:row>11</xdr:row>
                    <xdr:rowOff>45720</xdr:rowOff>
                  </from>
                  <to>
                    <xdr:col>29</xdr:col>
                    <xdr:colOff>190500</xdr:colOff>
                    <xdr:row>11</xdr:row>
                    <xdr:rowOff>419100</xdr:rowOff>
                  </to>
                </anchor>
              </controlPr>
            </control>
          </mc:Choice>
        </mc:AlternateContent>
        <mc:AlternateContent xmlns:mc="http://schemas.openxmlformats.org/markup-compatibility/2006">
          <mc:Choice Requires="x14">
            <control shapeId="17426" r:id="rId20" name="Group Box 18">
              <controlPr defaultSize="0" autoFill="0" autoPict="0">
                <anchor moveWithCells="1">
                  <from>
                    <xdr:col>24</xdr:col>
                    <xdr:colOff>518160</xdr:colOff>
                    <xdr:row>10</xdr:row>
                    <xdr:rowOff>396240</xdr:rowOff>
                  </from>
                  <to>
                    <xdr:col>33</xdr:col>
                    <xdr:colOff>60960</xdr:colOff>
                    <xdr:row>12</xdr:row>
                    <xdr:rowOff>60960</xdr:rowOff>
                  </to>
                </anchor>
              </controlPr>
            </control>
          </mc:Choice>
        </mc:AlternateContent>
        <mc:AlternateContent xmlns:mc="http://schemas.openxmlformats.org/markup-compatibility/2006">
          <mc:Choice Requires="x14">
            <control shapeId="17427" r:id="rId21" name="Group Box 19">
              <controlPr defaultSize="0" autoFill="0" autoPict="0">
                <anchor moveWithCells="1">
                  <from>
                    <xdr:col>8</xdr:col>
                    <xdr:colOff>137160</xdr:colOff>
                    <xdr:row>30</xdr:row>
                    <xdr:rowOff>220980</xdr:rowOff>
                  </from>
                  <to>
                    <xdr:col>20</xdr:col>
                    <xdr:colOff>30480</xdr:colOff>
                    <xdr:row>34</xdr:row>
                    <xdr:rowOff>0</xdr:rowOff>
                  </to>
                </anchor>
              </controlPr>
            </control>
          </mc:Choice>
        </mc:AlternateContent>
        <mc:AlternateContent xmlns:mc="http://schemas.openxmlformats.org/markup-compatibility/2006">
          <mc:Choice Requires="x14">
            <control shapeId="17430" r:id="rId22" name="Option Button 22">
              <controlPr defaultSize="0" autoFill="0" autoLine="0" autoPict="0">
                <anchor moveWithCells="1">
                  <from>
                    <xdr:col>3</xdr:col>
                    <xdr:colOff>0</xdr:colOff>
                    <xdr:row>15</xdr:row>
                    <xdr:rowOff>144780</xdr:rowOff>
                  </from>
                  <to>
                    <xdr:col>7</xdr:col>
                    <xdr:colOff>182880</xdr:colOff>
                    <xdr:row>16</xdr:row>
                    <xdr:rowOff>190500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B1:AQ47"/>
  <sheetViews>
    <sheetView showGridLines="0" view="pageBreakPreview" topLeftCell="A2" zoomScale="145" zoomScaleNormal="100" zoomScaleSheetLayoutView="145" workbookViewId="0">
      <selection activeCell="B2" sqref="B2:AI2"/>
    </sheetView>
  </sheetViews>
  <sheetFormatPr defaultColWidth="2.5" defaultRowHeight="15" customHeight="1"/>
  <cols>
    <col min="1" max="1" width="2.5" style="1"/>
    <col min="2" max="23" width="2.59765625" style="1" customWidth="1"/>
    <col min="24" max="25" width="3.59765625" style="1" customWidth="1"/>
    <col min="26" max="35" width="2.59765625" style="1" customWidth="1"/>
    <col min="36" max="36" width="2.5" style="1" customWidth="1"/>
    <col min="37" max="37" width="8.3984375" style="1" bestFit="1" customWidth="1"/>
    <col min="38" max="38" width="17.19921875" style="1" customWidth="1"/>
    <col min="39" max="39" width="6.3984375" style="1" customWidth="1"/>
    <col min="40" max="41" width="2.5" style="1"/>
    <col min="42" max="43" width="7.19921875" style="1" bestFit="1" customWidth="1"/>
    <col min="44" max="16384" width="2.5" style="1"/>
  </cols>
  <sheetData>
    <row r="1" spans="2:43" ht="25.95" customHeight="1">
      <c r="B1" s="2" t="s">
        <v>310</v>
      </c>
      <c r="M1" s="4"/>
      <c r="N1" s="5"/>
      <c r="O1" s="410" t="s">
        <v>332</v>
      </c>
      <c r="P1" s="410"/>
      <c r="Q1" s="410"/>
      <c r="R1" s="410"/>
      <c r="S1" s="410"/>
      <c r="T1" s="410"/>
      <c r="U1" s="410"/>
      <c r="V1" s="410"/>
      <c r="W1" s="410"/>
      <c r="X1" s="410"/>
      <c r="Y1" s="410"/>
      <c r="Z1" s="410"/>
      <c r="AA1" s="410"/>
      <c r="AB1" s="410"/>
      <c r="AC1" s="410"/>
      <c r="AD1" s="410"/>
      <c r="AE1" s="410"/>
      <c r="AF1" s="410"/>
      <c r="AG1" s="410"/>
      <c r="AH1" s="410"/>
      <c r="AI1" s="410"/>
    </row>
    <row r="2" spans="2:43" ht="27.75" customHeight="1">
      <c r="B2" s="244" t="s">
        <v>245</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2:43" s="31" customFormat="1" ht="20.100000000000001" customHeight="1">
      <c r="B3" s="51" t="s">
        <v>448</v>
      </c>
      <c r="C3" s="164"/>
      <c r="D3" s="164"/>
      <c r="E3" s="164"/>
      <c r="F3" s="164"/>
      <c r="G3" s="164"/>
      <c r="H3" s="164"/>
      <c r="I3" s="164"/>
      <c r="J3" s="164"/>
      <c r="K3" s="164"/>
      <c r="L3" s="164"/>
      <c r="M3" s="164"/>
      <c r="N3" s="164"/>
      <c r="O3" s="164"/>
      <c r="P3" s="164"/>
      <c r="Q3" s="164"/>
      <c r="R3" s="164"/>
      <c r="S3" s="164"/>
      <c r="T3" s="164"/>
      <c r="U3" s="164"/>
      <c r="V3" s="164"/>
      <c r="W3" s="164"/>
      <c r="X3" s="164"/>
      <c r="AH3" s="164"/>
      <c r="AI3" s="164"/>
    </row>
    <row r="4" spans="2:43" s="31" customFormat="1" ht="20.100000000000001" customHeight="1">
      <c r="B4" s="51" t="s">
        <v>96</v>
      </c>
      <c r="C4" s="164"/>
      <c r="D4" s="164"/>
      <c r="E4" s="164"/>
      <c r="F4" s="164"/>
      <c r="G4" s="164"/>
      <c r="H4" s="164"/>
      <c r="I4" s="164"/>
      <c r="J4" s="164"/>
      <c r="K4" s="164"/>
      <c r="L4" s="164"/>
      <c r="M4" s="164"/>
      <c r="N4" s="164"/>
      <c r="O4" s="164"/>
      <c r="P4" s="164"/>
      <c r="Q4" s="164"/>
      <c r="R4" s="164"/>
      <c r="S4" s="164"/>
      <c r="T4" s="164"/>
      <c r="U4" s="164"/>
      <c r="V4" s="164"/>
      <c r="W4" s="164"/>
      <c r="X4" s="164"/>
      <c r="AH4" s="164"/>
      <c r="AI4" s="164"/>
    </row>
    <row r="5" spans="2:43" s="31" customFormat="1" ht="18.45" customHeight="1">
      <c r="B5" s="44" t="s">
        <v>26</v>
      </c>
      <c r="C5" s="45"/>
      <c r="D5" s="45"/>
      <c r="E5" s="45"/>
      <c r="F5" s="45"/>
      <c r="G5" s="45"/>
      <c r="H5" s="45"/>
      <c r="I5" s="45"/>
      <c r="J5" s="45"/>
      <c r="K5" s="45"/>
      <c r="L5" s="45"/>
      <c r="M5" s="45"/>
      <c r="N5" s="164"/>
      <c r="O5" s="164"/>
      <c r="P5" s="164"/>
      <c r="Q5" s="164"/>
      <c r="R5" s="164"/>
      <c r="S5" s="164"/>
      <c r="T5" s="164"/>
      <c r="U5" s="164"/>
      <c r="V5" s="164"/>
      <c r="W5" s="164"/>
      <c r="X5" s="164"/>
      <c r="AH5" s="164"/>
      <c r="AI5" s="164"/>
      <c r="AL5" s="48"/>
    </row>
    <row r="6" spans="2:43" s="34" customFormat="1" ht="14.55" customHeight="1" thickBot="1">
      <c r="B6" s="58" t="s">
        <v>142</v>
      </c>
      <c r="C6" s="58"/>
      <c r="D6" s="58"/>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row>
    <row r="7" spans="2:43" ht="18" customHeight="1">
      <c r="B7" s="251" t="s">
        <v>286</v>
      </c>
      <c r="C7" s="246"/>
      <c r="D7" s="246"/>
      <c r="E7" s="246"/>
      <c r="F7" s="246"/>
      <c r="G7" s="247"/>
      <c r="H7" s="248" t="s">
        <v>13</v>
      </c>
      <c r="I7" s="249"/>
      <c r="J7" s="249"/>
      <c r="K7" s="249"/>
      <c r="L7" s="249"/>
      <c r="M7" s="249"/>
      <c r="N7" s="249"/>
      <c r="O7" s="249"/>
      <c r="P7" s="249"/>
      <c r="Q7" s="249"/>
      <c r="R7" s="249"/>
      <c r="S7" s="250"/>
      <c r="T7" s="245" t="s">
        <v>25</v>
      </c>
      <c r="U7" s="246"/>
      <c r="V7" s="246"/>
      <c r="W7" s="246"/>
      <c r="X7" s="246"/>
      <c r="Y7" s="247"/>
      <c r="Z7" s="411" t="s">
        <v>321</v>
      </c>
      <c r="AA7" s="411"/>
      <c r="AB7" s="411"/>
      <c r="AC7" s="411"/>
      <c r="AD7" s="411"/>
      <c r="AE7" s="411"/>
      <c r="AF7" s="411"/>
      <c r="AG7" s="411"/>
      <c r="AH7" s="411"/>
      <c r="AI7" s="412"/>
    </row>
    <row r="8" spans="2:43" ht="18" customHeight="1">
      <c r="B8" s="238" t="s">
        <v>287</v>
      </c>
      <c r="C8" s="229"/>
      <c r="D8" s="229"/>
      <c r="E8" s="229"/>
      <c r="F8" s="229"/>
      <c r="G8" s="230"/>
      <c r="H8" s="415" t="s">
        <v>322</v>
      </c>
      <c r="I8" s="416"/>
      <c r="J8" s="416"/>
      <c r="K8" s="416"/>
      <c r="L8" s="416"/>
      <c r="M8" s="416"/>
      <c r="N8" s="416"/>
      <c r="O8" s="416"/>
      <c r="P8" s="416"/>
      <c r="Q8" s="416"/>
      <c r="R8" s="416"/>
      <c r="S8" s="417"/>
      <c r="T8" s="228"/>
      <c r="U8" s="229"/>
      <c r="V8" s="229"/>
      <c r="W8" s="229"/>
      <c r="X8" s="229"/>
      <c r="Y8" s="230"/>
      <c r="Z8" s="413"/>
      <c r="AA8" s="413"/>
      <c r="AB8" s="413"/>
      <c r="AC8" s="413"/>
      <c r="AD8" s="413"/>
      <c r="AE8" s="413"/>
      <c r="AF8" s="413"/>
      <c r="AG8" s="413"/>
      <c r="AH8" s="413"/>
      <c r="AI8" s="414"/>
    </row>
    <row r="9" spans="2:43" ht="18" customHeight="1">
      <c r="B9" s="210" t="s">
        <v>0</v>
      </c>
      <c r="C9" s="211"/>
      <c r="D9" s="211"/>
      <c r="E9" s="211"/>
      <c r="F9" s="211"/>
      <c r="G9" s="212"/>
      <c r="H9" s="398" t="s">
        <v>323</v>
      </c>
      <c r="I9" s="399"/>
      <c r="J9" s="399"/>
      <c r="K9" s="399"/>
      <c r="L9" s="399"/>
      <c r="M9" s="399"/>
      <c r="N9" s="399"/>
      <c r="O9" s="399"/>
      <c r="P9" s="399"/>
      <c r="Q9" s="399"/>
      <c r="R9" s="399"/>
      <c r="S9" s="400"/>
      <c r="T9" s="225" t="s">
        <v>12</v>
      </c>
      <c r="U9" s="226"/>
      <c r="V9" s="226"/>
      <c r="W9" s="226"/>
      <c r="X9" s="226"/>
      <c r="Y9" s="227"/>
      <c r="Z9" s="401" t="s">
        <v>324</v>
      </c>
      <c r="AA9" s="402"/>
      <c r="AB9" s="402"/>
      <c r="AC9" s="402"/>
      <c r="AD9" s="402"/>
      <c r="AE9" s="402"/>
      <c r="AF9" s="402"/>
      <c r="AG9" s="402"/>
      <c r="AH9" s="402"/>
      <c r="AI9" s="403"/>
    </row>
    <row r="10" spans="2:43" ht="18" customHeight="1">
      <c r="B10" s="238" t="s">
        <v>1</v>
      </c>
      <c r="C10" s="229"/>
      <c r="D10" s="229"/>
      <c r="E10" s="229"/>
      <c r="F10" s="229"/>
      <c r="G10" s="230"/>
      <c r="H10" s="407" t="s">
        <v>325</v>
      </c>
      <c r="I10" s="408"/>
      <c r="J10" s="408"/>
      <c r="K10" s="408"/>
      <c r="L10" s="408"/>
      <c r="M10" s="408"/>
      <c r="N10" s="408"/>
      <c r="O10" s="408"/>
      <c r="P10" s="408"/>
      <c r="Q10" s="408"/>
      <c r="R10" s="408"/>
      <c r="S10" s="409"/>
      <c r="T10" s="228" t="s">
        <v>4</v>
      </c>
      <c r="U10" s="229"/>
      <c r="V10" s="229"/>
      <c r="W10" s="229"/>
      <c r="X10" s="229"/>
      <c r="Y10" s="230"/>
      <c r="Z10" s="404"/>
      <c r="AA10" s="405"/>
      <c r="AB10" s="405"/>
      <c r="AC10" s="405"/>
      <c r="AD10" s="405"/>
      <c r="AE10" s="405"/>
      <c r="AF10" s="405"/>
      <c r="AG10" s="405"/>
      <c r="AH10" s="405"/>
      <c r="AI10" s="406"/>
      <c r="AQ10" s="37"/>
    </row>
    <row r="11" spans="2:43" ht="36" customHeight="1">
      <c r="B11" s="238" t="s">
        <v>3</v>
      </c>
      <c r="C11" s="229"/>
      <c r="D11" s="229"/>
      <c r="E11" s="229"/>
      <c r="F11" s="229"/>
      <c r="G11" s="230"/>
      <c r="H11" s="392" t="s">
        <v>326</v>
      </c>
      <c r="I11" s="393"/>
      <c r="J11" s="393"/>
      <c r="K11" s="393"/>
      <c r="L11" s="393"/>
      <c r="M11" s="393"/>
      <c r="N11" s="393"/>
      <c r="O11" s="393"/>
      <c r="P11" s="393"/>
      <c r="Q11" s="393"/>
      <c r="R11" s="393"/>
      <c r="S11" s="394"/>
      <c r="T11" s="228" t="s">
        <v>2</v>
      </c>
      <c r="U11" s="229"/>
      <c r="V11" s="229"/>
      <c r="W11" s="229"/>
      <c r="X11" s="229"/>
      <c r="Y11" s="230"/>
      <c r="Z11" s="395">
        <v>45778</v>
      </c>
      <c r="AA11" s="396"/>
      <c r="AB11" s="396"/>
      <c r="AC11" s="396"/>
      <c r="AD11" s="396"/>
      <c r="AE11" s="396"/>
      <c r="AF11" s="396"/>
      <c r="AG11" s="396"/>
      <c r="AH11" s="396"/>
      <c r="AI11" s="397"/>
      <c r="AP11" s="36"/>
      <c r="AQ11" s="36"/>
    </row>
    <row r="12" spans="2:43" ht="36" customHeight="1">
      <c r="B12" s="309" t="s">
        <v>143</v>
      </c>
      <c r="C12" s="310"/>
      <c r="D12" s="310"/>
      <c r="E12" s="310"/>
      <c r="F12" s="310"/>
      <c r="G12" s="310"/>
      <c r="H12" s="310"/>
      <c r="I12" s="311"/>
      <c r="J12" s="150"/>
      <c r="K12" s="239" t="s">
        <v>68</v>
      </c>
      <c r="L12" s="239"/>
      <c r="M12" s="239"/>
      <c r="N12" s="239"/>
      <c r="O12" s="151"/>
      <c r="P12" s="239" t="s">
        <v>69</v>
      </c>
      <c r="Q12" s="239"/>
      <c r="R12" s="239"/>
      <c r="S12" s="239"/>
      <c r="T12" s="258" t="s">
        <v>309</v>
      </c>
      <c r="U12" s="259"/>
      <c r="V12" s="259"/>
      <c r="W12" s="259"/>
      <c r="X12" s="259"/>
      <c r="Y12" s="260"/>
      <c r="Z12" s="66"/>
      <c r="AA12" s="67" t="s">
        <v>132</v>
      </c>
      <c r="AB12" s="66"/>
      <c r="AC12" s="66"/>
      <c r="AD12" s="66"/>
      <c r="AE12" s="67" t="s">
        <v>133</v>
      </c>
      <c r="AF12" s="66"/>
      <c r="AG12" s="66"/>
      <c r="AH12" s="66"/>
      <c r="AI12" s="68"/>
      <c r="AK12" s="2"/>
      <c r="AL12" s="2"/>
    </row>
    <row r="13" spans="2:43" ht="16.05" customHeight="1">
      <c r="B13" s="263" t="s">
        <v>145</v>
      </c>
      <c r="C13" s="264"/>
      <c r="D13" s="264"/>
      <c r="E13" s="264"/>
      <c r="F13" s="264"/>
      <c r="G13" s="264"/>
      <c r="H13" s="264"/>
      <c r="I13" s="265"/>
      <c r="J13" s="152"/>
      <c r="K13" s="304" t="s">
        <v>174</v>
      </c>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5"/>
      <c r="AK13" s="2"/>
      <c r="AL13" s="2"/>
    </row>
    <row r="14" spans="2:43" ht="16.05" customHeight="1">
      <c r="B14" s="266"/>
      <c r="C14" s="267"/>
      <c r="D14" s="267"/>
      <c r="E14" s="267"/>
      <c r="F14" s="267"/>
      <c r="G14" s="267"/>
      <c r="H14" s="267"/>
      <c r="I14" s="268"/>
      <c r="J14" s="153"/>
      <c r="K14" s="236" t="s">
        <v>175</v>
      </c>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7"/>
      <c r="AK14" s="2"/>
      <c r="AL14" s="2"/>
    </row>
    <row r="15" spans="2:43" ht="16.05" customHeight="1">
      <c r="B15" s="266"/>
      <c r="C15" s="267"/>
      <c r="D15" s="267"/>
      <c r="E15" s="267"/>
      <c r="F15" s="267"/>
      <c r="G15" s="267"/>
      <c r="H15" s="267"/>
      <c r="I15" s="268"/>
      <c r="J15" s="154"/>
      <c r="K15" s="236" t="s">
        <v>176</v>
      </c>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7"/>
      <c r="AK15" s="2"/>
      <c r="AL15" s="2"/>
    </row>
    <row r="16" spans="2:43" ht="16.05" customHeight="1">
      <c r="B16" s="266"/>
      <c r="C16" s="267"/>
      <c r="D16" s="267"/>
      <c r="E16" s="267"/>
      <c r="F16" s="267"/>
      <c r="G16" s="267"/>
      <c r="H16" s="267"/>
      <c r="I16" s="268"/>
      <c r="J16" s="154"/>
      <c r="K16" s="236" t="s">
        <v>146</v>
      </c>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7"/>
      <c r="AK16" s="2"/>
      <c r="AL16" s="2"/>
    </row>
    <row r="17" spans="2:39" ht="16.05" customHeight="1">
      <c r="B17" s="344"/>
      <c r="C17" s="345"/>
      <c r="D17" s="345"/>
      <c r="E17" s="345"/>
      <c r="F17" s="345"/>
      <c r="G17" s="345"/>
      <c r="H17" s="345"/>
      <c r="I17" s="346"/>
      <c r="J17" s="155"/>
      <c r="K17" s="242" t="s">
        <v>144</v>
      </c>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3"/>
      <c r="AK17" s="2"/>
      <c r="AL17" s="2"/>
    </row>
    <row r="18" spans="2:39" ht="36" customHeight="1">
      <c r="B18" s="263" t="s">
        <v>35</v>
      </c>
      <c r="C18" s="312"/>
      <c r="D18" s="312"/>
      <c r="E18" s="312"/>
      <c r="F18" s="312"/>
      <c r="G18" s="312"/>
      <c r="H18" s="312"/>
      <c r="I18" s="313"/>
      <c r="J18" s="156"/>
      <c r="K18" s="234" t="s">
        <v>30</v>
      </c>
      <c r="L18" s="234"/>
      <c r="M18" s="234"/>
      <c r="N18" s="234"/>
      <c r="O18" s="69"/>
      <c r="P18" s="235" t="s">
        <v>38</v>
      </c>
      <c r="Q18" s="235"/>
      <c r="R18" s="235"/>
      <c r="S18" s="235"/>
      <c r="T18" s="106"/>
      <c r="U18" s="217" t="s">
        <v>333</v>
      </c>
      <c r="V18" s="217"/>
      <c r="W18" s="217"/>
      <c r="X18" s="217"/>
      <c r="Y18" s="217"/>
      <c r="Z18" s="217"/>
      <c r="AA18" s="217"/>
      <c r="AB18" s="217"/>
      <c r="AC18" s="217"/>
      <c r="AD18" s="217"/>
      <c r="AE18" s="217"/>
      <c r="AF18" s="217"/>
      <c r="AG18" s="217"/>
      <c r="AH18" s="217"/>
      <c r="AI18" s="218"/>
    </row>
    <row r="19" spans="2:39" ht="36" customHeight="1">
      <c r="B19" s="206" t="s">
        <v>339</v>
      </c>
      <c r="C19" s="207"/>
      <c r="D19" s="207"/>
      <c r="E19" s="207"/>
      <c r="F19" s="207"/>
      <c r="G19" s="207"/>
      <c r="H19" s="207"/>
      <c r="I19" s="208"/>
      <c r="J19" s="418"/>
      <c r="K19" s="419"/>
      <c r="L19" s="419"/>
      <c r="M19" s="419"/>
      <c r="N19" s="419"/>
      <c r="O19" s="419"/>
      <c r="P19" s="419"/>
      <c r="Q19" s="419"/>
      <c r="R19" s="38"/>
      <c r="S19" s="38"/>
      <c r="T19" s="145"/>
      <c r="U19" s="145"/>
      <c r="V19" s="145"/>
      <c r="W19" s="145"/>
      <c r="X19" s="145"/>
      <c r="Y19" s="145"/>
      <c r="Z19" s="145"/>
      <c r="AA19" s="145"/>
      <c r="AB19" s="316" t="s">
        <v>334</v>
      </c>
      <c r="AC19" s="316"/>
      <c r="AD19" s="316"/>
      <c r="AE19" s="316"/>
      <c r="AF19" s="314" t="s">
        <v>335</v>
      </c>
      <c r="AG19" s="314"/>
      <c r="AH19" s="314"/>
      <c r="AI19" s="315"/>
      <c r="AK19" s="2"/>
      <c r="AL19" s="2"/>
    </row>
    <row r="20" spans="2:39" ht="36" customHeight="1">
      <c r="B20" s="206" t="s">
        <v>307</v>
      </c>
      <c r="C20" s="207"/>
      <c r="D20" s="207"/>
      <c r="E20" s="207"/>
      <c r="F20" s="207"/>
      <c r="G20" s="207"/>
      <c r="H20" s="207"/>
      <c r="I20" s="208"/>
      <c r="J20" s="389">
        <v>45767</v>
      </c>
      <c r="K20" s="390"/>
      <c r="L20" s="390"/>
      <c r="M20" s="390"/>
      <c r="N20" s="390"/>
      <c r="O20" s="390"/>
      <c r="P20" s="390"/>
      <c r="Q20" s="390"/>
      <c r="R20" s="276" t="s">
        <v>9</v>
      </c>
      <c r="S20" s="276"/>
      <c r="T20" s="391">
        <v>45777</v>
      </c>
      <c r="U20" s="391"/>
      <c r="V20" s="391"/>
      <c r="W20" s="391"/>
      <c r="X20" s="391"/>
      <c r="Y20" s="391"/>
      <c r="Z20" s="209" t="s">
        <v>10</v>
      </c>
      <c r="AA20" s="209"/>
      <c r="AB20" s="278" t="s">
        <v>178</v>
      </c>
      <c r="AC20" s="278"/>
      <c r="AD20" s="278"/>
      <c r="AE20" s="278"/>
      <c r="AF20" s="203">
        <v>11</v>
      </c>
      <c r="AG20" s="203"/>
      <c r="AH20" s="203"/>
      <c r="AI20" s="277"/>
      <c r="AK20" s="2"/>
      <c r="AL20" s="62"/>
    </row>
    <row r="21" spans="2:39" ht="36" customHeight="1">
      <c r="B21" s="206" t="s">
        <v>308</v>
      </c>
      <c r="C21" s="207"/>
      <c r="D21" s="207"/>
      <c r="E21" s="207"/>
      <c r="F21" s="207"/>
      <c r="G21" s="207"/>
      <c r="H21" s="207"/>
      <c r="I21" s="208"/>
      <c r="J21" s="389"/>
      <c r="K21" s="390"/>
      <c r="L21" s="390"/>
      <c r="M21" s="390"/>
      <c r="N21" s="390"/>
      <c r="O21" s="390"/>
      <c r="P21" s="390"/>
      <c r="Q21" s="390"/>
      <c r="R21" s="276" t="s">
        <v>9</v>
      </c>
      <c r="S21" s="276"/>
      <c r="T21" s="391"/>
      <c r="U21" s="391"/>
      <c r="V21" s="391"/>
      <c r="W21" s="391"/>
      <c r="X21" s="391"/>
      <c r="Y21" s="391"/>
      <c r="Z21" s="209" t="s">
        <v>10</v>
      </c>
      <c r="AA21" s="209"/>
      <c r="AB21" s="278" t="s">
        <v>270</v>
      </c>
      <c r="AC21" s="279"/>
      <c r="AD21" s="279"/>
      <c r="AE21" s="279"/>
      <c r="AF21" s="203" t="s">
        <v>327</v>
      </c>
      <c r="AG21" s="203"/>
      <c r="AH21" s="203"/>
      <c r="AI21" s="277"/>
      <c r="AK21" s="2"/>
      <c r="AL21" s="79"/>
    </row>
    <row r="22" spans="2:39" ht="36" customHeight="1">
      <c r="B22" s="206" t="s">
        <v>32</v>
      </c>
      <c r="C22" s="207"/>
      <c r="D22" s="207"/>
      <c r="E22" s="207"/>
      <c r="F22" s="207"/>
      <c r="G22" s="207"/>
      <c r="H22" s="207"/>
      <c r="I22" s="208"/>
      <c r="J22" s="389">
        <v>45835</v>
      </c>
      <c r="K22" s="390"/>
      <c r="L22" s="390"/>
      <c r="M22" s="390"/>
      <c r="N22" s="390"/>
      <c r="O22" s="390"/>
      <c r="P22" s="390"/>
      <c r="Q22" s="390"/>
      <c r="R22" s="276" t="s">
        <v>9</v>
      </c>
      <c r="S22" s="276"/>
      <c r="T22" s="391">
        <v>45863</v>
      </c>
      <c r="U22" s="391"/>
      <c r="V22" s="391"/>
      <c r="W22" s="391"/>
      <c r="X22" s="391"/>
      <c r="Y22" s="391"/>
      <c r="Z22" s="209" t="s">
        <v>10</v>
      </c>
      <c r="AA22" s="209"/>
      <c r="AB22" s="204" t="s">
        <v>336</v>
      </c>
      <c r="AC22" s="204"/>
      <c r="AD22" s="204"/>
      <c r="AE22" s="204"/>
      <c r="AF22" s="204"/>
      <c r="AG22" s="204"/>
      <c r="AH22" s="204"/>
      <c r="AI22" s="205"/>
      <c r="AK22" s="2"/>
      <c r="AL22" s="2"/>
    </row>
    <row r="23" spans="2:39" ht="36" customHeight="1">
      <c r="B23" s="200" t="s">
        <v>269</v>
      </c>
      <c r="C23" s="201"/>
      <c r="D23" s="201"/>
      <c r="E23" s="201"/>
      <c r="F23" s="201"/>
      <c r="G23" s="201"/>
      <c r="H23" s="201"/>
      <c r="I23" s="202"/>
      <c r="J23" s="203" t="s">
        <v>231</v>
      </c>
      <c r="K23" s="203"/>
      <c r="L23" s="203"/>
      <c r="M23" s="203"/>
      <c r="N23" s="203"/>
      <c r="O23" s="203"/>
      <c r="P23" s="203"/>
      <c r="Q23" s="203"/>
      <c r="R23" s="203"/>
      <c r="S23" s="203"/>
      <c r="T23" s="273" t="s">
        <v>268</v>
      </c>
      <c r="U23" s="274"/>
      <c r="V23" s="274"/>
      <c r="W23" s="274"/>
      <c r="X23" s="274"/>
      <c r="Y23" s="274"/>
      <c r="Z23" s="274"/>
      <c r="AA23" s="275"/>
      <c r="AB23" s="271">
        <v>21</v>
      </c>
      <c r="AC23" s="271"/>
      <c r="AD23" s="271"/>
      <c r="AE23" s="271"/>
      <c r="AF23" s="271"/>
      <c r="AG23" s="271"/>
      <c r="AH23" s="271"/>
      <c r="AI23" s="272"/>
      <c r="AK23" s="2"/>
      <c r="AL23" s="2"/>
    </row>
    <row r="24" spans="2:39" ht="25.05" customHeight="1">
      <c r="B24" s="3"/>
      <c r="C24" s="4" t="s">
        <v>27</v>
      </c>
      <c r="D24" s="5"/>
      <c r="E24" s="5"/>
      <c r="F24" s="5"/>
      <c r="G24" s="5"/>
      <c r="H24" s="5"/>
      <c r="I24" s="5"/>
      <c r="J24" s="5"/>
      <c r="K24" s="5"/>
      <c r="L24" s="5"/>
      <c r="M24" s="5"/>
      <c r="N24" s="5"/>
      <c r="O24" s="5"/>
      <c r="P24" s="6"/>
      <c r="Q24" s="6"/>
      <c r="R24" s="6"/>
      <c r="S24" s="6"/>
      <c r="T24" s="6"/>
      <c r="U24" s="6"/>
      <c r="V24" s="6"/>
      <c r="W24" s="6"/>
      <c r="X24" s="6"/>
      <c r="Y24" s="6"/>
      <c r="Z24" s="6"/>
      <c r="AA24" s="6"/>
      <c r="AB24" s="6"/>
      <c r="AC24" s="6"/>
      <c r="AD24" s="6"/>
      <c r="AE24" s="6"/>
      <c r="AF24" s="6"/>
      <c r="AG24" s="6"/>
      <c r="AH24" s="6"/>
      <c r="AI24" s="7"/>
      <c r="AM24" s="2"/>
    </row>
    <row r="25" spans="2:39" ht="25.05" customHeight="1">
      <c r="B25" s="3"/>
      <c r="C25" s="5"/>
      <c r="D25" s="5" t="s">
        <v>5</v>
      </c>
      <c r="E25" s="5"/>
      <c r="F25" s="5"/>
      <c r="G25" s="5"/>
      <c r="H25" s="5"/>
      <c r="I25" s="5"/>
      <c r="J25" s="5"/>
      <c r="K25" s="5"/>
      <c r="L25" s="5"/>
      <c r="M25" s="5"/>
      <c r="N25" s="5"/>
      <c r="O25" s="5"/>
      <c r="P25" s="5"/>
      <c r="Q25" s="5"/>
      <c r="R25" s="5"/>
      <c r="S25" s="5"/>
      <c r="T25" s="197" t="s">
        <v>337</v>
      </c>
      <c r="U25" s="197"/>
      <c r="V25" s="197"/>
      <c r="W25" s="197"/>
      <c r="X25" s="197"/>
      <c r="Y25" s="197"/>
      <c r="Z25" s="197"/>
      <c r="AA25" s="197"/>
      <c r="AB25" s="197"/>
      <c r="AC25" s="197"/>
      <c r="AD25" s="197"/>
      <c r="AE25" s="197"/>
      <c r="AF25" s="197"/>
      <c r="AG25" s="197"/>
      <c r="AH25" s="197"/>
      <c r="AI25" s="198"/>
      <c r="AL25" s="49"/>
      <c r="AM25" s="2"/>
    </row>
    <row r="26" spans="2:39" ht="31.95" customHeight="1" thickBot="1">
      <c r="B26" s="8"/>
      <c r="C26" s="9"/>
      <c r="D26" s="9"/>
      <c r="E26" s="10"/>
      <c r="F26" s="11" t="s">
        <v>22</v>
      </c>
      <c r="G26" s="10"/>
      <c r="H26" s="387">
        <v>7</v>
      </c>
      <c r="I26" s="387"/>
      <c r="J26" s="12" t="s">
        <v>6</v>
      </c>
      <c r="K26" s="387">
        <v>7</v>
      </c>
      <c r="L26" s="387"/>
      <c r="M26" s="12" t="s">
        <v>7</v>
      </c>
      <c r="N26" s="387">
        <v>23</v>
      </c>
      <c r="O26" s="387"/>
      <c r="P26" s="12" t="s">
        <v>8</v>
      </c>
      <c r="Q26" s="9"/>
      <c r="R26" s="9"/>
      <c r="S26" s="9"/>
      <c r="T26" s="300" t="s">
        <v>282</v>
      </c>
      <c r="U26" s="300"/>
      <c r="V26" s="300"/>
      <c r="W26" s="9"/>
      <c r="X26" s="388" t="s">
        <v>321</v>
      </c>
      <c r="Y26" s="388"/>
      <c r="Z26" s="388"/>
      <c r="AA26" s="388"/>
      <c r="AB26" s="388"/>
      <c r="AC26" s="388"/>
      <c r="AD26" s="388"/>
      <c r="AE26" s="388"/>
      <c r="AF26" s="388"/>
      <c r="AG26" s="388"/>
      <c r="AH26" s="388"/>
      <c r="AI26" s="13"/>
      <c r="AK26" s="2"/>
      <c r="AL26" s="2"/>
    </row>
    <row r="27" spans="2:39" ht="31.95" customHeight="1">
      <c r="B27" s="296" t="s">
        <v>11</v>
      </c>
      <c r="C27" s="297"/>
      <c r="D27" s="297"/>
      <c r="E27" s="297"/>
      <c r="F27" s="297"/>
      <c r="G27" s="297"/>
      <c r="H27" s="297"/>
      <c r="I27" s="297"/>
      <c r="J27" s="299"/>
      <c r="K27" s="299"/>
      <c r="L27" s="299"/>
      <c r="M27" s="299"/>
      <c r="N27" s="299"/>
      <c r="O27" s="299"/>
      <c r="P27" s="299"/>
      <c r="Q27" s="299"/>
      <c r="R27" s="299"/>
      <c r="S27" s="299"/>
      <c r="T27" s="298" t="s">
        <v>99</v>
      </c>
      <c r="U27" s="298"/>
      <c r="V27" s="298"/>
      <c r="W27" s="298"/>
      <c r="X27" s="298"/>
      <c r="Y27" s="298"/>
      <c r="Z27" s="298"/>
      <c r="AA27" s="298"/>
      <c r="AB27" s="292"/>
      <c r="AC27" s="292"/>
      <c r="AD27" s="292"/>
      <c r="AE27" s="292"/>
      <c r="AF27" s="292"/>
      <c r="AG27" s="292"/>
      <c r="AH27" s="292"/>
      <c r="AI27" s="292"/>
      <c r="AK27" s="2"/>
      <c r="AL27" s="2"/>
    </row>
    <row r="28" spans="2:39" ht="18.75" customHeight="1" thickBot="1">
      <c r="B28" s="14" t="s">
        <v>244</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row>
    <row r="29" spans="2:39" ht="32.549999999999997" customHeight="1">
      <c r="B29" s="282" t="s">
        <v>14</v>
      </c>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4"/>
    </row>
    <row r="30" spans="2:39" ht="18.75" customHeight="1">
      <c r="B30" s="15" t="s">
        <v>23</v>
      </c>
      <c r="C30" s="14"/>
      <c r="D30" s="14"/>
      <c r="E30" s="14"/>
      <c r="F30" s="14"/>
      <c r="G30" s="14"/>
      <c r="H30" s="14"/>
      <c r="I30" s="14"/>
      <c r="J30" s="14"/>
      <c r="K30" s="14"/>
      <c r="L30" s="14"/>
      <c r="M30" s="14"/>
      <c r="N30" s="14"/>
      <c r="O30" s="14"/>
      <c r="P30" s="14"/>
      <c r="Q30" s="14"/>
      <c r="R30" s="14"/>
      <c r="S30" s="14"/>
      <c r="T30" s="14"/>
      <c r="U30" s="14"/>
      <c r="V30" s="14"/>
      <c r="W30" s="14"/>
      <c r="X30" s="14"/>
      <c r="Y30" s="14"/>
      <c r="Z30" s="14"/>
      <c r="AA30" s="65"/>
      <c r="AB30" s="65"/>
      <c r="AC30" s="65"/>
      <c r="AD30" s="281" t="s">
        <v>178</v>
      </c>
      <c r="AE30" s="281"/>
      <c r="AF30" s="281"/>
      <c r="AG30" s="281"/>
      <c r="AH30" s="281"/>
      <c r="AI30" s="16"/>
    </row>
    <row r="31" spans="2:39" ht="18.75" customHeight="1">
      <c r="B31" s="18"/>
      <c r="C31" s="287">
        <v>45767</v>
      </c>
      <c r="D31" s="287"/>
      <c r="E31" s="287"/>
      <c r="F31" s="287"/>
      <c r="G31" s="287"/>
      <c r="H31" s="287"/>
      <c r="I31" s="287"/>
      <c r="J31" s="287"/>
      <c r="K31" s="287"/>
      <c r="L31" s="287"/>
      <c r="M31" s="288" t="s">
        <v>9</v>
      </c>
      <c r="N31" s="288"/>
      <c r="O31" s="288"/>
      <c r="P31" s="287">
        <v>45777</v>
      </c>
      <c r="Q31" s="287"/>
      <c r="R31" s="287"/>
      <c r="S31" s="287"/>
      <c r="T31" s="287"/>
      <c r="U31" s="287"/>
      <c r="V31" s="287"/>
      <c r="W31" s="287"/>
      <c r="X31" s="287"/>
      <c r="Y31" s="287"/>
      <c r="Z31" s="14" t="s">
        <v>10</v>
      </c>
      <c r="AA31" s="64"/>
      <c r="AB31" s="64"/>
      <c r="AC31" s="64"/>
      <c r="AD31" s="40"/>
      <c r="AE31" s="286">
        <v>11</v>
      </c>
      <c r="AF31" s="286"/>
      <c r="AG31" s="286"/>
      <c r="AH31" s="286"/>
      <c r="AI31" s="16"/>
      <c r="AK31" s="2"/>
      <c r="AL31" s="2"/>
    </row>
    <row r="32" spans="2:39" ht="10.050000000000001" customHeight="1">
      <c r="B32" s="15"/>
      <c r="C32" s="163"/>
      <c r="D32" s="163"/>
      <c r="E32" s="163"/>
      <c r="F32" s="17"/>
      <c r="G32" s="163"/>
      <c r="H32" s="163"/>
      <c r="I32" s="17"/>
      <c r="J32" s="163"/>
      <c r="K32" s="163"/>
      <c r="L32" s="163"/>
      <c r="M32" s="240"/>
      <c r="N32" s="240"/>
      <c r="O32" s="240"/>
      <c r="P32" s="240"/>
      <c r="Q32" s="240"/>
      <c r="R32" s="240"/>
      <c r="S32" s="240"/>
      <c r="T32" s="240"/>
      <c r="U32" s="163"/>
      <c r="V32" s="17"/>
      <c r="W32" s="163"/>
      <c r="X32" s="163"/>
      <c r="Y32" s="17"/>
      <c r="Z32" s="14"/>
      <c r="AA32" s="14"/>
      <c r="AB32" s="14"/>
      <c r="AC32" s="14"/>
      <c r="AD32" s="17"/>
      <c r="AE32" s="17"/>
      <c r="AF32" s="17"/>
      <c r="AG32" s="17"/>
      <c r="AH32" s="17"/>
      <c r="AI32" s="16"/>
    </row>
    <row r="33" spans="2:35" ht="18.75" customHeight="1">
      <c r="B33" s="15" t="s">
        <v>28</v>
      </c>
      <c r="C33" s="32"/>
      <c r="D33" s="32"/>
      <c r="E33" s="32"/>
      <c r="F33" s="14"/>
      <c r="G33" s="32"/>
      <c r="H33" s="32"/>
      <c r="I33" s="14"/>
      <c r="J33" s="32"/>
      <c r="K33" s="157"/>
      <c r="L33" s="14" t="s">
        <v>34</v>
      </c>
      <c r="M33" s="32"/>
      <c r="N33" s="32"/>
      <c r="O33" s="32"/>
      <c r="P33" s="157"/>
      <c r="Q33" s="14" t="s">
        <v>33</v>
      </c>
      <c r="R33" s="32"/>
      <c r="S33" s="32"/>
      <c r="T33" s="32"/>
      <c r="U33" s="14"/>
      <c r="V33" s="14"/>
      <c r="W33" s="32"/>
      <c r="X33" s="32"/>
      <c r="Y33" s="14"/>
      <c r="Z33" s="14"/>
      <c r="AA33" s="14"/>
      <c r="AB33" s="14"/>
      <c r="AC33" s="14"/>
      <c r="AD33" s="14"/>
      <c r="AE33" s="14"/>
      <c r="AF33" s="14"/>
      <c r="AG33" s="14"/>
      <c r="AH33" s="14"/>
      <c r="AI33" s="16"/>
    </row>
    <row r="34" spans="2:35" ht="10.050000000000001" customHeight="1">
      <c r="B34" s="15"/>
      <c r="C34" s="14"/>
      <c r="D34" s="32"/>
      <c r="E34" s="32"/>
      <c r="F34" s="14"/>
      <c r="G34" s="32"/>
      <c r="H34" s="32"/>
      <c r="I34" s="14"/>
      <c r="J34" s="32"/>
      <c r="K34" s="32"/>
      <c r="L34" s="32"/>
      <c r="M34" s="32"/>
      <c r="N34" s="32"/>
      <c r="O34" s="32"/>
      <c r="P34" s="32"/>
      <c r="Q34" s="32"/>
      <c r="R34" s="32"/>
      <c r="S34" s="32"/>
      <c r="T34" s="32"/>
      <c r="U34" s="32"/>
      <c r="V34" s="14"/>
      <c r="W34" s="32"/>
      <c r="X34" s="32"/>
      <c r="Y34" s="14"/>
      <c r="Z34" s="14"/>
      <c r="AA34" s="14"/>
      <c r="AB34" s="14"/>
      <c r="AC34" s="14"/>
      <c r="AD34" s="14"/>
      <c r="AE34" s="14"/>
      <c r="AF34" s="14"/>
      <c r="AG34" s="14"/>
      <c r="AH34" s="14"/>
      <c r="AI34" s="16"/>
    </row>
    <row r="35" spans="2:35" ht="16.5" customHeight="1">
      <c r="B35" s="289" t="s">
        <v>97</v>
      </c>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1"/>
    </row>
    <row r="36" spans="2:35" ht="10.050000000000001" customHeight="1">
      <c r="B36" s="18"/>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20"/>
    </row>
    <row r="37" spans="2:35" ht="18.75" customHeight="1">
      <c r="B37" s="18"/>
      <c r="C37" s="19" t="s">
        <v>22</v>
      </c>
      <c r="D37" s="19"/>
      <c r="E37" s="385">
        <v>7</v>
      </c>
      <c r="F37" s="385"/>
      <c r="G37" s="19" t="s">
        <v>6</v>
      </c>
      <c r="H37" s="385">
        <v>7</v>
      </c>
      <c r="I37" s="385"/>
      <c r="J37" s="19" t="s">
        <v>7</v>
      </c>
      <c r="K37" s="385">
        <v>22</v>
      </c>
      <c r="L37" s="385"/>
      <c r="M37" s="19" t="s">
        <v>8</v>
      </c>
      <c r="N37" s="19"/>
      <c r="O37" s="19"/>
      <c r="P37" s="19"/>
      <c r="Q37" s="19"/>
      <c r="R37" s="19"/>
      <c r="S37" s="19"/>
      <c r="T37" s="19"/>
      <c r="U37" s="19"/>
      <c r="V37" s="19"/>
      <c r="W37" s="19"/>
      <c r="X37" s="19"/>
      <c r="Y37" s="19"/>
      <c r="Z37" s="19"/>
      <c r="AA37" s="19"/>
      <c r="AB37" s="19"/>
      <c r="AC37" s="19"/>
      <c r="AD37" s="19"/>
      <c r="AE37" s="19"/>
      <c r="AF37" s="19"/>
      <c r="AG37" s="19"/>
      <c r="AH37" s="19"/>
      <c r="AI37" s="20"/>
    </row>
    <row r="38" spans="2:35" ht="19.95" customHeight="1">
      <c r="B38" s="21"/>
      <c r="C38" s="241" t="s">
        <v>338</v>
      </c>
      <c r="D38" s="241"/>
      <c r="E38" s="241"/>
      <c r="F38" s="241"/>
      <c r="G38" s="241"/>
      <c r="H38" s="241"/>
      <c r="I38" s="241"/>
      <c r="J38" s="241"/>
      <c r="K38" s="241"/>
      <c r="L38" s="241"/>
      <c r="M38" s="241"/>
      <c r="N38" s="55"/>
      <c r="O38" s="22"/>
      <c r="P38" s="22" t="s">
        <v>19</v>
      </c>
      <c r="Q38" s="22"/>
      <c r="R38" s="22"/>
      <c r="S38" s="22"/>
      <c r="T38" s="22"/>
      <c r="U38" s="22" t="s">
        <v>20</v>
      </c>
      <c r="V38" s="22"/>
      <c r="W38" s="386" t="s">
        <v>328</v>
      </c>
      <c r="X38" s="386"/>
      <c r="Y38" s="386"/>
      <c r="Z38" s="386"/>
      <c r="AA38" s="386"/>
      <c r="AB38" s="386"/>
      <c r="AC38" s="386"/>
      <c r="AD38" s="386"/>
      <c r="AE38" s="386"/>
      <c r="AF38" s="386"/>
      <c r="AG38" s="22"/>
      <c r="AH38" s="22"/>
      <c r="AI38" s="23"/>
    </row>
    <row r="39" spans="2:35" ht="19.95" customHeight="1">
      <c r="B39" s="21"/>
      <c r="C39" s="241"/>
      <c r="D39" s="241"/>
      <c r="E39" s="241"/>
      <c r="F39" s="241"/>
      <c r="G39" s="241"/>
      <c r="H39" s="241"/>
      <c r="I39" s="241"/>
      <c r="J39" s="241"/>
      <c r="K39" s="241"/>
      <c r="L39" s="241"/>
      <c r="M39" s="241"/>
      <c r="N39" s="22"/>
      <c r="O39" s="22"/>
      <c r="P39" s="22"/>
      <c r="Q39" s="22"/>
      <c r="R39" s="22"/>
      <c r="S39" s="22"/>
      <c r="T39" s="22"/>
      <c r="U39" s="22" t="s">
        <v>21</v>
      </c>
      <c r="V39" s="22"/>
      <c r="W39" s="386" t="s">
        <v>329</v>
      </c>
      <c r="X39" s="386"/>
      <c r="Y39" s="386"/>
      <c r="Z39" s="386"/>
      <c r="AA39" s="386"/>
      <c r="AB39" s="386"/>
      <c r="AC39" s="386"/>
      <c r="AD39" s="386"/>
      <c r="AE39" s="386"/>
      <c r="AF39" s="386"/>
      <c r="AG39" s="22"/>
      <c r="AH39" s="22"/>
      <c r="AI39" s="23"/>
    </row>
    <row r="40" spans="2:35" ht="19.95" customHeight="1" thickBot="1">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6"/>
    </row>
    <row r="41" spans="2:35" s="2" customFormat="1" ht="18" customHeight="1">
      <c r="B41" s="2" t="s">
        <v>15</v>
      </c>
    </row>
    <row r="42" spans="2:35" s="2" customFormat="1" ht="18" customHeight="1">
      <c r="B42" s="2" t="s">
        <v>281</v>
      </c>
      <c r="W42" s="43"/>
      <c r="X42" s="34"/>
      <c r="Y42" s="34"/>
      <c r="Z42" s="43"/>
      <c r="AA42" s="34"/>
      <c r="AB42" s="34"/>
      <c r="AC42" s="43"/>
      <c r="AD42" s="43"/>
      <c r="AE42" s="34"/>
      <c r="AF42" s="43"/>
      <c r="AG42" s="43"/>
      <c r="AH42" s="43"/>
      <c r="AI42" s="43"/>
    </row>
    <row r="43" spans="2:35" s="2" customFormat="1" ht="18" customHeight="1">
      <c r="B43" s="2" t="s">
        <v>141</v>
      </c>
      <c r="W43" s="43"/>
      <c r="X43" s="34"/>
      <c r="Y43" s="34"/>
      <c r="Z43" s="43"/>
      <c r="AA43" s="140"/>
      <c r="AB43" s="140"/>
      <c r="AC43" s="140"/>
      <c r="AD43" s="140"/>
      <c r="AE43" s="140"/>
      <c r="AF43" s="140"/>
      <c r="AG43" s="140"/>
      <c r="AH43" s="140"/>
      <c r="AI43" s="140"/>
    </row>
    <row r="44" spans="2:35" s="2" customFormat="1" ht="18" customHeight="1">
      <c r="C44" s="2" t="s">
        <v>137</v>
      </c>
      <c r="W44" s="43"/>
      <c r="X44" s="34"/>
      <c r="Y44" s="34"/>
      <c r="Z44" s="34"/>
      <c r="AA44" s="43"/>
      <c r="AB44" s="34"/>
      <c r="AC44" s="34"/>
      <c r="AD44" s="34"/>
      <c r="AE44" s="34"/>
      <c r="AF44" s="43"/>
      <c r="AG44" s="43"/>
      <c r="AH44" s="43"/>
      <c r="AI44" s="43"/>
    </row>
    <row r="45" spans="2:35" s="2" customFormat="1" ht="18" customHeight="1">
      <c r="D45" s="2" t="s">
        <v>138</v>
      </c>
      <c r="W45" s="51"/>
      <c r="X45" s="164"/>
      <c r="Y45" s="164"/>
      <c r="Z45" s="164"/>
      <c r="AA45" s="164"/>
      <c r="AB45" s="164"/>
      <c r="AC45" s="164"/>
      <c r="AD45" s="164"/>
      <c r="AE45" s="164"/>
      <c r="AF45" s="43"/>
      <c r="AG45" s="43"/>
      <c r="AH45" s="43"/>
      <c r="AI45" s="43"/>
    </row>
    <row r="46" spans="2:35" s="2" customFormat="1" ht="18" customHeight="1">
      <c r="D46" s="2" t="s">
        <v>139</v>
      </c>
      <c r="W46" s="43"/>
      <c r="X46" s="43"/>
      <c r="Y46" s="43"/>
      <c r="Z46" s="43"/>
      <c r="AA46" s="43"/>
      <c r="AB46" s="43"/>
      <c r="AC46" s="43"/>
      <c r="AD46" s="43"/>
      <c r="AE46" s="43"/>
      <c r="AF46" s="43"/>
      <c r="AG46" s="43"/>
      <c r="AH46" s="43"/>
      <c r="AI46" s="43"/>
    </row>
    <row r="47" spans="2:35" s="2" customFormat="1" ht="18" customHeight="1">
      <c r="D47" s="2" t="s">
        <v>140</v>
      </c>
      <c r="W47" s="43"/>
      <c r="X47" s="43"/>
      <c r="Y47" s="43"/>
      <c r="Z47" s="43"/>
      <c r="AA47" s="43"/>
      <c r="AB47" s="43"/>
      <c r="AC47" s="43"/>
      <c r="AD47" s="43"/>
      <c r="AE47" s="43"/>
      <c r="AF47" s="43"/>
      <c r="AG47" s="43"/>
      <c r="AH47" s="43"/>
      <c r="AI47" s="43"/>
    </row>
  </sheetData>
  <sheetProtection selectLockedCells="1"/>
  <mergeCells count="87">
    <mergeCell ref="O1:AI1"/>
    <mergeCell ref="B2:AI2"/>
    <mergeCell ref="B7:G7"/>
    <mergeCell ref="H7:S7"/>
    <mergeCell ref="T7:Y8"/>
    <mergeCell ref="Z7:AI8"/>
    <mergeCell ref="B8:G8"/>
    <mergeCell ref="H8:S8"/>
    <mergeCell ref="B9:G9"/>
    <mergeCell ref="H9:S9"/>
    <mergeCell ref="T9:Y9"/>
    <mergeCell ref="Z9:AI10"/>
    <mergeCell ref="B10:G10"/>
    <mergeCell ref="H10:S10"/>
    <mergeCell ref="T10:Y10"/>
    <mergeCell ref="B11:G11"/>
    <mergeCell ref="H11:S11"/>
    <mergeCell ref="T11:Y11"/>
    <mergeCell ref="Z11:AI11"/>
    <mergeCell ref="B12:I12"/>
    <mergeCell ref="K12:N12"/>
    <mergeCell ref="P12:S12"/>
    <mergeCell ref="T12:Y12"/>
    <mergeCell ref="B13:I17"/>
    <mergeCell ref="K13:AI13"/>
    <mergeCell ref="K14:AI14"/>
    <mergeCell ref="K15:AI15"/>
    <mergeCell ref="K16:AI16"/>
    <mergeCell ref="K17:AI17"/>
    <mergeCell ref="B22:I22"/>
    <mergeCell ref="B18:I18"/>
    <mergeCell ref="K18:N18"/>
    <mergeCell ref="P18:S18"/>
    <mergeCell ref="U18:AI18"/>
    <mergeCell ref="B19:I19"/>
    <mergeCell ref="J19:Q19"/>
    <mergeCell ref="AB19:AE19"/>
    <mergeCell ref="AF19:AI19"/>
    <mergeCell ref="AF20:AI20"/>
    <mergeCell ref="B21:I21"/>
    <mergeCell ref="J21:Q21"/>
    <mergeCell ref="R21:S21"/>
    <mergeCell ref="T21:Y21"/>
    <mergeCell ref="Z21:AA21"/>
    <mergeCell ref="AB21:AE21"/>
    <mergeCell ref="AF21:AI21"/>
    <mergeCell ref="B20:I20"/>
    <mergeCell ref="J20:Q20"/>
    <mergeCell ref="R20:S20"/>
    <mergeCell ref="T20:Y20"/>
    <mergeCell ref="Z20:AA20"/>
    <mergeCell ref="AB20:AE20"/>
    <mergeCell ref="J22:Q22"/>
    <mergeCell ref="R22:S22"/>
    <mergeCell ref="T22:Y22"/>
    <mergeCell ref="Z22:AA22"/>
    <mergeCell ref="AD30:AH30"/>
    <mergeCell ref="AB22:AI22"/>
    <mergeCell ref="B23:I23"/>
    <mergeCell ref="J23:S23"/>
    <mergeCell ref="T23:AA23"/>
    <mergeCell ref="AB23:AI23"/>
    <mergeCell ref="T25:AI25"/>
    <mergeCell ref="H26:I26"/>
    <mergeCell ref="K26:L26"/>
    <mergeCell ref="N26:O26"/>
    <mergeCell ref="T26:V26"/>
    <mergeCell ref="X26:AH26"/>
    <mergeCell ref="B27:I27"/>
    <mergeCell ref="J27:S27"/>
    <mergeCell ref="T27:AA27"/>
    <mergeCell ref="AB27:AI27"/>
    <mergeCell ref="B29:AI29"/>
    <mergeCell ref="C31:L31"/>
    <mergeCell ref="M31:O31"/>
    <mergeCell ref="P31:Y31"/>
    <mergeCell ref="AE31:AH31"/>
    <mergeCell ref="M32:O32"/>
    <mergeCell ref="P32:Q32"/>
    <mergeCell ref="R32:T32"/>
    <mergeCell ref="B35:AI35"/>
    <mergeCell ref="E37:F37"/>
    <mergeCell ref="H37:I37"/>
    <mergeCell ref="K37:L37"/>
    <mergeCell ref="C38:M39"/>
    <mergeCell ref="W38:AF38"/>
    <mergeCell ref="W39:AF39"/>
  </mergeCells>
  <phoneticPr fontId="3"/>
  <conditionalFormatting sqref="J19:Q19">
    <cfRule type="expression" dxfId="2" priority="3">
      <formula>#REF!=2</formula>
    </cfRule>
  </conditionalFormatting>
  <conditionalFormatting sqref="J21:Q21">
    <cfRule type="expression" dxfId="1" priority="2">
      <formula>#REF!&lt;&gt;0</formula>
    </cfRule>
  </conditionalFormatting>
  <conditionalFormatting sqref="T21:Y21">
    <cfRule type="expression" dxfId="0" priority="1">
      <formula>#REF!&lt;&gt;0</formula>
    </cfRule>
  </conditionalFormatting>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locked="0" defaultSize="0" autoFill="0" autoLine="0" autoPict="0">
                <anchor>
                  <from>
                    <xdr:col>9</xdr:col>
                    <xdr:colOff>30480</xdr:colOff>
                    <xdr:row>11</xdr:row>
                    <xdr:rowOff>53340</xdr:rowOff>
                  </from>
                  <to>
                    <xdr:col>10</xdr:col>
                    <xdr:colOff>22860</xdr:colOff>
                    <xdr:row>11</xdr:row>
                    <xdr:rowOff>411480</xdr:rowOff>
                  </to>
                </anchor>
              </controlPr>
            </control>
          </mc:Choice>
        </mc:AlternateContent>
        <mc:AlternateContent xmlns:mc="http://schemas.openxmlformats.org/markup-compatibility/2006">
          <mc:Choice Requires="x14">
            <control shapeId="18434" r:id="rId5" name="Option Button 2">
              <controlPr defaultSize="0" autoFill="0" autoLine="0" autoPict="0">
                <anchor>
                  <from>
                    <xdr:col>14</xdr:col>
                    <xdr:colOff>0</xdr:colOff>
                    <xdr:row>11</xdr:row>
                    <xdr:rowOff>53340</xdr:rowOff>
                  </from>
                  <to>
                    <xdr:col>14</xdr:col>
                    <xdr:colOff>137160</xdr:colOff>
                    <xdr:row>11</xdr:row>
                    <xdr:rowOff>434340</xdr:rowOff>
                  </to>
                </anchor>
              </controlPr>
            </control>
          </mc:Choice>
        </mc:AlternateContent>
        <mc:AlternateContent xmlns:mc="http://schemas.openxmlformats.org/markup-compatibility/2006">
          <mc:Choice Requires="x14">
            <control shapeId="18435" r:id="rId6" name="Option Button 3">
              <controlPr defaultSize="0" autoFill="0" autoLine="0" autoPict="0">
                <anchor>
                  <from>
                    <xdr:col>10</xdr:col>
                    <xdr:colOff>0</xdr:colOff>
                    <xdr:row>32</xdr:row>
                    <xdr:rowOff>0</xdr:rowOff>
                  </from>
                  <to>
                    <xdr:col>10</xdr:col>
                    <xdr:colOff>175260</xdr:colOff>
                    <xdr:row>33</xdr:row>
                    <xdr:rowOff>7620</xdr:rowOff>
                  </to>
                </anchor>
              </controlPr>
            </control>
          </mc:Choice>
        </mc:AlternateContent>
        <mc:AlternateContent xmlns:mc="http://schemas.openxmlformats.org/markup-compatibility/2006">
          <mc:Choice Requires="x14">
            <control shapeId="18436" r:id="rId7" name="Option Button 4">
              <controlPr defaultSize="0" autoFill="0" autoLine="0" autoPict="0">
                <anchor>
                  <from>
                    <xdr:col>15</xdr:col>
                    <xdr:colOff>0</xdr:colOff>
                    <xdr:row>32</xdr:row>
                    <xdr:rowOff>0</xdr:rowOff>
                  </from>
                  <to>
                    <xdr:col>16</xdr:col>
                    <xdr:colOff>7620</xdr:colOff>
                    <xdr:row>33</xdr:row>
                    <xdr:rowOff>7620</xdr:rowOff>
                  </to>
                </anchor>
              </controlPr>
            </control>
          </mc:Choice>
        </mc:AlternateContent>
        <mc:AlternateContent xmlns:mc="http://schemas.openxmlformats.org/markup-compatibility/2006">
          <mc:Choice Requires="x14">
            <control shapeId="18437" r:id="rId8" name="Group Box 5">
              <controlPr defaultSize="0" autoFill="0" autoPict="0">
                <anchor moveWithCells="1">
                  <from>
                    <xdr:col>8</xdr:col>
                    <xdr:colOff>0</xdr:colOff>
                    <xdr:row>11</xdr:row>
                    <xdr:rowOff>0</xdr:rowOff>
                  </from>
                  <to>
                    <xdr:col>17</xdr:col>
                    <xdr:colOff>175260</xdr:colOff>
                    <xdr:row>12</xdr:row>
                    <xdr:rowOff>22860</xdr:rowOff>
                  </to>
                </anchor>
              </controlPr>
            </control>
          </mc:Choice>
        </mc:AlternateContent>
        <mc:AlternateContent xmlns:mc="http://schemas.openxmlformats.org/markup-compatibility/2006">
          <mc:Choice Requires="x14">
            <control shapeId="18438" r:id="rId9" name="Option Button 6">
              <controlPr defaultSize="0" autoFill="0" autoLine="0" autoPict="0">
                <anchor>
                  <from>
                    <xdr:col>9</xdr:col>
                    <xdr:colOff>30480</xdr:colOff>
                    <xdr:row>17</xdr:row>
                    <xdr:rowOff>22860</xdr:rowOff>
                  </from>
                  <to>
                    <xdr:col>9</xdr:col>
                    <xdr:colOff>182880</xdr:colOff>
                    <xdr:row>17</xdr:row>
                    <xdr:rowOff>411480</xdr:rowOff>
                  </to>
                </anchor>
              </controlPr>
            </control>
          </mc:Choice>
        </mc:AlternateContent>
        <mc:AlternateContent xmlns:mc="http://schemas.openxmlformats.org/markup-compatibility/2006">
          <mc:Choice Requires="x14">
            <control shapeId="18439" r:id="rId10" name="Option Button 7">
              <controlPr defaultSize="0" autoFill="0" autoLine="0" autoPict="0">
                <anchor>
                  <from>
                    <xdr:col>14</xdr:col>
                    <xdr:colOff>0</xdr:colOff>
                    <xdr:row>17</xdr:row>
                    <xdr:rowOff>30480</xdr:rowOff>
                  </from>
                  <to>
                    <xdr:col>14</xdr:col>
                    <xdr:colOff>175260</xdr:colOff>
                    <xdr:row>17</xdr:row>
                    <xdr:rowOff>419100</xdr:rowOff>
                  </to>
                </anchor>
              </controlPr>
            </control>
          </mc:Choice>
        </mc:AlternateContent>
        <mc:AlternateContent xmlns:mc="http://schemas.openxmlformats.org/markup-compatibility/2006">
          <mc:Choice Requires="x14">
            <control shapeId="18440" r:id="rId11" name="Group Box 8">
              <controlPr defaultSize="0" autoFill="0" autoPict="0">
                <anchor moveWithCells="1">
                  <from>
                    <xdr:col>8</xdr:col>
                    <xdr:colOff>15240</xdr:colOff>
                    <xdr:row>16</xdr:row>
                    <xdr:rowOff>167640</xdr:rowOff>
                  </from>
                  <to>
                    <xdr:col>17</xdr:col>
                    <xdr:colOff>182880</xdr:colOff>
                    <xdr:row>18</xdr:row>
                    <xdr:rowOff>99060</xdr:rowOff>
                  </to>
                </anchor>
              </controlPr>
            </control>
          </mc:Choice>
        </mc:AlternateContent>
        <mc:AlternateContent xmlns:mc="http://schemas.openxmlformats.org/markup-compatibility/2006">
          <mc:Choice Requires="x14">
            <control shapeId="18442" r:id="rId12" name="Option Button 10">
              <controlPr defaultSize="0" autoFill="0" autoLine="0" autoPict="0">
                <anchor>
                  <from>
                    <xdr:col>9</xdr:col>
                    <xdr:colOff>22860</xdr:colOff>
                    <xdr:row>12</xdr:row>
                    <xdr:rowOff>22860</xdr:rowOff>
                  </from>
                  <to>
                    <xdr:col>9</xdr:col>
                    <xdr:colOff>182880</xdr:colOff>
                    <xdr:row>12</xdr:row>
                    <xdr:rowOff>190500</xdr:rowOff>
                  </to>
                </anchor>
              </controlPr>
            </control>
          </mc:Choice>
        </mc:AlternateContent>
        <mc:AlternateContent xmlns:mc="http://schemas.openxmlformats.org/markup-compatibility/2006">
          <mc:Choice Requires="x14">
            <control shapeId="18443" r:id="rId13" name="Option Button 11">
              <controlPr defaultSize="0" autoFill="0" autoLine="0" autoPict="0">
                <anchor>
                  <from>
                    <xdr:col>9</xdr:col>
                    <xdr:colOff>22860</xdr:colOff>
                    <xdr:row>13</xdr:row>
                    <xdr:rowOff>22860</xdr:rowOff>
                  </from>
                  <to>
                    <xdr:col>9</xdr:col>
                    <xdr:colOff>190500</xdr:colOff>
                    <xdr:row>13</xdr:row>
                    <xdr:rowOff>175260</xdr:rowOff>
                  </to>
                </anchor>
              </controlPr>
            </control>
          </mc:Choice>
        </mc:AlternateContent>
        <mc:AlternateContent xmlns:mc="http://schemas.openxmlformats.org/markup-compatibility/2006">
          <mc:Choice Requires="x14">
            <control shapeId="18444" r:id="rId14" name="Option Button 12">
              <controlPr defaultSize="0" autoFill="0" autoLine="0" autoPict="0">
                <anchor>
                  <from>
                    <xdr:col>9</xdr:col>
                    <xdr:colOff>22860</xdr:colOff>
                    <xdr:row>14</xdr:row>
                    <xdr:rowOff>22860</xdr:rowOff>
                  </from>
                  <to>
                    <xdr:col>9</xdr:col>
                    <xdr:colOff>175260</xdr:colOff>
                    <xdr:row>14</xdr:row>
                    <xdr:rowOff>182880</xdr:rowOff>
                  </to>
                </anchor>
              </controlPr>
            </control>
          </mc:Choice>
        </mc:AlternateContent>
        <mc:AlternateContent xmlns:mc="http://schemas.openxmlformats.org/markup-compatibility/2006">
          <mc:Choice Requires="x14">
            <control shapeId="18445" r:id="rId15" name="Option Button 13">
              <controlPr defaultSize="0" autoFill="0" autoLine="0" autoPict="0">
                <anchor>
                  <from>
                    <xdr:col>9</xdr:col>
                    <xdr:colOff>22860</xdr:colOff>
                    <xdr:row>15</xdr:row>
                    <xdr:rowOff>22860</xdr:rowOff>
                  </from>
                  <to>
                    <xdr:col>9</xdr:col>
                    <xdr:colOff>182880</xdr:colOff>
                    <xdr:row>15</xdr:row>
                    <xdr:rowOff>175260</xdr:rowOff>
                  </to>
                </anchor>
              </controlPr>
            </control>
          </mc:Choice>
        </mc:AlternateContent>
        <mc:AlternateContent xmlns:mc="http://schemas.openxmlformats.org/markup-compatibility/2006">
          <mc:Choice Requires="x14">
            <control shapeId="18446" r:id="rId16" name="Option Button 14">
              <controlPr defaultSize="0" autoFill="0" autoLine="0" autoPict="0">
                <anchor>
                  <from>
                    <xdr:col>9</xdr:col>
                    <xdr:colOff>22860</xdr:colOff>
                    <xdr:row>16</xdr:row>
                    <xdr:rowOff>22860</xdr:rowOff>
                  </from>
                  <to>
                    <xdr:col>9</xdr:col>
                    <xdr:colOff>175260</xdr:colOff>
                    <xdr:row>16</xdr:row>
                    <xdr:rowOff>175260</xdr:rowOff>
                  </to>
                </anchor>
              </controlPr>
            </control>
          </mc:Choice>
        </mc:AlternateContent>
        <mc:AlternateContent xmlns:mc="http://schemas.openxmlformats.org/markup-compatibility/2006">
          <mc:Choice Requires="x14">
            <control shapeId="18447" r:id="rId17" name="group_haiguu">
              <controlPr defaultSize="0" autoFill="0" autoPict="0">
                <anchor moveWithCells="1">
                  <from>
                    <xdr:col>9</xdr:col>
                    <xdr:colOff>0</xdr:colOff>
                    <xdr:row>12</xdr:row>
                    <xdr:rowOff>0</xdr:rowOff>
                  </from>
                  <to>
                    <xdr:col>10</xdr:col>
                    <xdr:colOff>7620</xdr:colOff>
                    <xdr:row>17</xdr:row>
                    <xdr:rowOff>0</xdr:rowOff>
                  </to>
                </anchor>
              </controlPr>
            </control>
          </mc:Choice>
        </mc:AlternateContent>
        <mc:AlternateContent xmlns:mc="http://schemas.openxmlformats.org/markup-compatibility/2006">
          <mc:Choice Requires="x14">
            <control shapeId="18448" r:id="rId18" name="Option Button 16">
              <controlPr defaultSize="0" autoFill="0" autoLine="0" autoPict="0">
                <anchor>
                  <from>
                    <xdr:col>25</xdr:col>
                    <xdr:colOff>22860</xdr:colOff>
                    <xdr:row>11</xdr:row>
                    <xdr:rowOff>60960</xdr:rowOff>
                  </from>
                  <to>
                    <xdr:col>26</xdr:col>
                    <xdr:colOff>0</xdr:colOff>
                    <xdr:row>11</xdr:row>
                    <xdr:rowOff>388620</xdr:rowOff>
                  </to>
                </anchor>
              </controlPr>
            </control>
          </mc:Choice>
        </mc:AlternateContent>
        <mc:AlternateContent xmlns:mc="http://schemas.openxmlformats.org/markup-compatibility/2006">
          <mc:Choice Requires="x14">
            <control shapeId="18449" r:id="rId19" name="Option Button 17">
              <controlPr defaultSize="0" autoFill="0" autoLine="0" autoPict="0">
                <anchor>
                  <from>
                    <xdr:col>29</xdr:col>
                    <xdr:colOff>30480</xdr:colOff>
                    <xdr:row>11</xdr:row>
                    <xdr:rowOff>45720</xdr:rowOff>
                  </from>
                  <to>
                    <xdr:col>29</xdr:col>
                    <xdr:colOff>190500</xdr:colOff>
                    <xdr:row>11</xdr:row>
                    <xdr:rowOff>419100</xdr:rowOff>
                  </to>
                </anchor>
              </controlPr>
            </control>
          </mc:Choice>
        </mc:AlternateContent>
        <mc:AlternateContent xmlns:mc="http://schemas.openxmlformats.org/markup-compatibility/2006">
          <mc:Choice Requires="x14">
            <control shapeId="18450" r:id="rId20" name="Group Box 18">
              <controlPr defaultSize="0" autoFill="0" autoPict="0">
                <anchor moveWithCells="1">
                  <from>
                    <xdr:col>24</xdr:col>
                    <xdr:colOff>518160</xdr:colOff>
                    <xdr:row>10</xdr:row>
                    <xdr:rowOff>396240</xdr:rowOff>
                  </from>
                  <to>
                    <xdr:col>33</xdr:col>
                    <xdr:colOff>60960</xdr:colOff>
                    <xdr:row>12</xdr:row>
                    <xdr:rowOff>60960</xdr:rowOff>
                  </to>
                </anchor>
              </controlPr>
            </control>
          </mc:Choice>
        </mc:AlternateContent>
        <mc:AlternateContent xmlns:mc="http://schemas.openxmlformats.org/markup-compatibility/2006">
          <mc:Choice Requires="x14">
            <control shapeId="18451" r:id="rId21" name="Group Box 19">
              <controlPr defaultSize="0" autoFill="0" autoPict="0">
                <anchor moveWithCells="1">
                  <from>
                    <xdr:col>8</xdr:col>
                    <xdr:colOff>137160</xdr:colOff>
                    <xdr:row>30</xdr:row>
                    <xdr:rowOff>220980</xdr:rowOff>
                  </from>
                  <to>
                    <xdr:col>20</xdr:col>
                    <xdr:colOff>30480</xdr:colOff>
                    <xdr:row>34</xdr:row>
                    <xdr:rowOff>0</xdr:rowOff>
                  </to>
                </anchor>
              </controlPr>
            </control>
          </mc:Choice>
        </mc:AlternateContent>
        <mc:AlternateContent xmlns:mc="http://schemas.openxmlformats.org/markup-compatibility/2006">
          <mc:Choice Requires="x14">
            <control shapeId="18453" r:id="rId22" name="Option Button 21">
              <controlPr defaultSize="0" autoFill="0" autoLine="0" autoPict="0">
                <anchor moveWithCells="1">
                  <from>
                    <xdr:col>3</xdr:col>
                    <xdr:colOff>38100</xdr:colOff>
                    <xdr:row>16</xdr:row>
                    <xdr:rowOff>0</xdr:rowOff>
                  </from>
                  <to>
                    <xdr:col>8</xdr:col>
                    <xdr:colOff>22860</xdr:colOff>
                    <xdr:row>17</xdr:row>
                    <xdr:rowOff>45720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7"/>
  <sheetViews>
    <sheetView topLeftCell="A3" zoomScale="82" zoomScaleNormal="70" workbookViewId="0">
      <selection activeCell="F8" sqref="F8"/>
    </sheetView>
  </sheetViews>
  <sheetFormatPr defaultRowHeight="14.4"/>
  <cols>
    <col min="1" max="1" width="11.296875" style="50" customWidth="1"/>
    <col min="2" max="2" width="13.3984375" style="50" bestFit="1" customWidth="1"/>
    <col min="3" max="3" width="20.59765625" style="50" customWidth="1"/>
    <col min="4" max="4" width="19.796875" bestFit="1" customWidth="1"/>
    <col min="5" max="5" width="30.8984375" customWidth="1"/>
    <col min="6" max="6" width="65.5" customWidth="1"/>
    <col min="7" max="7" width="40.19921875" style="47" bestFit="1" customWidth="1"/>
  </cols>
  <sheetData>
    <row r="1" spans="1:7" ht="25.05" customHeight="1">
      <c r="A1" s="92" t="s">
        <v>237</v>
      </c>
    </row>
    <row r="2" spans="1:7" ht="25.05" customHeight="1">
      <c r="A2" s="75"/>
    </row>
    <row r="3" spans="1:7" ht="25.05" customHeight="1">
      <c r="A3" s="75" t="s">
        <v>238</v>
      </c>
    </row>
    <row r="4" spans="1:7" s="73" customFormat="1" ht="28.05" customHeight="1">
      <c r="A4" s="422" t="s">
        <v>188</v>
      </c>
      <c r="B4" s="421" t="s">
        <v>186</v>
      </c>
      <c r="C4" s="421"/>
      <c r="D4" s="421" t="s">
        <v>187</v>
      </c>
      <c r="E4" s="421"/>
      <c r="F4" s="421"/>
      <c r="G4" s="421"/>
    </row>
    <row r="5" spans="1:7" s="74" customFormat="1" ht="34.950000000000003" customHeight="1">
      <c r="A5" s="422"/>
      <c r="B5" s="70" t="s">
        <v>206</v>
      </c>
      <c r="C5" s="70" t="s">
        <v>179</v>
      </c>
      <c r="D5" s="70" t="s">
        <v>192</v>
      </c>
      <c r="E5" s="70" t="s">
        <v>191</v>
      </c>
      <c r="F5" s="70" t="s">
        <v>184</v>
      </c>
      <c r="G5" s="70" t="s">
        <v>190</v>
      </c>
    </row>
    <row r="6" spans="1:7" ht="64.95" customHeight="1">
      <c r="A6" s="53" t="str">
        <f>"a_"&amp;ROW()-5</f>
        <v>a_1</v>
      </c>
      <c r="B6" s="53" t="s">
        <v>180</v>
      </c>
      <c r="C6" s="53" t="s">
        <v>117</v>
      </c>
      <c r="D6" s="52" t="s">
        <v>182</v>
      </c>
      <c r="E6" s="52" t="s">
        <v>183</v>
      </c>
      <c r="F6" s="71" t="s">
        <v>185</v>
      </c>
      <c r="G6" s="71"/>
    </row>
    <row r="7" spans="1:7" ht="64.95" customHeight="1">
      <c r="A7" s="53" t="str">
        <f t="shared" ref="A7:A17" si="0">"a_"&amp;ROW()-5</f>
        <v>a_2</v>
      </c>
      <c r="B7" s="53" t="s">
        <v>180</v>
      </c>
      <c r="C7" s="53" t="s">
        <v>103</v>
      </c>
      <c r="D7" s="52" t="s">
        <v>182</v>
      </c>
      <c r="E7" s="52" t="s">
        <v>189</v>
      </c>
      <c r="F7" s="71" t="s">
        <v>193</v>
      </c>
      <c r="G7" s="71" t="s">
        <v>242</v>
      </c>
    </row>
    <row r="8" spans="1:7" ht="64.95" customHeight="1">
      <c r="A8" s="53" t="str">
        <f t="shared" si="0"/>
        <v>a_3</v>
      </c>
      <c r="B8" s="53" t="s">
        <v>180</v>
      </c>
      <c r="C8" s="53" t="s">
        <v>106</v>
      </c>
      <c r="D8" s="52" t="s">
        <v>182</v>
      </c>
      <c r="E8" s="52" t="s">
        <v>189</v>
      </c>
      <c r="F8" s="71" t="s">
        <v>194</v>
      </c>
      <c r="G8" s="71"/>
    </row>
    <row r="9" spans="1:7" ht="64.95" customHeight="1">
      <c r="A9" s="53" t="str">
        <f t="shared" si="0"/>
        <v>a_4</v>
      </c>
      <c r="B9" s="53" t="s">
        <v>180</v>
      </c>
      <c r="C9" s="53" t="s">
        <v>107</v>
      </c>
      <c r="D9" s="52" t="s">
        <v>182</v>
      </c>
      <c r="E9" s="52" t="s">
        <v>189</v>
      </c>
      <c r="F9" s="71" t="s">
        <v>195</v>
      </c>
      <c r="G9" s="71"/>
    </row>
    <row r="10" spans="1:7" ht="64.95" customHeight="1">
      <c r="A10" s="53" t="str">
        <f t="shared" si="0"/>
        <v>a_5</v>
      </c>
      <c r="B10" s="53" t="s">
        <v>180</v>
      </c>
      <c r="C10" s="53" t="s">
        <v>108</v>
      </c>
      <c r="D10" s="52" t="s">
        <v>182</v>
      </c>
      <c r="E10" s="52" t="s">
        <v>189</v>
      </c>
      <c r="F10" s="71" t="s">
        <v>196</v>
      </c>
      <c r="G10" s="71"/>
    </row>
    <row r="11" spans="1:7" ht="64.95" customHeight="1">
      <c r="A11" s="53" t="str">
        <f t="shared" si="0"/>
        <v>a_6</v>
      </c>
      <c r="B11" s="53" t="s">
        <v>180</v>
      </c>
      <c r="C11" s="53" t="s">
        <v>109</v>
      </c>
      <c r="D11" s="52" t="s">
        <v>182</v>
      </c>
      <c r="E11" s="52" t="s">
        <v>189</v>
      </c>
      <c r="F11" s="71" t="s">
        <v>197</v>
      </c>
      <c r="G11" s="71"/>
    </row>
    <row r="12" spans="1:7" ht="64.95" customHeight="1">
      <c r="A12" s="53" t="str">
        <f t="shared" si="0"/>
        <v>a_7</v>
      </c>
      <c r="B12" s="53" t="s">
        <v>198</v>
      </c>
      <c r="C12" s="53" t="s">
        <v>117</v>
      </c>
      <c r="D12" s="52" t="s">
        <v>199</v>
      </c>
      <c r="E12" s="52" t="s">
        <v>183</v>
      </c>
      <c r="F12" s="71" t="s">
        <v>200</v>
      </c>
      <c r="G12" s="71" t="s">
        <v>241</v>
      </c>
    </row>
    <row r="13" spans="1:7" ht="64.95" customHeight="1">
      <c r="A13" s="53" t="str">
        <f t="shared" si="0"/>
        <v>a_8</v>
      </c>
      <c r="B13" s="53" t="s">
        <v>198</v>
      </c>
      <c r="C13" s="53" t="s">
        <v>103</v>
      </c>
      <c r="D13" s="52" t="s">
        <v>199</v>
      </c>
      <c r="E13" s="52" t="s">
        <v>189</v>
      </c>
      <c r="F13" s="71" t="s">
        <v>201</v>
      </c>
      <c r="G13" s="71"/>
    </row>
    <row r="14" spans="1:7" ht="64.95" customHeight="1">
      <c r="A14" s="53" t="str">
        <f t="shared" si="0"/>
        <v>a_9</v>
      </c>
      <c r="B14" s="53" t="s">
        <v>198</v>
      </c>
      <c r="C14" s="53" t="s">
        <v>106</v>
      </c>
      <c r="D14" s="52" t="s">
        <v>199</v>
      </c>
      <c r="E14" s="52" t="s">
        <v>189</v>
      </c>
      <c r="F14" s="71" t="s">
        <v>202</v>
      </c>
      <c r="G14" s="71"/>
    </row>
    <row r="15" spans="1:7" ht="64.95" customHeight="1">
      <c r="A15" s="53" t="str">
        <f t="shared" si="0"/>
        <v>a_10</v>
      </c>
      <c r="B15" s="53" t="s">
        <v>198</v>
      </c>
      <c r="C15" s="53" t="s">
        <v>107</v>
      </c>
      <c r="D15" s="52" t="s">
        <v>199</v>
      </c>
      <c r="E15" s="52" t="s">
        <v>189</v>
      </c>
      <c r="F15" s="71" t="s">
        <v>203</v>
      </c>
      <c r="G15" s="71"/>
    </row>
    <row r="16" spans="1:7" ht="64.95" customHeight="1">
      <c r="A16" s="53" t="str">
        <f t="shared" si="0"/>
        <v>a_11</v>
      </c>
      <c r="B16" s="53" t="s">
        <v>198</v>
      </c>
      <c r="C16" s="53" t="s">
        <v>108</v>
      </c>
      <c r="D16" s="52" t="s">
        <v>199</v>
      </c>
      <c r="E16" s="52" t="s">
        <v>189</v>
      </c>
      <c r="F16" s="71" t="s">
        <v>204</v>
      </c>
      <c r="G16" s="71"/>
    </row>
    <row r="17" spans="1:7" ht="64.95" customHeight="1">
      <c r="A17" s="53" t="str">
        <f t="shared" si="0"/>
        <v>a_12</v>
      </c>
      <c r="B17" s="53" t="s">
        <v>198</v>
      </c>
      <c r="C17" s="53" t="s">
        <v>109</v>
      </c>
      <c r="D17" s="52" t="s">
        <v>199</v>
      </c>
      <c r="E17" s="52" t="s">
        <v>189</v>
      </c>
      <c r="F17" s="71" t="s">
        <v>205</v>
      </c>
      <c r="G17" s="71"/>
    </row>
  </sheetData>
  <mergeCells count="3">
    <mergeCell ref="B4:C4"/>
    <mergeCell ref="A4:A5"/>
    <mergeCell ref="D4:G4"/>
  </mergeCells>
  <phoneticPr fontId="3"/>
  <printOptions horizontalCentered="1"/>
  <pageMargins left="0.70866141732283472" right="0.70866141732283472" top="0.74803149606299213" bottom="0.74803149606299213" header="0.31496062992125984" footer="0.31496062992125984"/>
  <pageSetup paperSize="9" scale="57"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101"/>
  <sheetViews>
    <sheetView zoomScale="85" zoomScaleNormal="85" workbookViewId="0">
      <pane xSplit="2" ySplit="5" topLeftCell="E6" activePane="bottomRight" state="frozenSplit"/>
      <selection activeCell="F8" sqref="F8"/>
      <selection pane="topRight" activeCell="F8" sqref="F8"/>
      <selection pane="bottomLeft" activeCell="F8" sqref="F8"/>
      <selection pane="bottomRight" activeCell="F8" sqref="F8"/>
    </sheetView>
  </sheetViews>
  <sheetFormatPr defaultRowHeight="14.4"/>
  <cols>
    <col min="2" max="2" width="30" style="47" customWidth="1"/>
    <col min="3" max="3" width="17.296875" style="63" customWidth="1"/>
    <col min="4" max="5" width="14.19921875" style="50" customWidth="1"/>
    <col min="6" max="6" width="17.19921875" style="63" customWidth="1"/>
    <col min="7" max="7" width="17" style="63" bestFit="1" customWidth="1"/>
    <col min="8" max="8" width="18.19921875" style="63" customWidth="1"/>
    <col min="9" max="9" width="17.796875" style="63" customWidth="1"/>
    <col min="10" max="10" width="19.296875" style="63" bestFit="1" customWidth="1"/>
    <col min="11" max="11" width="15.69921875" style="63" bestFit="1" customWidth="1"/>
    <col min="12" max="12" width="17" style="63" bestFit="1" customWidth="1"/>
    <col min="13" max="13" width="19.796875" style="76" customWidth="1"/>
    <col min="14" max="14" width="21.19921875" style="77" customWidth="1"/>
    <col min="15" max="15" width="22.5" style="47" customWidth="1"/>
    <col min="16" max="16" width="9.59765625" customWidth="1"/>
    <col min="17" max="17" width="32.09765625" customWidth="1"/>
  </cols>
  <sheetData>
    <row r="1" spans="1:17" ht="23.4">
      <c r="A1" s="93" t="s">
        <v>240</v>
      </c>
    </row>
    <row r="3" spans="1:17">
      <c r="A3" t="s">
        <v>239</v>
      </c>
    </row>
    <row r="4" spans="1:17" ht="21" customHeight="1">
      <c r="A4" s="422" t="s">
        <v>207</v>
      </c>
      <c r="B4" s="422" t="s">
        <v>223</v>
      </c>
      <c r="C4" s="423" t="s">
        <v>186</v>
      </c>
      <c r="D4" s="423"/>
      <c r="E4" s="423"/>
      <c r="F4" s="423"/>
      <c r="G4" s="423"/>
      <c r="H4" s="423"/>
      <c r="I4" s="423"/>
      <c r="J4" s="423"/>
      <c r="K4" s="423"/>
      <c r="L4" s="423"/>
      <c r="M4" s="424" t="s">
        <v>187</v>
      </c>
      <c r="N4" s="424"/>
      <c r="O4" s="424"/>
      <c r="P4" s="424"/>
      <c r="Q4" s="424"/>
    </row>
    <row r="5" spans="1:17" s="47" customFormat="1" ht="43.2">
      <c r="A5" s="422"/>
      <c r="B5" s="422"/>
      <c r="C5" s="89" t="s">
        <v>209</v>
      </c>
      <c r="D5" s="72" t="s">
        <v>206</v>
      </c>
      <c r="E5" s="72" t="s">
        <v>179</v>
      </c>
      <c r="F5" s="89" t="s">
        <v>208</v>
      </c>
      <c r="G5" s="89" t="s">
        <v>210</v>
      </c>
      <c r="H5" s="89" t="s">
        <v>211</v>
      </c>
      <c r="I5" s="89" t="s">
        <v>212</v>
      </c>
      <c r="J5" s="89" t="s">
        <v>213</v>
      </c>
      <c r="K5" s="89" t="s">
        <v>215</v>
      </c>
      <c r="L5" s="89" t="s">
        <v>214</v>
      </c>
      <c r="M5" s="90" t="s">
        <v>216</v>
      </c>
      <c r="N5" s="91" t="s">
        <v>217</v>
      </c>
      <c r="O5" s="88" t="s">
        <v>218</v>
      </c>
      <c r="P5" s="88" t="s">
        <v>219</v>
      </c>
      <c r="Q5" s="88" t="s">
        <v>163</v>
      </c>
    </row>
    <row r="6" spans="1:17" ht="42" customHeight="1">
      <c r="A6" s="52" t="str">
        <f>"o_"&amp;ROW()-5</f>
        <v>o_1</v>
      </c>
      <c r="B6" s="71" t="s">
        <v>224</v>
      </c>
      <c r="C6" s="80">
        <v>45748</v>
      </c>
      <c r="D6" s="53" t="s">
        <v>106</v>
      </c>
      <c r="E6" s="53" t="s">
        <v>103</v>
      </c>
      <c r="F6" s="81" t="s">
        <v>49</v>
      </c>
      <c r="G6" s="80">
        <f>C6</f>
        <v>45748</v>
      </c>
      <c r="H6" s="80">
        <f>G6+55</f>
        <v>45803</v>
      </c>
      <c r="I6" s="81" t="s">
        <v>49</v>
      </c>
      <c r="J6" s="81" t="s">
        <v>49</v>
      </c>
      <c r="K6" s="80">
        <f>G6</f>
        <v>45748</v>
      </c>
      <c r="L6" s="80">
        <f>K6+27</f>
        <v>45775</v>
      </c>
      <c r="M6" s="82">
        <f>_xlfn.DAYS(H6,G6-1)</f>
        <v>56</v>
      </c>
      <c r="N6" s="83" t="s">
        <v>181</v>
      </c>
      <c r="O6" s="71">
        <f>_xlfn.DAYS(L6,K6-1)</f>
        <v>28</v>
      </c>
      <c r="P6" s="52">
        <f t="shared" ref="P6:P28" si="0">NETWORKDAYS(K6,L6)</f>
        <v>20</v>
      </c>
      <c r="Q6" s="52" t="s">
        <v>220</v>
      </c>
    </row>
    <row r="7" spans="1:17" ht="42" customHeight="1">
      <c r="A7" s="52" t="str">
        <f t="shared" ref="A7:A28" si="1">"o_"&amp;ROW()-5</f>
        <v>o_2</v>
      </c>
      <c r="B7" s="71" t="s">
        <v>225</v>
      </c>
      <c r="C7" s="80">
        <v>45748</v>
      </c>
      <c r="D7" s="53" t="s">
        <v>106</v>
      </c>
      <c r="E7" s="53" t="s">
        <v>103</v>
      </c>
      <c r="F7" s="81" t="s">
        <v>49</v>
      </c>
      <c r="G7" s="80">
        <f t="shared" ref="G7:G10" si="2">C7</f>
        <v>45748</v>
      </c>
      <c r="H7" s="80">
        <f>G7+56</f>
        <v>45804</v>
      </c>
      <c r="I7" s="81" t="s">
        <v>49</v>
      </c>
      <c r="J7" s="81" t="s">
        <v>49</v>
      </c>
      <c r="K7" s="80">
        <f t="shared" ref="K7:K8" si="3">G7</f>
        <v>45748</v>
      </c>
      <c r="L7" s="80">
        <f>K7+27</f>
        <v>45775</v>
      </c>
      <c r="M7" s="82">
        <f>IF(H7&gt;C7+5,56,C7-G7-1)</f>
        <v>56</v>
      </c>
      <c r="N7" s="83" t="s">
        <v>181</v>
      </c>
      <c r="O7" s="71">
        <f>_xlfn.DAYS(L7,K7-1)</f>
        <v>28</v>
      </c>
      <c r="P7" s="52">
        <f t="shared" si="0"/>
        <v>20</v>
      </c>
      <c r="Q7" s="52" t="s">
        <v>220</v>
      </c>
    </row>
    <row r="8" spans="1:17" ht="42" customHeight="1">
      <c r="A8" s="52" t="str">
        <f t="shared" si="1"/>
        <v>o_3</v>
      </c>
      <c r="B8" s="71" t="s">
        <v>226</v>
      </c>
      <c r="C8" s="80">
        <v>45748</v>
      </c>
      <c r="D8" s="53" t="s">
        <v>106</v>
      </c>
      <c r="E8" s="53" t="s">
        <v>103</v>
      </c>
      <c r="F8" s="81" t="s">
        <v>49</v>
      </c>
      <c r="G8" s="80">
        <f t="shared" si="2"/>
        <v>45748</v>
      </c>
      <c r="H8" s="80">
        <f>G8+55</f>
        <v>45803</v>
      </c>
      <c r="I8" s="81" t="s">
        <v>49</v>
      </c>
      <c r="J8" s="81" t="s">
        <v>49</v>
      </c>
      <c r="K8" s="80">
        <f t="shared" si="3"/>
        <v>45748</v>
      </c>
      <c r="L8" s="80">
        <f>K8+28</f>
        <v>45776</v>
      </c>
      <c r="M8" s="82">
        <f>_xlfn.DAYS(H8,G8-1)</f>
        <v>56</v>
      </c>
      <c r="N8" s="83" t="s">
        <v>181</v>
      </c>
      <c r="O8" s="71" t="s">
        <v>221</v>
      </c>
      <c r="P8" s="52">
        <f t="shared" si="0"/>
        <v>21</v>
      </c>
      <c r="Q8" s="52" t="s">
        <v>220</v>
      </c>
    </row>
    <row r="9" spans="1:17" ht="42" customHeight="1">
      <c r="A9" s="52" t="str">
        <f t="shared" si="1"/>
        <v>o_4</v>
      </c>
      <c r="B9" s="71" t="s">
        <v>227</v>
      </c>
      <c r="C9" s="80">
        <v>45748</v>
      </c>
      <c r="D9" s="53" t="s">
        <v>106</v>
      </c>
      <c r="E9" s="53" t="s">
        <v>103</v>
      </c>
      <c r="F9" s="81" t="s">
        <v>49</v>
      </c>
      <c r="G9" s="80">
        <f t="shared" si="2"/>
        <v>45748</v>
      </c>
      <c r="H9" s="80">
        <f>G9+55</f>
        <v>45803</v>
      </c>
      <c r="I9" s="81" t="s">
        <v>49</v>
      </c>
      <c r="J9" s="81" t="s">
        <v>49</v>
      </c>
      <c r="K9" s="80">
        <f>G9-1</f>
        <v>45747</v>
      </c>
      <c r="L9" s="80">
        <f>K9+27</f>
        <v>45774</v>
      </c>
      <c r="M9" s="82">
        <f>_xlfn.DAYS(H9,G9-1)</f>
        <v>56</v>
      </c>
      <c r="N9" s="83" t="s">
        <v>181</v>
      </c>
      <c r="O9" s="71">
        <f>_xlfn.DAYS(L9,K9-1)</f>
        <v>28</v>
      </c>
      <c r="P9" s="52">
        <f t="shared" si="0"/>
        <v>20</v>
      </c>
      <c r="Q9" s="71" t="s">
        <v>222</v>
      </c>
    </row>
    <row r="10" spans="1:17" ht="42" customHeight="1">
      <c r="A10" s="52" t="str">
        <f t="shared" si="1"/>
        <v>o_5</v>
      </c>
      <c r="B10" s="71" t="s">
        <v>228</v>
      </c>
      <c r="C10" s="80">
        <v>45748</v>
      </c>
      <c r="D10" s="53" t="s">
        <v>106</v>
      </c>
      <c r="E10" s="53" t="s">
        <v>103</v>
      </c>
      <c r="F10" s="81" t="s">
        <v>49</v>
      </c>
      <c r="G10" s="80">
        <f t="shared" si="2"/>
        <v>45748</v>
      </c>
      <c r="H10" s="80">
        <f>G10+55</f>
        <v>45803</v>
      </c>
      <c r="I10" s="81" t="s">
        <v>49</v>
      </c>
      <c r="J10" s="81" t="s">
        <v>49</v>
      </c>
      <c r="K10" s="80">
        <f>L10-27</f>
        <v>45777</v>
      </c>
      <c r="L10" s="80">
        <f>H10+1</f>
        <v>45804</v>
      </c>
      <c r="M10" s="82">
        <f>_xlfn.DAYS(H10,G10-1)</f>
        <v>56</v>
      </c>
      <c r="N10" s="83" t="s">
        <v>181</v>
      </c>
      <c r="O10" s="71">
        <f>_xlfn.DAYS(L10,K10-1)</f>
        <v>28</v>
      </c>
      <c r="P10" s="52">
        <f t="shared" si="0"/>
        <v>20</v>
      </c>
      <c r="Q10" s="71" t="s">
        <v>222</v>
      </c>
    </row>
    <row r="11" spans="1:17" ht="42" customHeight="1">
      <c r="A11" s="52" t="str">
        <f t="shared" si="1"/>
        <v>o_6</v>
      </c>
      <c r="B11" s="71" t="s">
        <v>229</v>
      </c>
      <c r="C11" s="80">
        <v>45748</v>
      </c>
      <c r="D11" s="53" t="s">
        <v>103</v>
      </c>
      <c r="E11" s="53" t="s">
        <v>117</v>
      </c>
      <c r="F11" s="84">
        <v>45762</v>
      </c>
      <c r="G11" s="80">
        <f>C11+57</f>
        <v>45805</v>
      </c>
      <c r="H11" s="80">
        <f>F11+112</f>
        <v>45874</v>
      </c>
      <c r="I11" s="80">
        <f>C11</f>
        <v>45748</v>
      </c>
      <c r="J11" s="80">
        <f>I11+55</f>
        <v>45803</v>
      </c>
      <c r="K11" s="80">
        <f>G11</f>
        <v>45805</v>
      </c>
      <c r="L11" s="80">
        <f>K11+27</f>
        <v>45832</v>
      </c>
      <c r="M11" s="82">
        <f>IF(H11&gt;=F11+112,F11+112-G11+1,H11-G11+1)</f>
        <v>70</v>
      </c>
      <c r="N11" s="83">
        <f>IF(_xlfn.DAYS(J11,I11-1)&lt;=56,_xlfn.DAYS(J11,I11-1),56)</f>
        <v>56</v>
      </c>
      <c r="O11" s="71">
        <f>_xlfn.DAYS(L11,K11-1)</f>
        <v>28</v>
      </c>
      <c r="P11" s="52">
        <f t="shared" si="0"/>
        <v>20</v>
      </c>
      <c r="Q11" s="52" t="s">
        <v>220</v>
      </c>
    </row>
    <row r="12" spans="1:17" ht="42" customHeight="1">
      <c r="A12" s="52" t="str">
        <f t="shared" si="1"/>
        <v>o_7</v>
      </c>
      <c r="B12" s="71" t="s">
        <v>230</v>
      </c>
      <c r="C12" s="80">
        <v>45748</v>
      </c>
      <c r="D12" s="53" t="s">
        <v>103</v>
      </c>
      <c r="E12" s="53" t="s">
        <v>117</v>
      </c>
      <c r="F12" s="84">
        <v>45762</v>
      </c>
      <c r="G12" s="80">
        <f t="shared" ref="G12:G28" si="4">C12+57</f>
        <v>45805</v>
      </c>
      <c r="H12" s="80">
        <f>F12+113</f>
        <v>45875</v>
      </c>
      <c r="I12" s="80">
        <f t="shared" ref="I12:I28" si="5">C12</f>
        <v>45748</v>
      </c>
      <c r="J12" s="80">
        <f>I12+55</f>
        <v>45803</v>
      </c>
      <c r="K12" s="80">
        <f t="shared" ref="K12:K14" si="6">G12</f>
        <v>45805</v>
      </c>
      <c r="L12" s="80">
        <f>K12+27</f>
        <v>45832</v>
      </c>
      <c r="M12" s="82">
        <f t="shared" ref="M12:M16" si="7">IF(H12&gt;=F12+112,F12+112-G12+1,H12-G12+1)</f>
        <v>70</v>
      </c>
      <c r="N12" s="83">
        <f t="shared" ref="N12:N28" si="8">IF(_xlfn.DAYS(J12,I12-1)&lt;=56,_xlfn.DAYS(J12,I12-1),56)</f>
        <v>56</v>
      </c>
      <c r="O12" s="71">
        <f>_xlfn.DAYS(L12,K12-1)</f>
        <v>28</v>
      </c>
      <c r="P12" s="52">
        <f t="shared" si="0"/>
        <v>20</v>
      </c>
      <c r="Q12" s="52" t="s">
        <v>220</v>
      </c>
    </row>
    <row r="13" spans="1:17" ht="42" customHeight="1">
      <c r="A13" s="52" t="str">
        <f t="shared" si="1"/>
        <v>o_8</v>
      </c>
      <c r="B13" s="71" t="s">
        <v>234</v>
      </c>
      <c r="C13" s="80">
        <v>45748</v>
      </c>
      <c r="D13" s="53" t="s">
        <v>103</v>
      </c>
      <c r="E13" s="53" t="s">
        <v>117</v>
      </c>
      <c r="F13" s="84">
        <v>45762</v>
      </c>
      <c r="G13" s="80">
        <f t="shared" si="4"/>
        <v>45805</v>
      </c>
      <c r="H13" s="80">
        <f>F13+112</f>
        <v>45874</v>
      </c>
      <c r="I13" s="80">
        <f t="shared" si="5"/>
        <v>45748</v>
      </c>
      <c r="J13" s="80">
        <f>I13+56</f>
        <v>45804</v>
      </c>
      <c r="K13" s="80">
        <f t="shared" si="6"/>
        <v>45805</v>
      </c>
      <c r="L13" s="80">
        <f>K13+27</f>
        <v>45832</v>
      </c>
      <c r="M13" s="82">
        <f t="shared" si="7"/>
        <v>70</v>
      </c>
      <c r="N13" s="83">
        <f t="shared" si="8"/>
        <v>56</v>
      </c>
      <c r="O13" s="71">
        <f>_xlfn.DAYS(L13,K13-1)</f>
        <v>28</v>
      </c>
      <c r="P13" s="52">
        <f t="shared" si="0"/>
        <v>20</v>
      </c>
      <c r="Q13" s="52" t="s">
        <v>220</v>
      </c>
    </row>
    <row r="14" spans="1:17" ht="42" customHeight="1">
      <c r="A14" s="52" t="str">
        <f t="shared" si="1"/>
        <v>o_9</v>
      </c>
      <c r="B14" s="71" t="s">
        <v>226</v>
      </c>
      <c r="C14" s="80">
        <v>45748</v>
      </c>
      <c r="D14" s="53" t="s">
        <v>103</v>
      </c>
      <c r="E14" s="53" t="s">
        <v>117</v>
      </c>
      <c r="F14" s="84">
        <v>45762</v>
      </c>
      <c r="G14" s="80">
        <f t="shared" si="4"/>
        <v>45805</v>
      </c>
      <c r="H14" s="80">
        <f>F14+112</f>
        <v>45874</v>
      </c>
      <c r="I14" s="80">
        <f t="shared" si="5"/>
        <v>45748</v>
      </c>
      <c r="J14" s="80">
        <f>I14+55</f>
        <v>45803</v>
      </c>
      <c r="K14" s="80">
        <f t="shared" si="6"/>
        <v>45805</v>
      </c>
      <c r="L14" s="80">
        <f>K14+28</f>
        <v>45833</v>
      </c>
      <c r="M14" s="82">
        <f t="shared" si="7"/>
        <v>70</v>
      </c>
      <c r="N14" s="83">
        <f t="shared" si="8"/>
        <v>56</v>
      </c>
      <c r="O14" s="71" t="s">
        <v>231</v>
      </c>
      <c r="P14" s="52">
        <f t="shared" si="0"/>
        <v>21</v>
      </c>
      <c r="Q14" s="52" t="s">
        <v>220</v>
      </c>
    </row>
    <row r="15" spans="1:17" ht="42" customHeight="1">
      <c r="A15" s="52" t="str">
        <f t="shared" si="1"/>
        <v>o_10</v>
      </c>
      <c r="B15" s="71" t="s">
        <v>227</v>
      </c>
      <c r="C15" s="80">
        <v>45748</v>
      </c>
      <c r="D15" s="53" t="s">
        <v>103</v>
      </c>
      <c r="E15" s="53" t="s">
        <v>117</v>
      </c>
      <c r="F15" s="84">
        <v>45762</v>
      </c>
      <c r="G15" s="80">
        <f t="shared" si="4"/>
        <v>45805</v>
      </c>
      <c r="H15" s="80">
        <f>F15+112</f>
        <v>45874</v>
      </c>
      <c r="I15" s="80">
        <f t="shared" si="5"/>
        <v>45748</v>
      </c>
      <c r="J15" s="80">
        <f>I15+55</f>
        <v>45803</v>
      </c>
      <c r="K15" s="80">
        <f>G15-1</f>
        <v>45804</v>
      </c>
      <c r="L15" s="80">
        <f>K15+27</f>
        <v>45831</v>
      </c>
      <c r="M15" s="82">
        <f t="shared" si="7"/>
        <v>70</v>
      </c>
      <c r="N15" s="83">
        <f t="shared" si="8"/>
        <v>56</v>
      </c>
      <c r="O15" s="71">
        <f>_xlfn.DAYS(L15,K15-1)</f>
        <v>28</v>
      </c>
      <c r="P15" s="52">
        <f t="shared" si="0"/>
        <v>20</v>
      </c>
      <c r="Q15" s="85" t="s">
        <v>222</v>
      </c>
    </row>
    <row r="16" spans="1:17" ht="42" customHeight="1">
      <c r="A16" s="52" t="str">
        <f t="shared" si="1"/>
        <v>o_11</v>
      </c>
      <c r="B16" s="71" t="s">
        <v>228</v>
      </c>
      <c r="C16" s="80">
        <v>45748</v>
      </c>
      <c r="D16" s="53" t="s">
        <v>103</v>
      </c>
      <c r="E16" s="53" t="s">
        <v>117</v>
      </c>
      <c r="F16" s="84">
        <v>45762</v>
      </c>
      <c r="G16" s="80">
        <f t="shared" si="4"/>
        <v>45805</v>
      </c>
      <c r="H16" s="80">
        <f>F16+112</f>
        <v>45874</v>
      </c>
      <c r="I16" s="80">
        <f t="shared" si="5"/>
        <v>45748</v>
      </c>
      <c r="J16" s="80">
        <f>I16+55</f>
        <v>45803</v>
      </c>
      <c r="K16" s="80">
        <f>L16-27</f>
        <v>45848</v>
      </c>
      <c r="L16" s="80">
        <f>H16+1</f>
        <v>45875</v>
      </c>
      <c r="M16" s="82">
        <f t="shared" si="7"/>
        <v>70</v>
      </c>
      <c r="N16" s="83">
        <f t="shared" si="8"/>
        <v>56</v>
      </c>
      <c r="O16" s="71">
        <f>_xlfn.DAYS(L16,K16-1)</f>
        <v>28</v>
      </c>
      <c r="P16" s="52">
        <f t="shared" si="0"/>
        <v>20</v>
      </c>
      <c r="Q16" s="85" t="s">
        <v>222</v>
      </c>
    </row>
    <row r="17" spans="1:17" ht="42" customHeight="1">
      <c r="A17" s="52" t="str">
        <f t="shared" si="1"/>
        <v>o_12</v>
      </c>
      <c r="B17" s="71" t="s">
        <v>232</v>
      </c>
      <c r="C17" s="80">
        <v>45748</v>
      </c>
      <c r="D17" s="53" t="s">
        <v>103</v>
      </c>
      <c r="E17" s="53" t="s">
        <v>117</v>
      </c>
      <c r="F17" s="86">
        <v>45748</v>
      </c>
      <c r="G17" s="80">
        <f t="shared" si="4"/>
        <v>45805</v>
      </c>
      <c r="H17" s="80">
        <f>F17+112</f>
        <v>45860</v>
      </c>
      <c r="I17" s="80">
        <f t="shared" si="5"/>
        <v>45748</v>
      </c>
      <c r="J17" s="80">
        <f>I17+55</f>
        <v>45803</v>
      </c>
      <c r="K17" s="80">
        <f t="shared" ref="K17:K20" si="9">G17</f>
        <v>45805</v>
      </c>
      <c r="L17" s="80">
        <f>G17+27</f>
        <v>45832</v>
      </c>
      <c r="M17" s="82">
        <f>IF(H17&gt;=C17+112,C17+112-G17+1,H17-G17+1)</f>
        <v>56</v>
      </c>
      <c r="N17" s="83">
        <f t="shared" si="8"/>
        <v>56</v>
      </c>
      <c r="O17" s="71">
        <f>_xlfn.DAYS(L17,K17-1)</f>
        <v>28</v>
      </c>
      <c r="P17" s="52">
        <f t="shared" si="0"/>
        <v>20</v>
      </c>
      <c r="Q17" s="52" t="s">
        <v>220</v>
      </c>
    </row>
    <row r="18" spans="1:17" ht="42" customHeight="1">
      <c r="A18" s="52" t="str">
        <f t="shared" si="1"/>
        <v>o_13</v>
      </c>
      <c r="B18" s="71" t="s">
        <v>233</v>
      </c>
      <c r="C18" s="80">
        <v>45748</v>
      </c>
      <c r="D18" s="53" t="s">
        <v>103</v>
      </c>
      <c r="E18" s="53" t="s">
        <v>117</v>
      </c>
      <c r="F18" s="86">
        <v>45748</v>
      </c>
      <c r="G18" s="80">
        <f t="shared" si="4"/>
        <v>45805</v>
      </c>
      <c r="H18" s="80">
        <f>C18+113</f>
        <v>45861</v>
      </c>
      <c r="I18" s="80">
        <f t="shared" si="5"/>
        <v>45748</v>
      </c>
      <c r="J18" s="80">
        <f>I18+55</f>
        <v>45803</v>
      </c>
      <c r="K18" s="80">
        <f t="shared" si="9"/>
        <v>45805</v>
      </c>
      <c r="L18" s="80">
        <f>K18+27</f>
        <v>45832</v>
      </c>
      <c r="M18" s="82">
        <f t="shared" ref="M18:M28" si="10">IF(H18&gt;=C18+112,C18+112-G18+1,H18-G18+1)</f>
        <v>56</v>
      </c>
      <c r="N18" s="83">
        <f t="shared" si="8"/>
        <v>56</v>
      </c>
      <c r="O18" s="71">
        <f>_xlfn.DAYS(L18,K18-1)</f>
        <v>28</v>
      </c>
      <c r="P18" s="52">
        <f t="shared" si="0"/>
        <v>20</v>
      </c>
      <c r="Q18" s="52" t="s">
        <v>220</v>
      </c>
    </row>
    <row r="19" spans="1:17" ht="42" customHeight="1">
      <c r="A19" s="52" t="str">
        <f t="shared" si="1"/>
        <v>o_14</v>
      </c>
      <c r="B19" s="71" t="s">
        <v>234</v>
      </c>
      <c r="C19" s="80">
        <v>45748</v>
      </c>
      <c r="D19" s="53" t="s">
        <v>103</v>
      </c>
      <c r="E19" s="53" t="s">
        <v>117</v>
      </c>
      <c r="F19" s="86">
        <v>45748</v>
      </c>
      <c r="G19" s="80">
        <f t="shared" si="4"/>
        <v>45805</v>
      </c>
      <c r="H19" s="80">
        <f>F19+112</f>
        <v>45860</v>
      </c>
      <c r="I19" s="80">
        <f t="shared" si="5"/>
        <v>45748</v>
      </c>
      <c r="J19" s="80">
        <f>I19+56</f>
        <v>45804</v>
      </c>
      <c r="K19" s="80">
        <f t="shared" si="9"/>
        <v>45805</v>
      </c>
      <c r="L19" s="80">
        <f>K19+27</f>
        <v>45832</v>
      </c>
      <c r="M19" s="82">
        <f t="shared" si="10"/>
        <v>56</v>
      </c>
      <c r="N19" s="83">
        <f t="shared" si="8"/>
        <v>56</v>
      </c>
      <c r="O19" s="71">
        <f>_xlfn.DAYS(L19,K19-1)</f>
        <v>28</v>
      </c>
      <c r="P19" s="52">
        <f t="shared" si="0"/>
        <v>20</v>
      </c>
      <c r="Q19" s="52" t="s">
        <v>220</v>
      </c>
    </row>
    <row r="20" spans="1:17" ht="42" customHeight="1">
      <c r="A20" s="52" t="str">
        <f t="shared" si="1"/>
        <v>o_15</v>
      </c>
      <c r="B20" s="71" t="s">
        <v>226</v>
      </c>
      <c r="C20" s="80">
        <v>45748</v>
      </c>
      <c r="D20" s="53" t="s">
        <v>103</v>
      </c>
      <c r="E20" s="53" t="s">
        <v>117</v>
      </c>
      <c r="F20" s="86">
        <v>45748</v>
      </c>
      <c r="G20" s="80">
        <f t="shared" si="4"/>
        <v>45805</v>
      </c>
      <c r="H20" s="80">
        <f>F20+112</f>
        <v>45860</v>
      </c>
      <c r="I20" s="80">
        <f t="shared" si="5"/>
        <v>45748</v>
      </c>
      <c r="J20" s="80">
        <f>I20+55</f>
        <v>45803</v>
      </c>
      <c r="K20" s="80">
        <f t="shared" si="9"/>
        <v>45805</v>
      </c>
      <c r="L20" s="80">
        <f>K20+28</f>
        <v>45833</v>
      </c>
      <c r="M20" s="82">
        <f t="shared" si="10"/>
        <v>56</v>
      </c>
      <c r="N20" s="83">
        <f t="shared" si="8"/>
        <v>56</v>
      </c>
      <c r="O20" s="71" t="s">
        <v>231</v>
      </c>
      <c r="P20" s="52">
        <f t="shared" si="0"/>
        <v>21</v>
      </c>
      <c r="Q20" s="52" t="s">
        <v>220</v>
      </c>
    </row>
    <row r="21" spans="1:17" ht="42" customHeight="1">
      <c r="A21" s="52" t="str">
        <f t="shared" si="1"/>
        <v>o_16</v>
      </c>
      <c r="B21" s="71" t="s">
        <v>227</v>
      </c>
      <c r="C21" s="80">
        <v>45748</v>
      </c>
      <c r="D21" s="53" t="s">
        <v>103</v>
      </c>
      <c r="E21" s="53" t="s">
        <v>117</v>
      </c>
      <c r="F21" s="86">
        <v>45748</v>
      </c>
      <c r="G21" s="80">
        <f t="shared" si="4"/>
        <v>45805</v>
      </c>
      <c r="H21" s="80">
        <f>F21+112</f>
        <v>45860</v>
      </c>
      <c r="I21" s="80">
        <f t="shared" si="5"/>
        <v>45748</v>
      </c>
      <c r="J21" s="80">
        <f>I21+55</f>
        <v>45803</v>
      </c>
      <c r="K21" s="80">
        <f>G21-1</f>
        <v>45804</v>
      </c>
      <c r="L21" s="80">
        <f>K21+27</f>
        <v>45831</v>
      </c>
      <c r="M21" s="82">
        <f t="shared" si="10"/>
        <v>56</v>
      </c>
      <c r="N21" s="83">
        <f t="shared" si="8"/>
        <v>56</v>
      </c>
      <c r="O21" s="71">
        <f>_xlfn.DAYS(L21,K21-1)</f>
        <v>28</v>
      </c>
      <c r="P21" s="52">
        <f t="shared" si="0"/>
        <v>20</v>
      </c>
      <c r="Q21" s="85" t="s">
        <v>222</v>
      </c>
    </row>
    <row r="22" spans="1:17" ht="42" customHeight="1">
      <c r="A22" s="52" t="str">
        <f t="shared" si="1"/>
        <v>o_17</v>
      </c>
      <c r="B22" s="71" t="s">
        <v>228</v>
      </c>
      <c r="C22" s="80">
        <v>45748</v>
      </c>
      <c r="D22" s="53" t="s">
        <v>103</v>
      </c>
      <c r="E22" s="53" t="s">
        <v>117</v>
      </c>
      <c r="F22" s="86">
        <v>45748</v>
      </c>
      <c r="G22" s="80">
        <f t="shared" si="4"/>
        <v>45805</v>
      </c>
      <c r="H22" s="80">
        <f>F22+112</f>
        <v>45860</v>
      </c>
      <c r="I22" s="80">
        <f t="shared" si="5"/>
        <v>45748</v>
      </c>
      <c r="J22" s="80">
        <f>I22+55</f>
        <v>45803</v>
      </c>
      <c r="K22" s="80">
        <f>L22-27</f>
        <v>45834</v>
      </c>
      <c r="L22" s="80">
        <f>H22+1</f>
        <v>45861</v>
      </c>
      <c r="M22" s="82">
        <f t="shared" si="10"/>
        <v>56</v>
      </c>
      <c r="N22" s="83">
        <f t="shared" si="8"/>
        <v>56</v>
      </c>
      <c r="O22" s="71">
        <f>_xlfn.DAYS(L22,K22-1)</f>
        <v>28</v>
      </c>
      <c r="P22" s="52">
        <f t="shared" si="0"/>
        <v>20</v>
      </c>
      <c r="Q22" s="85" t="s">
        <v>222</v>
      </c>
    </row>
    <row r="23" spans="1:17" ht="42" customHeight="1">
      <c r="A23" s="52" t="str">
        <f t="shared" si="1"/>
        <v>o_18</v>
      </c>
      <c r="B23" s="71" t="s">
        <v>232</v>
      </c>
      <c r="C23" s="80">
        <v>45748</v>
      </c>
      <c r="D23" s="53" t="s">
        <v>103</v>
      </c>
      <c r="E23" s="53" t="s">
        <v>117</v>
      </c>
      <c r="F23" s="87">
        <v>45734</v>
      </c>
      <c r="G23" s="80">
        <f t="shared" si="4"/>
        <v>45805</v>
      </c>
      <c r="H23" s="80">
        <f>C23+112</f>
        <v>45860</v>
      </c>
      <c r="I23" s="80">
        <f t="shared" si="5"/>
        <v>45748</v>
      </c>
      <c r="J23" s="80">
        <f>I23+55</f>
        <v>45803</v>
      </c>
      <c r="K23" s="80">
        <f>G23</f>
        <v>45805</v>
      </c>
      <c r="L23" s="80">
        <f>G23+27</f>
        <v>45832</v>
      </c>
      <c r="M23" s="82">
        <f t="shared" si="10"/>
        <v>56</v>
      </c>
      <c r="N23" s="83">
        <f t="shared" si="8"/>
        <v>56</v>
      </c>
      <c r="O23" s="71">
        <f>_xlfn.DAYS(L23,K23-1)</f>
        <v>28</v>
      </c>
      <c r="P23" s="52">
        <f t="shared" si="0"/>
        <v>20</v>
      </c>
      <c r="Q23" s="52" t="s">
        <v>220</v>
      </c>
    </row>
    <row r="24" spans="1:17" ht="42" customHeight="1">
      <c r="A24" s="52" t="str">
        <f t="shared" si="1"/>
        <v>o_19</v>
      </c>
      <c r="B24" s="71" t="s">
        <v>233</v>
      </c>
      <c r="C24" s="80">
        <v>45748</v>
      </c>
      <c r="D24" s="53" t="s">
        <v>103</v>
      </c>
      <c r="E24" s="53" t="s">
        <v>117</v>
      </c>
      <c r="F24" s="87">
        <v>45734</v>
      </c>
      <c r="G24" s="80">
        <f t="shared" si="4"/>
        <v>45805</v>
      </c>
      <c r="H24" s="80">
        <f>C24+113</f>
        <v>45861</v>
      </c>
      <c r="I24" s="80">
        <f t="shared" si="5"/>
        <v>45748</v>
      </c>
      <c r="J24" s="80">
        <f>I24+55</f>
        <v>45803</v>
      </c>
      <c r="K24" s="80">
        <f>G24</f>
        <v>45805</v>
      </c>
      <c r="L24" s="80">
        <f>K24+27</f>
        <v>45832</v>
      </c>
      <c r="M24" s="82">
        <f t="shared" si="10"/>
        <v>56</v>
      </c>
      <c r="N24" s="83">
        <f t="shared" si="8"/>
        <v>56</v>
      </c>
      <c r="O24" s="71">
        <f>_xlfn.DAYS(L24,K24-1)</f>
        <v>28</v>
      </c>
      <c r="P24" s="52">
        <f t="shared" si="0"/>
        <v>20</v>
      </c>
      <c r="Q24" s="52" t="s">
        <v>220</v>
      </c>
    </row>
    <row r="25" spans="1:17" ht="42" customHeight="1">
      <c r="A25" s="52" t="str">
        <f t="shared" si="1"/>
        <v>o_20</v>
      </c>
      <c r="B25" s="71" t="s">
        <v>234</v>
      </c>
      <c r="C25" s="80">
        <v>45748</v>
      </c>
      <c r="D25" s="53" t="s">
        <v>103</v>
      </c>
      <c r="E25" s="53" t="s">
        <v>117</v>
      </c>
      <c r="F25" s="87">
        <v>45734</v>
      </c>
      <c r="G25" s="80">
        <f t="shared" si="4"/>
        <v>45805</v>
      </c>
      <c r="H25" s="80">
        <f>C25+112</f>
        <v>45860</v>
      </c>
      <c r="I25" s="80">
        <f t="shared" si="5"/>
        <v>45748</v>
      </c>
      <c r="J25" s="80">
        <f>I25+56</f>
        <v>45804</v>
      </c>
      <c r="K25" s="80">
        <f t="shared" ref="K25:K26" si="11">G25</f>
        <v>45805</v>
      </c>
      <c r="L25" s="80">
        <f>K25+27</f>
        <v>45832</v>
      </c>
      <c r="M25" s="82">
        <f t="shared" si="10"/>
        <v>56</v>
      </c>
      <c r="N25" s="83">
        <f t="shared" si="8"/>
        <v>56</v>
      </c>
      <c r="O25" s="71">
        <f>_xlfn.DAYS(L25,K25-1)</f>
        <v>28</v>
      </c>
      <c r="P25" s="52">
        <f t="shared" si="0"/>
        <v>20</v>
      </c>
      <c r="Q25" s="52" t="s">
        <v>220</v>
      </c>
    </row>
    <row r="26" spans="1:17" ht="42" customHeight="1">
      <c r="A26" s="52" t="str">
        <f t="shared" si="1"/>
        <v>o_21</v>
      </c>
      <c r="B26" s="71" t="s">
        <v>226</v>
      </c>
      <c r="C26" s="80">
        <v>45748</v>
      </c>
      <c r="D26" s="53" t="s">
        <v>103</v>
      </c>
      <c r="E26" s="53" t="s">
        <v>117</v>
      </c>
      <c r="F26" s="87">
        <v>45734</v>
      </c>
      <c r="G26" s="80">
        <f t="shared" si="4"/>
        <v>45805</v>
      </c>
      <c r="H26" s="80">
        <f>C26+112</f>
        <v>45860</v>
      </c>
      <c r="I26" s="80">
        <f t="shared" si="5"/>
        <v>45748</v>
      </c>
      <c r="J26" s="80">
        <f>I26+55</f>
        <v>45803</v>
      </c>
      <c r="K26" s="80">
        <f t="shared" si="11"/>
        <v>45805</v>
      </c>
      <c r="L26" s="80">
        <f>K26+28</f>
        <v>45833</v>
      </c>
      <c r="M26" s="82">
        <f t="shared" si="10"/>
        <v>56</v>
      </c>
      <c r="N26" s="83">
        <f t="shared" si="8"/>
        <v>56</v>
      </c>
      <c r="O26" s="71" t="s">
        <v>231</v>
      </c>
      <c r="P26" s="52">
        <f t="shared" si="0"/>
        <v>21</v>
      </c>
      <c r="Q26" s="52" t="s">
        <v>220</v>
      </c>
    </row>
    <row r="27" spans="1:17" ht="42" customHeight="1">
      <c r="A27" s="52" t="str">
        <f t="shared" si="1"/>
        <v>o_22</v>
      </c>
      <c r="B27" s="71" t="s">
        <v>227</v>
      </c>
      <c r="C27" s="80">
        <v>45748</v>
      </c>
      <c r="D27" s="53" t="s">
        <v>103</v>
      </c>
      <c r="E27" s="53" t="s">
        <v>117</v>
      </c>
      <c r="F27" s="87">
        <v>45734</v>
      </c>
      <c r="G27" s="80">
        <f t="shared" si="4"/>
        <v>45805</v>
      </c>
      <c r="H27" s="80">
        <f>C27+112</f>
        <v>45860</v>
      </c>
      <c r="I27" s="80">
        <f t="shared" si="5"/>
        <v>45748</v>
      </c>
      <c r="J27" s="80">
        <f>I27+55</f>
        <v>45803</v>
      </c>
      <c r="K27" s="80">
        <f>G27-1</f>
        <v>45804</v>
      </c>
      <c r="L27" s="80">
        <f>K27+27</f>
        <v>45831</v>
      </c>
      <c r="M27" s="82">
        <f t="shared" si="10"/>
        <v>56</v>
      </c>
      <c r="N27" s="83">
        <f t="shared" si="8"/>
        <v>56</v>
      </c>
      <c r="O27" s="71">
        <f>_xlfn.DAYS(L27,K27-1)</f>
        <v>28</v>
      </c>
      <c r="P27" s="52">
        <f t="shared" si="0"/>
        <v>20</v>
      </c>
      <c r="Q27" s="85" t="s">
        <v>222</v>
      </c>
    </row>
    <row r="28" spans="1:17" ht="42" customHeight="1">
      <c r="A28" s="52" t="str">
        <f t="shared" si="1"/>
        <v>o_23</v>
      </c>
      <c r="B28" s="71" t="s">
        <v>228</v>
      </c>
      <c r="C28" s="80">
        <v>45748</v>
      </c>
      <c r="D28" s="53" t="s">
        <v>103</v>
      </c>
      <c r="E28" s="53" t="s">
        <v>117</v>
      </c>
      <c r="F28" s="87">
        <v>45734</v>
      </c>
      <c r="G28" s="80">
        <f t="shared" si="4"/>
        <v>45805</v>
      </c>
      <c r="H28" s="80">
        <f>C28+112</f>
        <v>45860</v>
      </c>
      <c r="I28" s="80">
        <f t="shared" si="5"/>
        <v>45748</v>
      </c>
      <c r="J28" s="80">
        <f>I28+55</f>
        <v>45803</v>
      </c>
      <c r="K28" s="80">
        <f>L28-27</f>
        <v>45834</v>
      </c>
      <c r="L28" s="80">
        <f>H28+1</f>
        <v>45861</v>
      </c>
      <c r="M28" s="82">
        <f t="shared" si="10"/>
        <v>56</v>
      </c>
      <c r="N28" s="83">
        <f t="shared" si="8"/>
        <v>56</v>
      </c>
      <c r="O28" s="71">
        <f>_xlfn.DAYS(L28,K28-1)</f>
        <v>28</v>
      </c>
      <c r="P28" s="52">
        <f t="shared" si="0"/>
        <v>20</v>
      </c>
      <c r="Q28" s="85" t="s">
        <v>222</v>
      </c>
    </row>
    <row r="29" spans="1:17" ht="42" customHeight="1">
      <c r="F29" s="78"/>
    </row>
    <row r="30" spans="1:17" ht="42" customHeight="1">
      <c r="F30" s="78"/>
    </row>
    <row r="31" spans="1:17" ht="42" customHeight="1">
      <c r="F31" s="78"/>
    </row>
    <row r="32" spans="1:17" ht="42" customHeight="1"/>
    <row r="33" ht="42" customHeight="1"/>
    <row r="34" ht="42" customHeight="1"/>
    <row r="35" ht="42" customHeight="1"/>
    <row r="36" ht="42" customHeight="1"/>
    <row r="37" ht="42" customHeight="1"/>
    <row r="38" ht="42" customHeight="1"/>
    <row r="39" ht="42" customHeight="1"/>
    <row r="40" ht="42" customHeight="1"/>
    <row r="41" ht="42" customHeight="1"/>
    <row r="42" ht="42" customHeight="1"/>
    <row r="43" ht="42" customHeight="1"/>
    <row r="44" ht="42" customHeight="1"/>
    <row r="45" ht="42" customHeight="1"/>
    <row r="46" ht="42" customHeight="1"/>
    <row r="47" ht="42" customHeight="1"/>
    <row r="48" ht="42" customHeight="1"/>
    <row r="49" ht="42" customHeight="1"/>
    <row r="50" ht="42" customHeight="1"/>
    <row r="51" ht="42" customHeight="1"/>
    <row r="52" ht="42" customHeight="1"/>
    <row r="53" ht="42" customHeight="1"/>
    <row r="54" ht="42" customHeight="1"/>
    <row r="55" ht="42" customHeight="1"/>
    <row r="56" ht="42" customHeight="1"/>
    <row r="57" ht="42" customHeight="1"/>
    <row r="58" ht="42" customHeight="1"/>
    <row r="59" ht="42" customHeight="1"/>
    <row r="60" ht="42" customHeight="1"/>
    <row r="61" ht="42" customHeight="1"/>
    <row r="62" ht="42" customHeight="1"/>
    <row r="63" ht="42" customHeight="1"/>
    <row r="64" ht="42" customHeight="1"/>
    <row r="65" ht="42" customHeight="1"/>
    <row r="66" ht="42" customHeight="1"/>
    <row r="67" ht="42" customHeight="1"/>
    <row r="68" ht="42" customHeight="1"/>
    <row r="69" ht="42" customHeight="1"/>
    <row r="70" ht="42" customHeight="1"/>
    <row r="71" ht="42" customHeight="1"/>
    <row r="72" ht="42" customHeight="1"/>
    <row r="73" ht="42" customHeight="1"/>
    <row r="74" ht="42" customHeight="1"/>
    <row r="75" ht="42" customHeight="1"/>
    <row r="76" ht="42" customHeight="1"/>
    <row r="77" ht="42" customHeight="1"/>
    <row r="78" ht="42" customHeight="1"/>
    <row r="79" ht="42" customHeight="1"/>
    <row r="80" ht="42" customHeight="1"/>
    <row r="81" ht="42" customHeight="1"/>
    <row r="82" ht="42" customHeight="1"/>
    <row r="83" ht="42" customHeight="1"/>
    <row r="84" ht="42" customHeight="1"/>
    <row r="85" ht="42" customHeight="1"/>
    <row r="86" ht="42" customHeight="1"/>
    <row r="87" ht="42" customHeight="1"/>
    <row r="88" ht="42" customHeight="1"/>
    <row r="89" ht="42" customHeight="1"/>
    <row r="90" ht="42" customHeight="1"/>
    <row r="91" ht="42" customHeight="1"/>
    <row r="92" ht="42" customHeight="1"/>
    <row r="93" ht="42" customHeight="1"/>
    <row r="94" ht="42" customHeight="1"/>
    <row r="95" ht="42" customHeight="1"/>
    <row r="96" ht="42" customHeight="1"/>
    <row r="97" ht="42" customHeight="1"/>
    <row r="98" ht="42" customHeight="1"/>
    <row r="99" ht="42" customHeight="1"/>
    <row r="100" ht="42" customHeight="1"/>
    <row r="101" ht="42" customHeight="1"/>
  </sheetData>
  <mergeCells count="4">
    <mergeCell ref="C4:L4"/>
    <mergeCell ref="M4:Q4"/>
    <mergeCell ref="B4:B5"/>
    <mergeCell ref="A4:A5"/>
  </mergeCells>
  <phoneticPr fontId="3"/>
  <pageMargins left="0.7" right="0.7" top="0.75" bottom="0.75" header="0.3" footer="0.3"/>
  <pageSetup paperSize="8" scale="5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101"/>
  <sheetViews>
    <sheetView zoomScale="85" zoomScaleNormal="85" workbookViewId="0">
      <pane xSplit="2" ySplit="5" topLeftCell="C6" activePane="bottomRight" state="frozenSplit"/>
      <selection activeCell="F8" sqref="F8"/>
      <selection pane="topRight" activeCell="F8" sqref="F8"/>
      <selection pane="bottomLeft" activeCell="F8" sqref="F8"/>
      <selection pane="bottomRight" activeCell="F8" sqref="F8"/>
    </sheetView>
  </sheetViews>
  <sheetFormatPr defaultRowHeight="14.4"/>
  <cols>
    <col min="2" max="2" width="30" style="47" customWidth="1"/>
    <col min="3" max="3" width="17.296875" style="63" customWidth="1"/>
    <col min="4" max="5" width="14.19921875" style="50" customWidth="1"/>
    <col min="6" max="6" width="17.19921875" style="63" customWidth="1"/>
    <col min="7" max="7" width="17" style="63" bestFit="1" customWidth="1"/>
    <col min="8" max="8" width="18.19921875" style="63" customWidth="1"/>
    <col min="9" max="9" width="17.796875" style="63" customWidth="1"/>
    <col min="10" max="10" width="19.296875" style="63" bestFit="1" customWidth="1"/>
    <col min="11" max="11" width="18.19921875" style="63" bestFit="1" customWidth="1"/>
    <col min="12" max="12" width="17" style="63" bestFit="1" customWidth="1"/>
    <col min="13" max="13" width="19.796875" style="76" customWidth="1"/>
    <col min="14" max="14" width="21.19921875" style="77" customWidth="1"/>
    <col min="15" max="15" width="22.5" style="47" customWidth="1"/>
    <col min="16" max="16" width="9.59765625" customWidth="1"/>
    <col min="17" max="17" width="32.09765625" customWidth="1"/>
  </cols>
  <sheetData>
    <row r="1" spans="1:17" ht="23.4">
      <c r="A1" s="93" t="s">
        <v>246</v>
      </c>
    </row>
    <row r="3" spans="1:17">
      <c r="A3" t="s">
        <v>239</v>
      </c>
    </row>
    <row r="4" spans="1:17" ht="21" customHeight="1">
      <c r="A4" s="422" t="s">
        <v>207</v>
      </c>
      <c r="B4" s="422" t="s">
        <v>223</v>
      </c>
      <c r="C4" s="423" t="s">
        <v>186</v>
      </c>
      <c r="D4" s="423"/>
      <c r="E4" s="423"/>
      <c r="F4" s="423"/>
      <c r="G4" s="423"/>
      <c r="H4" s="423"/>
      <c r="I4" s="423"/>
      <c r="J4" s="423"/>
      <c r="K4" s="423"/>
      <c r="L4" s="423"/>
      <c r="M4" s="424" t="s">
        <v>187</v>
      </c>
      <c r="N4" s="424"/>
      <c r="O4" s="424"/>
      <c r="P4" s="424"/>
      <c r="Q4" s="424"/>
    </row>
    <row r="5" spans="1:17" s="47" customFormat="1" ht="43.2">
      <c r="A5" s="422"/>
      <c r="B5" s="422"/>
      <c r="C5" s="89" t="s">
        <v>209</v>
      </c>
      <c r="D5" s="94" t="s">
        <v>206</v>
      </c>
      <c r="E5" s="94" t="s">
        <v>179</v>
      </c>
      <c r="F5" s="89" t="s">
        <v>208</v>
      </c>
      <c r="G5" s="89" t="s">
        <v>210</v>
      </c>
      <c r="H5" s="89" t="s">
        <v>211</v>
      </c>
      <c r="I5" s="89" t="s">
        <v>212</v>
      </c>
      <c r="J5" s="89" t="s">
        <v>213</v>
      </c>
      <c r="K5" s="89" t="s">
        <v>215</v>
      </c>
      <c r="L5" s="89" t="s">
        <v>214</v>
      </c>
      <c r="M5" s="90" t="s">
        <v>216</v>
      </c>
      <c r="N5" s="91" t="s">
        <v>217</v>
      </c>
      <c r="O5" s="88" t="s">
        <v>218</v>
      </c>
      <c r="P5" s="88" t="s">
        <v>219</v>
      </c>
      <c r="Q5" s="88" t="s">
        <v>163</v>
      </c>
    </row>
    <row r="6" spans="1:17" ht="42" customHeight="1">
      <c r="A6" s="52" t="str">
        <f>"p_"&amp;ROW()-5</f>
        <v>p_1</v>
      </c>
      <c r="B6" s="71" t="s">
        <v>224</v>
      </c>
      <c r="C6" s="80">
        <v>46022</v>
      </c>
      <c r="D6" s="53" t="s">
        <v>106</v>
      </c>
      <c r="E6" s="53" t="s">
        <v>103</v>
      </c>
      <c r="F6" s="81" t="s">
        <v>49</v>
      </c>
      <c r="G6" s="80">
        <f>C6</f>
        <v>46022</v>
      </c>
      <c r="H6" s="80">
        <f>G6+55</f>
        <v>46077</v>
      </c>
      <c r="I6" s="81" t="s">
        <v>49</v>
      </c>
      <c r="J6" s="81" t="s">
        <v>49</v>
      </c>
      <c r="K6" s="80">
        <f>G6</f>
        <v>46022</v>
      </c>
      <c r="L6" s="80">
        <f>K6+27</f>
        <v>46049</v>
      </c>
      <c r="M6" s="82">
        <f>_xlfn.DAYS(H6,G6-1)</f>
        <v>56</v>
      </c>
      <c r="N6" s="83" t="s">
        <v>181</v>
      </c>
      <c r="O6" s="71">
        <f>_xlfn.DAYS(L6,K6-1)</f>
        <v>28</v>
      </c>
      <c r="P6" s="52">
        <f t="shared" ref="P6:P28" si="0">NETWORKDAYS(K6,L6)</f>
        <v>20</v>
      </c>
      <c r="Q6" s="52" t="s">
        <v>220</v>
      </c>
    </row>
    <row r="7" spans="1:17" ht="42" customHeight="1">
      <c r="A7" s="52" t="str">
        <f t="shared" ref="A7:A28" si="1">"p_"&amp;ROW()-5</f>
        <v>p_2</v>
      </c>
      <c r="B7" s="71" t="s">
        <v>225</v>
      </c>
      <c r="C7" s="80">
        <v>46022</v>
      </c>
      <c r="D7" s="53" t="s">
        <v>106</v>
      </c>
      <c r="E7" s="53" t="s">
        <v>103</v>
      </c>
      <c r="F7" s="81" t="s">
        <v>49</v>
      </c>
      <c r="G7" s="80">
        <f t="shared" ref="G7:G10" si="2">C7</f>
        <v>46022</v>
      </c>
      <c r="H7" s="80">
        <f>G7+56</f>
        <v>46078</v>
      </c>
      <c r="I7" s="81" t="s">
        <v>49</v>
      </c>
      <c r="J7" s="81" t="s">
        <v>49</v>
      </c>
      <c r="K7" s="80">
        <f t="shared" ref="K7:K8" si="3">G7</f>
        <v>46022</v>
      </c>
      <c r="L7" s="80">
        <f>K7+27</f>
        <v>46049</v>
      </c>
      <c r="M7" s="82">
        <f>IF(H7&gt;C7+5,56,C7-G7-1)</f>
        <v>56</v>
      </c>
      <c r="N7" s="83" t="s">
        <v>181</v>
      </c>
      <c r="O7" s="71">
        <f>_xlfn.DAYS(L7,K7-1)</f>
        <v>28</v>
      </c>
      <c r="P7" s="52">
        <f t="shared" si="0"/>
        <v>20</v>
      </c>
      <c r="Q7" s="52" t="s">
        <v>220</v>
      </c>
    </row>
    <row r="8" spans="1:17" ht="42" customHeight="1">
      <c r="A8" s="52" t="str">
        <f t="shared" si="1"/>
        <v>p_3</v>
      </c>
      <c r="B8" s="71" t="s">
        <v>226</v>
      </c>
      <c r="C8" s="80">
        <v>46022</v>
      </c>
      <c r="D8" s="53" t="s">
        <v>106</v>
      </c>
      <c r="E8" s="53" t="s">
        <v>103</v>
      </c>
      <c r="F8" s="81" t="s">
        <v>49</v>
      </c>
      <c r="G8" s="80">
        <f t="shared" si="2"/>
        <v>46022</v>
      </c>
      <c r="H8" s="80">
        <f>G8+55</f>
        <v>46077</v>
      </c>
      <c r="I8" s="81" t="s">
        <v>49</v>
      </c>
      <c r="J8" s="81" t="s">
        <v>49</v>
      </c>
      <c r="K8" s="80">
        <f t="shared" si="3"/>
        <v>46022</v>
      </c>
      <c r="L8" s="80">
        <f>K8+28</f>
        <v>46050</v>
      </c>
      <c r="M8" s="82">
        <f>_xlfn.DAYS(H8,G8-1)</f>
        <v>56</v>
      </c>
      <c r="N8" s="83" t="s">
        <v>181</v>
      </c>
      <c r="O8" s="71" t="s">
        <v>221</v>
      </c>
      <c r="P8" s="52">
        <f t="shared" si="0"/>
        <v>21</v>
      </c>
      <c r="Q8" s="52" t="s">
        <v>220</v>
      </c>
    </row>
    <row r="9" spans="1:17" ht="42" customHeight="1">
      <c r="A9" s="52" t="str">
        <f t="shared" si="1"/>
        <v>p_4</v>
      </c>
      <c r="B9" s="71" t="s">
        <v>227</v>
      </c>
      <c r="C9" s="80">
        <v>46022</v>
      </c>
      <c r="D9" s="53" t="s">
        <v>106</v>
      </c>
      <c r="E9" s="53" t="s">
        <v>103</v>
      </c>
      <c r="F9" s="81" t="s">
        <v>49</v>
      </c>
      <c r="G9" s="80">
        <f t="shared" si="2"/>
        <v>46022</v>
      </c>
      <c r="H9" s="80">
        <f>G9+55</f>
        <v>46077</v>
      </c>
      <c r="I9" s="81" t="s">
        <v>49</v>
      </c>
      <c r="J9" s="81" t="s">
        <v>49</v>
      </c>
      <c r="K9" s="80">
        <f>G9-1</f>
        <v>46021</v>
      </c>
      <c r="L9" s="80">
        <f>K9+27</f>
        <v>46048</v>
      </c>
      <c r="M9" s="82">
        <f>_xlfn.DAYS(H9,G9-1)</f>
        <v>56</v>
      </c>
      <c r="N9" s="83" t="s">
        <v>181</v>
      </c>
      <c r="O9" s="71">
        <f>_xlfn.DAYS(L9,K9-1)</f>
        <v>28</v>
      </c>
      <c r="P9" s="52">
        <f t="shared" si="0"/>
        <v>20</v>
      </c>
      <c r="Q9" s="71" t="s">
        <v>222</v>
      </c>
    </row>
    <row r="10" spans="1:17" ht="42" customHeight="1">
      <c r="A10" s="52" t="str">
        <f t="shared" si="1"/>
        <v>p_5</v>
      </c>
      <c r="B10" s="71" t="s">
        <v>228</v>
      </c>
      <c r="C10" s="80">
        <v>46022</v>
      </c>
      <c r="D10" s="53" t="s">
        <v>106</v>
      </c>
      <c r="E10" s="53" t="s">
        <v>103</v>
      </c>
      <c r="F10" s="81" t="s">
        <v>49</v>
      </c>
      <c r="G10" s="80">
        <f t="shared" si="2"/>
        <v>46022</v>
      </c>
      <c r="H10" s="80">
        <f>G10+55</f>
        <v>46077</v>
      </c>
      <c r="I10" s="81" t="s">
        <v>49</v>
      </c>
      <c r="J10" s="81" t="s">
        <v>49</v>
      </c>
      <c r="K10" s="80">
        <f>L10-27</f>
        <v>46051</v>
      </c>
      <c r="L10" s="80">
        <f>H10+1</f>
        <v>46078</v>
      </c>
      <c r="M10" s="82">
        <f>_xlfn.DAYS(H10,G10-1)</f>
        <v>56</v>
      </c>
      <c r="N10" s="83" t="s">
        <v>181</v>
      </c>
      <c r="O10" s="71">
        <f>_xlfn.DAYS(L10,K10-1)</f>
        <v>28</v>
      </c>
      <c r="P10" s="52">
        <f t="shared" si="0"/>
        <v>20</v>
      </c>
      <c r="Q10" s="71" t="s">
        <v>222</v>
      </c>
    </row>
    <row r="11" spans="1:17" ht="42" customHeight="1">
      <c r="A11" s="52" t="str">
        <f t="shared" si="1"/>
        <v>p_6</v>
      </c>
      <c r="B11" s="71" t="s">
        <v>229</v>
      </c>
      <c r="C11" s="80">
        <v>46022</v>
      </c>
      <c r="D11" s="53" t="s">
        <v>103</v>
      </c>
      <c r="E11" s="53" t="s">
        <v>117</v>
      </c>
      <c r="F11" s="84">
        <f>C11+14</f>
        <v>46036</v>
      </c>
      <c r="G11" s="80">
        <f>C11+57</f>
        <v>46079</v>
      </c>
      <c r="H11" s="80">
        <f>F11+112</f>
        <v>46148</v>
      </c>
      <c r="I11" s="80">
        <f>C11</f>
        <v>46022</v>
      </c>
      <c r="J11" s="80">
        <f t="shared" ref="J11:J12" si="4">I11+55</f>
        <v>46077</v>
      </c>
      <c r="K11" s="80">
        <f>G11</f>
        <v>46079</v>
      </c>
      <c r="L11" s="80">
        <f>K11+27</f>
        <v>46106</v>
      </c>
      <c r="M11" s="82">
        <f>_xlfn.DAYS(H11,G11-1)</f>
        <v>70</v>
      </c>
      <c r="N11" s="83">
        <f>IF(_xlfn.DAYS(J11,I11-1)&lt;=56,_xlfn.DAYS(J11,I11-1),56)</f>
        <v>56</v>
      </c>
      <c r="O11" s="71">
        <f>_xlfn.DAYS(L11,K11-1)</f>
        <v>28</v>
      </c>
      <c r="P11" s="52">
        <f t="shared" si="0"/>
        <v>20</v>
      </c>
      <c r="Q11" s="52" t="s">
        <v>220</v>
      </c>
    </row>
    <row r="12" spans="1:17" ht="42" customHeight="1">
      <c r="A12" s="52" t="str">
        <f t="shared" si="1"/>
        <v>p_7</v>
      </c>
      <c r="B12" s="71" t="s">
        <v>230</v>
      </c>
      <c r="C12" s="80">
        <v>46022</v>
      </c>
      <c r="D12" s="53" t="s">
        <v>103</v>
      </c>
      <c r="E12" s="53" t="s">
        <v>117</v>
      </c>
      <c r="F12" s="84">
        <f t="shared" ref="F12:F16" si="5">C12+14</f>
        <v>46036</v>
      </c>
      <c r="G12" s="80">
        <f t="shared" ref="G12:G28" si="6">C12+57</f>
        <v>46079</v>
      </c>
      <c r="H12" s="80">
        <f>F12+113</f>
        <v>46149</v>
      </c>
      <c r="I12" s="80">
        <f t="shared" ref="I12:I28" si="7">C12</f>
        <v>46022</v>
      </c>
      <c r="J12" s="80">
        <f t="shared" si="4"/>
        <v>46077</v>
      </c>
      <c r="K12" s="80">
        <f t="shared" ref="K12:K14" si="8">G12</f>
        <v>46079</v>
      </c>
      <c r="L12" s="80">
        <f>K12+27</f>
        <v>46106</v>
      </c>
      <c r="M12" s="82">
        <v>70</v>
      </c>
      <c r="N12" s="83">
        <f t="shared" ref="N12:N28" si="9">IF(_xlfn.DAYS(J12,I12-1)&lt;=56,_xlfn.DAYS(J12,I12-1),56)</f>
        <v>56</v>
      </c>
      <c r="O12" s="71">
        <f>_xlfn.DAYS(L12,K12-1)</f>
        <v>28</v>
      </c>
      <c r="P12" s="52">
        <f t="shared" si="0"/>
        <v>20</v>
      </c>
      <c r="Q12" s="52" t="s">
        <v>220</v>
      </c>
    </row>
    <row r="13" spans="1:17" ht="42" customHeight="1">
      <c r="A13" s="52" t="str">
        <f t="shared" si="1"/>
        <v>p_8</v>
      </c>
      <c r="B13" s="71" t="s">
        <v>234</v>
      </c>
      <c r="C13" s="80">
        <v>46022</v>
      </c>
      <c r="D13" s="53" t="s">
        <v>103</v>
      </c>
      <c r="E13" s="53" t="s">
        <v>117</v>
      </c>
      <c r="F13" s="84">
        <f t="shared" si="5"/>
        <v>46036</v>
      </c>
      <c r="G13" s="80">
        <f t="shared" si="6"/>
        <v>46079</v>
      </c>
      <c r="H13" s="80">
        <f>F13+112</f>
        <v>46148</v>
      </c>
      <c r="I13" s="80">
        <f t="shared" si="7"/>
        <v>46022</v>
      </c>
      <c r="J13" s="80">
        <f>I13+56</f>
        <v>46078</v>
      </c>
      <c r="K13" s="80">
        <f t="shared" si="8"/>
        <v>46079</v>
      </c>
      <c r="L13" s="80">
        <f>K13+27</f>
        <v>46106</v>
      </c>
      <c r="M13" s="82">
        <f t="shared" ref="M13:M28" si="10">_xlfn.DAYS(H13,G13-1)</f>
        <v>70</v>
      </c>
      <c r="N13" s="83">
        <f t="shared" si="9"/>
        <v>56</v>
      </c>
      <c r="O13" s="71">
        <f>_xlfn.DAYS(L13,K13-1)</f>
        <v>28</v>
      </c>
      <c r="P13" s="52">
        <f t="shared" si="0"/>
        <v>20</v>
      </c>
      <c r="Q13" s="52" t="s">
        <v>220</v>
      </c>
    </row>
    <row r="14" spans="1:17" ht="42" customHeight="1">
      <c r="A14" s="52" t="str">
        <f t="shared" si="1"/>
        <v>p_9</v>
      </c>
      <c r="B14" s="71" t="s">
        <v>226</v>
      </c>
      <c r="C14" s="80">
        <v>46022</v>
      </c>
      <c r="D14" s="53" t="s">
        <v>103</v>
      </c>
      <c r="E14" s="53" t="s">
        <v>117</v>
      </c>
      <c r="F14" s="84">
        <f t="shared" si="5"/>
        <v>46036</v>
      </c>
      <c r="G14" s="80">
        <f t="shared" si="6"/>
        <v>46079</v>
      </c>
      <c r="H14" s="80">
        <f>F14+112</f>
        <v>46148</v>
      </c>
      <c r="I14" s="80">
        <f t="shared" si="7"/>
        <v>46022</v>
      </c>
      <c r="J14" s="80">
        <f>I14+55</f>
        <v>46077</v>
      </c>
      <c r="K14" s="80">
        <f t="shared" si="8"/>
        <v>46079</v>
      </c>
      <c r="L14" s="80">
        <f>K14+28</f>
        <v>46107</v>
      </c>
      <c r="M14" s="82">
        <f t="shared" si="10"/>
        <v>70</v>
      </c>
      <c r="N14" s="83">
        <f t="shared" si="9"/>
        <v>56</v>
      </c>
      <c r="O14" s="71" t="s">
        <v>231</v>
      </c>
      <c r="P14" s="52">
        <f t="shared" si="0"/>
        <v>21</v>
      </c>
      <c r="Q14" s="52" t="s">
        <v>220</v>
      </c>
    </row>
    <row r="15" spans="1:17" ht="42" customHeight="1">
      <c r="A15" s="52" t="str">
        <f t="shared" si="1"/>
        <v>p_10</v>
      </c>
      <c r="B15" s="71" t="s">
        <v>227</v>
      </c>
      <c r="C15" s="80">
        <v>46022</v>
      </c>
      <c r="D15" s="53" t="s">
        <v>103</v>
      </c>
      <c r="E15" s="53" t="s">
        <v>117</v>
      </c>
      <c r="F15" s="84">
        <f t="shared" si="5"/>
        <v>46036</v>
      </c>
      <c r="G15" s="80">
        <f t="shared" si="6"/>
        <v>46079</v>
      </c>
      <c r="H15" s="80">
        <f>F15+112</f>
        <v>46148</v>
      </c>
      <c r="I15" s="80">
        <f t="shared" si="7"/>
        <v>46022</v>
      </c>
      <c r="J15" s="80">
        <f>I15+55</f>
        <v>46077</v>
      </c>
      <c r="K15" s="80">
        <f>G15-1</f>
        <v>46078</v>
      </c>
      <c r="L15" s="80">
        <f>K15+27</f>
        <v>46105</v>
      </c>
      <c r="M15" s="82">
        <f t="shared" si="10"/>
        <v>70</v>
      </c>
      <c r="N15" s="83">
        <f t="shared" si="9"/>
        <v>56</v>
      </c>
      <c r="O15" s="71">
        <f>_xlfn.DAYS(L15,K15-1)</f>
        <v>28</v>
      </c>
      <c r="P15" s="52">
        <f t="shared" si="0"/>
        <v>20</v>
      </c>
      <c r="Q15" s="85" t="s">
        <v>222</v>
      </c>
    </row>
    <row r="16" spans="1:17" ht="42" customHeight="1">
      <c r="A16" s="52" t="str">
        <f t="shared" si="1"/>
        <v>p_11</v>
      </c>
      <c r="B16" s="71" t="s">
        <v>228</v>
      </c>
      <c r="C16" s="80">
        <v>46022</v>
      </c>
      <c r="D16" s="53" t="s">
        <v>103</v>
      </c>
      <c r="E16" s="53" t="s">
        <v>117</v>
      </c>
      <c r="F16" s="84">
        <f t="shared" si="5"/>
        <v>46036</v>
      </c>
      <c r="G16" s="80">
        <f t="shared" si="6"/>
        <v>46079</v>
      </c>
      <c r="H16" s="80">
        <f>F16+112</f>
        <v>46148</v>
      </c>
      <c r="I16" s="80">
        <f t="shared" si="7"/>
        <v>46022</v>
      </c>
      <c r="J16" s="80">
        <f>I16+55</f>
        <v>46077</v>
      </c>
      <c r="K16" s="80">
        <f>L16-27</f>
        <v>46122</v>
      </c>
      <c r="L16" s="80">
        <f>H16+1</f>
        <v>46149</v>
      </c>
      <c r="M16" s="82">
        <f t="shared" si="10"/>
        <v>70</v>
      </c>
      <c r="N16" s="83">
        <f t="shared" si="9"/>
        <v>56</v>
      </c>
      <c r="O16" s="71">
        <f>_xlfn.DAYS(L16,K16-1)</f>
        <v>28</v>
      </c>
      <c r="P16" s="52">
        <f t="shared" si="0"/>
        <v>20</v>
      </c>
      <c r="Q16" s="85" t="s">
        <v>222</v>
      </c>
    </row>
    <row r="17" spans="1:17" ht="42" customHeight="1">
      <c r="A17" s="52" t="str">
        <f t="shared" si="1"/>
        <v>p_12</v>
      </c>
      <c r="B17" s="71" t="s">
        <v>232</v>
      </c>
      <c r="C17" s="80">
        <v>46022</v>
      </c>
      <c r="D17" s="53" t="s">
        <v>103</v>
      </c>
      <c r="E17" s="53" t="s">
        <v>117</v>
      </c>
      <c r="F17" s="86">
        <f>C17</f>
        <v>46022</v>
      </c>
      <c r="G17" s="80">
        <f t="shared" si="6"/>
        <v>46079</v>
      </c>
      <c r="H17" s="80">
        <f>F17+112</f>
        <v>46134</v>
      </c>
      <c r="I17" s="80">
        <f t="shared" si="7"/>
        <v>46022</v>
      </c>
      <c r="J17" s="80">
        <f>I17+55</f>
        <v>46077</v>
      </c>
      <c r="K17" s="80">
        <f t="shared" ref="K17:K20" si="11">G17</f>
        <v>46079</v>
      </c>
      <c r="L17" s="80">
        <f>G17+27</f>
        <v>46106</v>
      </c>
      <c r="M17" s="82">
        <f t="shared" si="10"/>
        <v>56</v>
      </c>
      <c r="N17" s="83">
        <f t="shared" si="9"/>
        <v>56</v>
      </c>
      <c r="O17" s="71">
        <f>_xlfn.DAYS(L17,K17-1)</f>
        <v>28</v>
      </c>
      <c r="P17" s="52">
        <f t="shared" si="0"/>
        <v>20</v>
      </c>
      <c r="Q17" s="52" t="s">
        <v>220</v>
      </c>
    </row>
    <row r="18" spans="1:17" ht="42" customHeight="1">
      <c r="A18" s="52" t="str">
        <f t="shared" si="1"/>
        <v>p_13</v>
      </c>
      <c r="B18" s="71" t="s">
        <v>233</v>
      </c>
      <c r="C18" s="80">
        <v>46022</v>
      </c>
      <c r="D18" s="53" t="s">
        <v>103</v>
      </c>
      <c r="E18" s="53" t="s">
        <v>117</v>
      </c>
      <c r="F18" s="86">
        <f t="shared" ref="F18:F22" si="12">C18</f>
        <v>46022</v>
      </c>
      <c r="G18" s="80">
        <f t="shared" si="6"/>
        <v>46079</v>
      </c>
      <c r="H18" s="80">
        <f>C18+113</f>
        <v>46135</v>
      </c>
      <c r="I18" s="80">
        <f t="shared" si="7"/>
        <v>46022</v>
      </c>
      <c r="J18" s="80">
        <f>I18+55</f>
        <v>46077</v>
      </c>
      <c r="K18" s="80">
        <f t="shared" si="11"/>
        <v>46079</v>
      </c>
      <c r="L18" s="80">
        <f>K18+27</f>
        <v>46106</v>
      </c>
      <c r="M18" s="82">
        <v>56</v>
      </c>
      <c r="N18" s="83">
        <f t="shared" si="9"/>
        <v>56</v>
      </c>
      <c r="O18" s="71">
        <f>_xlfn.DAYS(L18,K18-1)</f>
        <v>28</v>
      </c>
      <c r="P18" s="52">
        <f t="shared" si="0"/>
        <v>20</v>
      </c>
      <c r="Q18" s="52" t="s">
        <v>220</v>
      </c>
    </row>
    <row r="19" spans="1:17" ht="42" customHeight="1">
      <c r="A19" s="52" t="str">
        <f t="shared" si="1"/>
        <v>p_14</v>
      </c>
      <c r="B19" s="71" t="s">
        <v>234</v>
      </c>
      <c r="C19" s="80">
        <v>46022</v>
      </c>
      <c r="D19" s="53" t="s">
        <v>103</v>
      </c>
      <c r="E19" s="53" t="s">
        <v>117</v>
      </c>
      <c r="F19" s="86">
        <f t="shared" si="12"/>
        <v>46022</v>
      </c>
      <c r="G19" s="80">
        <f t="shared" si="6"/>
        <v>46079</v>
      </c>
      <c r="H19" s="80">
        <f>F19+112</f>
        <v>46134</v>
      </c>
      <c r="I19" s="80">
        <f t="shared" si="7"/>
        <v>46022</v>
      </c>
      <c r="J19" s="80">
        <f>I19+56</f>
        <v>46078</v>
      </c>
      <c r="K19" s="80">
        <f t="shared" si="11"/>
        <v>46079</v>
      </c>
      <c r="L19" s="80">
        <f>K19+27</f>
        <v>46106</v>
      </c>
      <c r="M19" s="82">
        <f t="shared" si="10"/>
        <v>56</v>
      </c>
      <c r="N19" s="83">
        <f t="shared" si="9"/>
        <v>56</v>
      </c>
      <c r="O19" s="71">
        <f>_xlfn.DAYS(L19,K19-1)</f>
        <v>28</v>
      </c>
      <c r="P19" s="52">
        <f t="shared" si="0"/>
        <v>20</v>
      </c>
      <c r="Q19" s="52" t="s">
        <v>220</v>
      </c>
    </row>
    <row r="20" spans="1:17" ht="42" customHeight="1">
      <c r="A20" s="52" t="str">
        <f t="shared" si="1"/>
        <v>p_15</v>
      </c>
      <c r="B20" s="71" t="s">
        <v>226</v>
      </c>
      <c r="C20" s="80">
        <v>46022</v>
      </c>
      <c r="D20" s="53" t="s">
        <v>103</v>
      </c>
      <c r="E20" s="53" t="s">
        <v>117</v>
      </c>
      <c r="F20" s="86">
        <f t="shared" si="12"/>
        <v>46022</v>
      </c>
      <c r="G20" s="80">
        <f t="shared" si="6"/>
        <v>46079</v>
      </c>
      <c r="H20" s="80">
        <f>F20+112</f>
        <v>46134</v>
      </c>
      <c r="I20" s="80">
        <f t="shared" si="7"/>
        <v>46022</v>
      </c>
      <c r="J20" s="80">
        <f>I20+55</f>
        <v>46077</v>
      </c>
      <c r="K20" s="80">
        <f t="shared" si="11"/>
        <v>46079</v>
      </c>
      <c r="L20" s="80">
        <f>K20+28</f>
        <v>46107</v>
      </c>
      <c r="M20" s="82">
        <f t="shared" si="10"/>
        <v>56</v>
      </c>
      <c r="N20" s="83">
        <f t="shared" si="9"/>
        <v>56</v>
      </c>
      <c r="O20" s="71" t="s">
        <v>231</v>
      </c>
      <c r="P20" s="52">
        <f t="shared" si="0"/>
        <v>21</v>
      </c>
      <c r="Q20" s="52" t="s">
        <v>220</v>
      </c>
    </row>
    <row r="21" spans="1:17" ht="42" customHeight="1">
      <c r="A21" s="52" t="str">
        <f t="shared" si="1"/>
        <v>p_16</v>
      </c>
      <c r="B21" s="71" t="s">
        <v>227</v>
      </c>
      <c r="C21" s="80">
        <v>46022</v>
      </c>
      <c r="D21" s="53" t="s">
        <v>103</v>
      </c>
      <c r="E21" s="53" t="s">
        <v>117</v>
      </c>
      <c r="F21" s="86">
        <f t="shared" si="12"/>
        <v>46022</v>
      </c>
      <c r="G21" s="80">
        <f t="shared" si="6"/>
        <v>46079</v>
      </c>
      <c r="H21" s="80">
        <f>F21+112</f>
        <v>46134</v>
      </c>
      <c r="I21" s="80">
        <f t="shared" si="7"/>
        <v>46022</v>
      </c>
      <c r="J21" s="80">
        <f>I21+55</f>
        <v>46077</v>
      </c>
      <c r="K21" s="80">
        <f>G21-1</f>
        <v>46078</v>
      </c>
      <c r="L21" s="80">
        <f>K21+27</f>
        <v>46105</v>
      </c>
      <c r="M21" s="82">
        <f t="shared" si="10"/>
        <v>56</v>
      </c>
      <c r="N21" s="83">
        <f t="shared" si="9"/>
        <v>56</v>
      </c>
      <c r="O21" s="71">
        <f>_xlfn.DAYS(L21,K21-1)</f>
        <v>28</v>
      </c>
      <c r="P21" s="52">
        <f t="shared" si="0"/>
        <v>20</v>
      </c>
      <c r="Q21" s="85" t="s">
        <v>222</v>
      </c>
    </row>
    <row r="22" spans="1:17" ht="42" customHeight="1">
      <c r="A22" s="52" t="str">
        <f t="shared" si="1"/>
        <v>p_17</v>
      </c>
      <c r="B22" s="71" t="s">
        <v>228</v>
      </c>
      <c r="C22" s="80">
        <v>46022</v>
      </c>
      <c r="D22" s="53" t="s">
        <v>103</v>
      </c>
      <c r="E22" s="53" t="s">
        <v>117</v>
      </c>
      <c r="F22" s="86">
        <f t="shared" si="12"/>
        <v>46022</v>
      </c>
      <c r="G22" s="80">
        <f t="shared" si="6"/>
        <v>46079</v>
      </c>
      <c r="H22" s="80">
        <f>F22+112</f>
        <v>46134</v>
      </c>
      <c r="I22" s="80">
        <f t="shared" si="7"/>
        <v>46022</v>
      </c>
      <c r="J22" s="80">
        <f>I22+55</f>
        <v>46077</v>
      </c>
      <c r="K22" s="80">
        <f>L22-27</f>
        <v>46108</v>
      </c>
      <c r="L22" s="80">
        <f>H22+1</f>
        <v>46135</v>
      </c>
      <c r="M22" s="82">
        <f t="shared" si="10"/>
        <v>56</v>
      </c>
      <c r="N22" s="83">
        <f t="shared" si="9"/>
        <v>56</v>
      </c>
      <c r="O22" s="71">
        <f>_xlfn.DAYS(L22,K22-1)</f>
        <v>28</v>
      </c>
      <c r="P22" s="52">
        <f t="shared" si="0"/>
        <v>20</v>
      </c>
      <c r="Q22" s="85" t="s">
        <v>222</v>
      </c>
    </row>
    <row r="23" spans="1:17" ht="42" customHeight="1">
      <c r="A23" s="52" t="str">
        <f t="shared" si="1"/>
        <v>p_18</v>
      </c>
      <c r="B23" s="71" t="s">
        <v>232</v>
      </c>
      <c r="C23" s="80">
        <v>46022</v>
      </c>
      <c r="D23" s="53" t="s">
        <v>103</v>
      </c>
      <c r="E23" s="53" t="s">
        <v>117</v>
      </c>
      <c r="F23" s="87">
        <f>C23-14</f>
        <v>46008</v>
      </c>
      <c r="G23" s="80">
        <f t="shared" si="6"/>
        <v>46079</v>
      </c>
      <c r="H23" s="80">
        <f>C23+112</f>
        <v>46134</v>
      </c>
      <c r="I23" s="80">
        <f t="shared" si="7"/>
        <v>46022</v>
      </c>
      <c r="J23" s="80">
        <f>I23+55</f>
        <v>46077</v>
      </c>
      <c r="K23" s="80">
        <f>G23</f>
        <v>46079</v>
      </c>
      <c r="L23" s="80">
        <f>G23+27</f>
        <v>46106</v>
      </c>
      <c r="M23" s="82">
        <f t="shared" si="10"/>
        <v>56</v>
      </c>
      <c r="N23" s="83">
        <f t="shared" si="9"/>
        <v>56</v>
      </c>
      <c r="O23" s="71">
        <f>_xlfn.DAYS(L23,K23-1)</f>
        <v>28</v>
      </c>
      <c r="P23" s="52">
        <f t="shared" si="0"/>
        <v>20</v>
      </c>
      <c r="Q23" s="52" t="s">
        <v>220</v>
      </c>
    </row>
    <row r="24" spans="1:17" ht="42" customHeight="1">
      <c r="A24" s="52" t="str">
        <f t="shared" si="1"/>
        <v>p_19</v>
      </c>
      <c r="B24" s="71" t="s">
        <v>233</v>
      </c>
      <c r="C24" s="80">
        <v>46022</v>
      </c>
      <c r="D24" s="53" t="s">
        <v>103</v>
      </c>
      <c r="E24" s="53" t="s">
        <v>117</v>
      </c>
      <c r="F24" s="87">
        <f t="shared" ref="F24:F28" si="13">C24-14</f>
        <v>46008</v>
      </c>
      <c r="G24" s="80">
        <f t="shared" si="6"/>
        <v>46079</v>
      </c>
      <c r="H24" s="80">
        <f>C24+113</f>
        <v>46135</v>
      </c>
      <c r="I24" s="80">
        <f t="shared" si="7"/>
        <v>46022</v>
      </c>
      <c r="J24" s="80">
        <f>I24+55</f>
        <v>46077</v>
      </c>
      <c r="K24" s="80">
        <f>G24</f>
        <v>46079</v>
      </c>
      <c r="L24" s="80">
        <f>K24+27</f>
        <v>46106</v>
      </c>
      <c r="M24" s="82">
        <v>56</v>
      </c>
      <c r="N24" s="83">
        <f t="shared" si="9"/>
        <v>56</v>
      </c>
      <c r="O24" s="71">
        <f>_xlfn.DAYS(L24,K24-1)</f>
        <v>28</v>
      </c>
      <c r="P24" s="52">
        <f t="shared" si="0"/>
        <v>20</v>
      </c>
      <c r="Q24" s="52" t="s">
        <v>220</v>
      </c>
    </row>
    <row r="25" spans="1:17" ht="42" customHeight="1">
      <c r="A25" s="52" t="str">
        <f t="shared" si="1"/>
        <v>p_20</v>
      </c>
      <c r="B25" s="71" t="s">
        <v>234</v>
      </c>
      <c r="C25" s="80">
        <v>46022</v>
      </c>
      <c r="D25" s="53" t="s">
        <v>103</v>
      </c>
      <c r="E25" s="53" t="s">
        <v>117</v>
      </c>
      <c r="F25" s="87">
        <f t="shared" si="13"/>
        <v>46008</v>
      </c>
      <c r="G25" s="80">
        <f t="shared" si="6"/>
        <v>46079</v>
      </c>
      <c r="H25" s="80">
        <f>C25+112</f>
        <v>46134</v>
      </c>
      <c r="I25" s="80">
        <f t="shared" si="7"/>
        <v>46022</v>
      </c>
      <c r="J25" s="80">
        <f>I25+56</f>
        <v>46078</v>
      </c>
      <c r="K25" s="80">
        <f t="shared" ref="K25:K26" si="14">G25</f>
        <v>46079</v>
      </c>
      <c r="L25" s="80">
        <f>K25+27</f>
        <v>46106</v>
      </c>
      <c r="M25" s="82">
        <f t="shared" si="10"/>
        <v>56</v>
      </c>
      <c r="N25" s="83">
        <f t="shared" si="9"/>
        <v>56</v>
      </c>
      <c r="O25" s="71">
        <f>_xlfn.DAYS(L25,K25-1)</f>
        <v>28</v>
      </c>
      <c r="P25" s="52">
        <f t="shared" si="0"/>
        <v>20</v>
      </c>
      <c r="Q25" s="52" t="s">
        <v>220</v>
      </c>
    </row>
    <row r="26" spans="1:17" ht="42" customHeight="1">
      <c r="A26" s="52" t="str">
        <f t="shared" si="1"/>
        <v>p_21</v>
      </c>
      <c r="B26" s="71" t="s">
        <v>226</v>
      </c>
      <c r="C26" s="80">
        <v>46022</v>
      </c>
      <c r="D26" s="53" t="s">
        <v>103</v>
      </c>
      <c r="E26" s="53" t="s">
        <v>117</v>
      </c>
      <c r="F26" s="87">
        <f t="shared" si="13"/>
        <v>46008</v>
      </c>
      <c r="G26" s="80">
        <f t="shared" si="6"/>
        <v>46079</v>
      </c>
      <c r="H26" s="80">
        <f>C26+112</f>
        <v>46134</v>
      </c>
      <c r="I26" s="80">
        <f t="shared" si="7"/>
        <v>46022</v>
      </c>
      <c r="J26" s="80">
        <f>I26+55</f>
        <v>46077</v>
      </c>
      <c r="K26" s="80">
        <f t="shared" si="14"/>
        <v>46079</v>
      </c>
      <c r="L26" s="80">
        <f>K26+28</f>
        <v>46107</v>
      </c>
      <c r="M26" s="82">
        <f t="shared" si="10"/>
        <v>56</v>
      </c>
      <c r="N26" s="83">
        <f t="shared" si="9"/>
        <v>56</v>
      </c>
      <c r="O26" s="71" t="s">
        <v>231</v>
      </c>
      <c r="P26" s="52">
        <f t="shared" si="0"/>
        <v>21</v>
      </c>
      <c r="Q26" s="52" t="s">
        <v>220</v>
      </c>
    </row>
    <row r="27" spans="1:17" ht="42" customHeight="1">
      <c r="A27" s="52" t="str">
        <f t="shared" si="1"/>
        <v>p_22</v>
      </c>
      <c r="B27" s="71" t="s">
        <v>227</v>
      </c>
      <c r="C27" s="80">
        <v>46022</v>
      </c>
      <c r="D27" s="53" t="s">
        <v>103</v>
      </c>
      <c r="E27" s="53" t="s">
        <v>117</v>
      </c>
      <c r="F27" s="87">
        <f t="shared" si="13"/>
        <v>46008</v>
      </c>
      <c r="G27" s="80">
        <f t="shared" si="6"/>
        <v>46079</v>
      </c>
      <c r="H27" s="80">
        <f>C27+112</f>
        <v>46134</v>
      </c>
      <c r="I27" s="80">
        <f t="shared" si="7"/>
        <v>46022</v>
      </c>
      <c r="J27" s="80">
        <f>I27+55</f>
        <v>46077</v>
      </c>
      <c r="K27" s="80">
        <f>G27-1</f>
        <v>46078</v>
      </c>
      <c r="L27" s="80">
        <f>K27+27</f>
        <v>46105</v>
      </c>
      <c r="M27" s="82">
        <f t="shared" si="10"/>
        <v>56</v>
      </c>
      <c r="N27" s="83">
        <f t="shared" si="9"/>
        <v>56</v>
      </c>
      <c r="O27" s="71">
        <f>_xlfn.DAYS(L27,K27-1)</f>
        <v>28</v>
      </c>
      <c r="P27" s="52">
        <f t="shared" si="0"/>
        <v>20</v>
      </c>
      <c r="Q27" s="85" t="s">
        <v>222</v>
      </c>
    </row>
    <row r="28" spans="1:17" ht="42" customHeight="1">
      <c r="A28" s="52" t="str">
        <f t="shared" si="1"/>
        <v>p_23</v>
      </c>
      <c r="B28" s="71" t="s">
        <v>228</v>
      </c>
      <c r="C28" s="80">
        <v>46022</v>
      </c>
      <c r="D28" s="53" t="s">
        <v>103</v>
      </c>
      <c r="E28" s="53" t="s">
        <v>117</v>
      </c>
      <c r="F28" s="87">
        <f t="shared" si="13"/>
        <v>46008</v>
      </c>
      <c r="G28" s="80">
        <f t="shared" si="6"/>
        <v>46079</v>
      </c>
      <c r="H28" s="80">
        <f>C28+112</f>
        <v>46134</v>
      </c>
      <c r="I28" s="80">
        <f t="shared" si="7"/>
        <v>46022</v>
      </c>
      <c r="J28" s="80">
        <f>I28+55</f>
        <v>46077</v>
      </c>
      <c r="K28" s="80">
        <f>L28-27</f>
        <v>46108</v>
      </c>
      <c r="L28" s="80">
        <f>H28+1</f>
        <v>46135</v>
      </c>
      <c r="M28" s="82">
        <f t="shared" si="10"/>
        <v>56</v>
      </c>
      <c r="N28" s="83">
        <f t="shared" si="9"/>
        <v>56</v>
      </c>
      <c r="O28" s="71">
        <f>_xlfn.DAYS(L28,K28-1)</f>
        <v>28</v>
      </c>
      <c r="P28" s="52">
        <f t="shared" si="0"/>
        <v>20</v>
      </c>
      <c r="Q28" s="85" t="s">
        <v>222</v>
      </c>
    </row>
    <row r="29" spans="1:17" ht="42" customHeight="1">
      <c r="F29" s="78"/>
    </row>
    <row r="30" spans="1:17" ht="42" customHeight="1">
      <c r="F30" s="78"/>
    </row>
    <row r="31" spans="1:17" s="63" customFormat="1" ht="42" customHeight="1">
      <c r="A31"/>
      <c r="B31" s="47"/>
      <c r="D31" s="50"/>
      <c r="E31" s="50"/>
      <c r="F31" s="78"/>
      <c r="M31" s="76"/>
      <c r="N31" s="77"/>
      <c r="O31" s="47"/>
      <c r="P31"/>
      <c r="Q31"/>
    </row>
    <row r="32" spans="1:17" s="63" customFormat="1" ht="42" customHeight="1">
      <c r="A32"/>
      <c r="B32" s="47"/>
      <c r="D32" s="50"/>
      <c r="E32" s="50"/>
      <c r="M32" s="76"/>
      <c r="N32" s="77"/>
      <c r="O32" s="47"/>
      <c r="P32"/>
      <c r="Q32"/>
    </row>
    <row r="33" spans="1:17" s="63" customFormat="1" ht="42" customHeight="1">
      <c r="A33"/>
      <c r="B33" s="47"/>
      <c r="D33" s="50"/>
      <c r="E33" s="50"/>
      <c r="M33" s="76"/>
      <c r="N33" s="77"/>
      <c r="O33" s="47"/>
      <c r="P33"/>
      <c r="Q33"/>
    </row>
    <row r="34" spans="1:17" s="63" customFormat="1" ht="42" customHeight="1">
      <c r="A34"/>
      <c r="B34" s="47"/>
      <c r="D34" s="50"/>
      <c r="E34" s="50"/>
      <c r="M34" s="76"/>
      <c r="N34" s="77"/>
      <c r="O34" s="47"/>
      <c r="P34"/>
      <c r="Q34"/>
    </row>
    <row r="35" spans="1:17" s="63" customFormat="1" ht="42" customHeight="1">
      <c r="A35"/>
      <c r="B35" s="47"/>
      <c r="D35" s="50"/>
      <c r="E35" s="50"/>
      <c r="M35" s="76"/>
      <c r="N35" s="77"/>
      <c r="O35" s="47"/>
      <c r="P35"/>
      <c r="Q35"/>
    </row>
    <row r="36" spans="1:17" s="63" customFormat="1" ht="42" customHeight="1">
      <c r="A36"/>
      <c r="B36" s="47"/>
      <c r="D36" s="50"/>
      <c r="E36" s="50"/>
      <c r="M36" s="76"/>
      <c r="N36" s="77"/>
      <c r="O36" s="47"/>
      <c r="P36"/>
      <c r="Q36"/>
    </row>
    <row r="37" spans="1:17" s="63" customFormat="1" ht="42" customHeight="1">
      <c r="A37"/>
      <c r="B37" s="47"/>
      <c r="D37" s="50"/>
      <c r="E37" s="50"/>
      <c r="M37" s="76"/>
      <c r="N37" s="77"/>
      <c r="O37" s="47"/>
      <c r="P37"/>
      <c r="Q37"/>
    </row>
    <row r="38" spans="1:17" s="63" customFormat="1" ht="42" customHeight="1">
      <c r="A38"/>
      <c r="B38" s="47"/>
      <c r="D38" s="50"/>
      <c r="E38" s="50"/>
      <c r="M38" s="76"/>
      <c r="N38" s="77"/>
      <c r="O38" s="47"/>
      <c r="P38"/>
      <c r="Q38"/>
    </row>
    <row r="39" spans="1:17" s="63" customFormat="1" ht="42" customHeight="1">
      <c r="A39"/>
      <c r="B39" s="47"/>
      <c r="D39" s="50"/>
      <c r="E39" s="50"/>
      <c r="M39" s="76"/>
      <c r="N39" s="77"/>
      <c r="O39" s="47"/>
      <c r="P39"/>
      <c r="Q39"/>
    </row>
    <row r="40" spans="1:17" s="63" customFormat="1" ht="42" customHeight="1">
      <c r="A40"/>
      <c r="B40" s="47"/>
      <c r="D40" s="50"/>
      <c r="E40" s="50"/>
      <c r="M40" s="76"/>
      <c r="N40" s="77"/>
      <c r="O40" s="47"/>
      <c r="P40"/>
      <c r="Q40"/>
    </row>
    <row r="41" spans="1:17" s="63" customFormat="1" ht="42" customHeight="1">
      <c r="A41"/>
      <c r="B41" s="47"/>
      <c r="D41" s="50"/>
      <c r="E41" s="50"/>
      <c r="M41" s="76"/>
      <c r="N41" s="77"/>
      <c r="O41" s="47"/>
      <c r="P41"/>
      <c r="Q41"/>
    </row>
    <row r="42" spans="1:17" s="63" customFormat="1" ht="42" customHeight="1">
      <c r="A42"/>
      <c r="B42" s="47"/>
      <c r="D42" s="50"/>
      <c r="E42" s="50"/>
      <c r="M42" s="76"/>
      <c r="N42" s="77"/>
      <c r="O42" s="47"/>
      <c r="P42"/>
      <c r="Q42"/>
    </row>
    <row r="43" spans="1:17" s="63" customFormat="1" ht="42" customHeight="1">
      <c r="A43"/>
      <c r="B43" s="47"/>
      <c r="D43" s="50"/>
      <c r="E43" s="50"/>
      <c r="M43" s="76"/>
      <c r="N43" s="77"/>
      <c r="O43" s="47"/>
      <c r="P43"/>
      <c r="Q43"/>
    </row>
    <row r="44" spans="1:17" s="63" customFormat="1" ht="42" customHeight="1">
      <c r="A44"/>
      <c r="B44" s="47"/>
      <c r="D44" s="50"/>
      <c r="E44" s="50"/>
      <c r="M44" s="76"/>
      <c r="N44" s="77"/>
      <c r="O44" s="47"/>
      <c r="P44"/>
      <c r="Q44"/>
    </row>
    <row r="45" spans="1:17" s="63" customFormat="1" ht="42" customHeight="1">
      <c r="A45"/>
      <c r="B45" s="47"/>
      <c r="D45" s="50"/>
      <c r="E45" s="50"/>
      <c r="M45" s="76"/>
      <c r="N45" s="77"/>
      <c r="O45" s="47"/>
      <c r="P45"/>
      <c r="Q45"/>
    </row>
    <row r="46" spans="1:17" s="63" customFormat="1" ht="42" customHeight="1">
      <c r="A46"/>
      <c r="B46" s="47"/>
      <c r="D46" s="50"/>
      <c r="E46" s="50"/>
      <c r="M46" s="76"/>
      <c r="N46" s="77"/>
      <c r="O46" s="47"/>
      <c r="P46"/>
      <c r="Q46"/>
    </row>
    <row r="47" spans="1:17" ht="42" customHeight="1"/>
    <row r="48" spans="1:17" ht="42" customHeight="1"/>
    <row r="49" ht="42" customHeight="1"/>
    <row r="50" ht="42" customHeight="1"/>
    <row r="51" ht="42" customHeight="1"/>
    <row r="52" ht="42" customHeight="1"/>
    <row r="53" ht="42" customHeight="1"/>
    <row r="54" ht="42" customHeight="1"/>
    <row r="55" ht="42" customHeight="1"/>
    <row r="56" ht="42" customHeight="1"/>
    <row r="57" ht="42" customHeight="1"/>
    <row r="58" ht="42" customHeight="1"/>
    <row r="59" ht="42" customHeight="1"/>
    <row r="60" ht="42" customHeight="1"/>
    <row r="61" ht="42" customHeight="1"/>
    <row r="62" ht="42" customHeight="1"/>
    <row r="63" ht="42" customHeight="1"/>
    <row r="64" ht="42" customHeight="1"/>
    <row r="65" ht="42" customHeight="1"/>
    <row r="66" ht="42" customHeight="1"/>
    <row r="67" ht="42" customHeight="1"/>
    <row r="68" ht="42" customHeight="1"/>
    <row r="69" ht="42" customHeight="1"/>
    <row r="70" ht="42" customHeight="1"/>
    <row r="71" ht="42" customHeight="1"/>
    <row r="72" ht="42" customHeight="1"/>
    <row r="73" ht="42" customHeight="1"/>
    <row r="74" ht="42" customHeight="1"/>
    <row r="75" ht="42" customHeight="1"/>
    <row r="76" ht="42" customHeight="1"/>
    <row r="77" ht="42" customHeight="1"/>
    <row r="78" ht="42" customHeight="1"/>
    <row r="79" ht="42" customHeight="1"/>
    <row r="80" ht="42" customHeight="1"/>
    <row r="81" ht="42" customHeight="1"/>
    <row r="82" ht="42" customHeight="1"/>
    <row r="83" ht="42" customHeight="1"/>
    <row r="84" ht="42" customHeight="1"/>
    <row r="85" ht="42" customHeight="1"/>
    <row r="86" ht="42" customHeight="1"/>
    <row r="87" ht="42" customHeight="1"/>
    <row r="88" ht="42" customHeight="1"/>
    <row r="89" ht="42" customHeight="1"/>
    <row r="90" ht="42" customHeight="1"/>
    <row r="91" ht="42" customHeight="1"/>
    <row r="92" ht="42" customHeight="1"/>
    <row r="93" ht="42" customHeight="1"/>
    <row r="94" ht="42" customHeight="1"/>
    <row r="95" ht="42" customHeight="1"/>
    <row r="96" ht="42" customHeight="1"/>
    <row r="97" ht="42" customHeight="1"/>
    <row r="98" ht="42" customHeight="1"/>
    <row r="99" ht="42" customHeight="1"/>
    <row r="100" ht="42" customHeight="1"/>
    <row r="101" ht="42" customHeight="1"/>
  </sheetData>
  <mergeCells count="4">
    <mergeCell ref="A4:A5"/>
    <mergeCell ref="B4:B5"/>
    <mergeCell ref="C4:L4"/>
    <mergeCell ref="M4:Q4"/>
  </mergeCells>
  <phoneticPr fontId="3"/>
  <pageMargins left="0.7" right="0.7" top="0.75" bottom="0.75" header="0.3" footer="0.3"/>
  <pageSetup paperSize="8"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Q101"/>
  <sheetViews>
    <sheetView zoomScale="85" zoomScaleNormal="85" workbookViewId="0">
      <pane xSplit="2" ySplit="5" topLeftCell="K20" activePane="bottomRight" state="frozenSplit"/>
      <selection activeCell="F8" sqref="F8"/>
      <selection pane="topRight" activeCell="F8" sqref="F8"/>
      <selection pane="bottomLeft" activeCell="F8" sqref="F8"/>
      <selection pane="bottomRight" activeCell="F8" sqref="F8"/>
    </sheetView>
  </sheetViews>
  <sheetFormatPr defaultRowHeight="14.4"/>
  <cols>
    <col min="2" max="2" width="30" style="47" customWidth="1"/>
    <col min="3" max="3" width="17.296875" style="63" customWidth="1"/>
    <col min="4" max="5" width="14.19921875" style="50" customWidth="1"/>
    <col min="6" max="6" width="17.19921875" style="63" customWidth="1"/>
    <col min="7" max="7" width="17" style="63" bestFit="1" customWidth="1"/>
    <col min="8" max="8" width="18.19921875" style="63" customWidth="1"/>
    <col min="9" max="9" width="17.796875" style="63" customWidth="1"/>
    <col min="10" max="10" width="19.296875" style="63" bestFit="1" customWidth="1"/>
    <col min="11" max="12" width="17" style="63" bestFit="1" customWidth="1"/>
    <col min="13" max="13" width="19.796875" style="76" customWidth="1"/>
    <col min="14" max="14" width="21.19921875" style="77" customWidth="1"/>
    <col min="15" max="15" width="22.5" style="47" customWidth="1"/>
    <col min="16" max="16" width="9.59765625" customWidth="1"/>
    <col min="17" max="17" width="32.09765625" customWidth="1"/>
  </cols>
  <sheetData>
    <row r="1" spans="1:17" ht="23.4">
      <c r="A1" s="93" t="s">
        <v>397</v>
      </c>
    </row>
    <row r="3" spans="1:17">
      <c r="A3" t="s">
        <v>239</v>
      </c>
    </row>
    <row r="4" spans="1:17" ht="21" customHeight="1">
      <c r="A4" s="422" t="s">
        <v>207</v>
      </c>
      <c r="B4" s="422" t="s">
        <v>223</v>
      </c>
      <c r="C4" s="423" t="s">
        <v>186</v>
      </c>
      <c r="D4" s="423"/>
      <c r="E4" s="423"/>
      <c r="F4" s="423"/>
      <c r="G4" s="423"/>
      <c r="H4" s="423"/>
      <c r="I4" s="423"/>
      <c r="J4" s="423"/>
      <c r="K4" s="423"/>
      <c r="L4" s="423"/>
      <c r="M4" s="424" t="s">
        <v>187</v>
      </c>
      <c r="N4" s="424"/>
      <c r="O4" s="424"/>
      <c r="P4" s="424"/>
      <c r="Q4" s="424"/>
    </row>
    <row r="5" spans="1:17" s="47" customFormat="1" ht="43.2">
      <c r="A5" s="422"/>
      <c r="B5" s="422"/>
      <c r="C5" s="89" t="s">
        <v>209</v>
      </c>
      <c r="D5" s="165" t="s">
        <v>206</v>
      </c>
      <c r="E5" s="165" t="s">
        <v>179</v>
      </c>
      <c r="F5" s="89" t="s">
        <v>208</v>
      </c>
      <c r="G5" s="89" t="s">
        <v>210</v>
      </c>
      <c r="H5" s="89" t="s">
        <v>211</v>
      </c>
      <c r="I5" s="89" t="s">
        <v>212</v>
      </c>
      <c r="J5" s="89" t="s">
        <v>213</v>
      </c>
      <c r="K5" s="89" t="s">
        <v>215</v>
      </c>
      <c r="L5" s="89" t="s">
        <v>214</v>
      </c>
      <c r="M5" s="90" t="s">
        <v>216</v>
      </c>
      <c r="N5" s="91" t="s">
        <v>217</v>
      </c>
      <c r="O5" s="88" t="s">
        <v>218</v>
      </c>
      <c r="P5" s="88" t="s">
        <v>219</v>
      </c>
      <c r="Q5" s="88" t="s">
        <v>163</v>
      </c>
    </row>
    <row r="6" spans="1:17" ht="42" customHeight="1">
      <c r="A6" s="52" t="str">
        <f>"q_"&amp;ROW()-5</f>
        <v>q_1</v>
      </c>
      <c r="B6" s="71" t="s">
        <v>224</v>
      </c>
      <c r="C6" s="80">
        <v>45705</v>
      </c>
      <c r="D6" s="53" t="s">
        <v>106</v>
      </c>
      <c r="E6" s="53" t="s">
        <v>103</v>
      </c>
      <c r="F6" s="81" t="s">
        <v>49</v>
      </c>
      <c r="G6" s="80">
        <f>C6</f>
        <v>45705</v>
      </c>
      <c r="H6" s="80">
        <f>G6+56</f>
        <v>45761</v>
      </c>
      <c r="I6" s="81" t="s">
        <v>49</v>
      </c>
      <c r="J6" s="81" t="s">
        <v>49</v>
      </c>
      <c r="K6" s="80">
        <v>45748</v>
      </c>
      <c r="L6" s="80">
        <f>K6+13</f>
        <v>45761</v>
      </c>
      <c r="M6" s="82">
        <f>H6-DATE(2025,4,1)+1</f>
        <v>14</v>
      </c>
      <c r="N6" s="83" t="s">
        <v>181</v>
      </c>
      <c r="O6" s="71">
        <f>_xlfn.DAYS(L6,K6-1)</f>
        <v>14</v>
      </c>
      <c r="P6" s="52">
        <f t="shared" ref="P6:P28" si="0">NETWORKDAYS(K6,L6)</f>
        <v>10</v>
      </c>
      <c r="Q6" s="52" t="s">
        <v>220</v>
      </c>
    </row>
    <row r="7" spans="1:17" ht="42" customHeight="1">
      <c r="A7" s="52" t="str">
        <f t="shared" ref="A7:A28" si="1">"q_"&amp;ROW()-5</f>
        <v>q_2</v>
      </c>
      <c r="B7" s="71" t="s">
        <v>225</v>
      </c>
      <c r="C7" s="80">
        <v>45705</v>
      </c>
      <c r="D7" s="53" t="s">
        <v>106</v>
      </c>
      <c r="E7" s="53" t="s">
        <v>103</v>
      </c>
      <c r="F7" s="81" t="s">
        <v>49</v>
      </c>
      <c r="G7" s="80">
        <f t="shared" ref="G7:G10" si="2">C7</f>
        <v>45705</v>
      </c>
      <c r="H7" s="80">
        <f>G7+57</f>
        <v>45762</v>
      </c>
      <c r="I7" s="81" t="s">
        <v>49</v>
      </c>
      <c r="J7" s="81" t="s">
        <v>49</v>
      </c>
      <c r="K7" s="80">
        <v>45748</v>
      </c>
      <c r="L7" s="80">
        <f>K7+13</f>
        <v>45761</v>
      </c>
      <c r="M7" s="82">
        <v>14</v>
      </c>
      <c r="N7" s="83" t="s">
        <v>181</v>
      </c>
      <c r="O7" s="71">
        <f>_xlfn.DAYS(L7,K7-1)</f>
        <v>14</v>
      </c>
      <c r="P7" s="52">
        <f t="shared" si="0"/>
        <v>10</v>
      </c>
      <c r="Q7" s="52" t="s">
        <v>220</v>
      </c>
    </row>
    <row r="8" spans="1:17" ht="42" customHeight="1">
      <c r="A8" s="52" t="str">
        <f t="shared" si="1"/>
        <v>q_3</v>
      </c>
      <c r="B8" s="71" t="s">
        <v>226</v>
      </c>
      <c r="C8" s="80">
        <v>45705</v>
      </c>
      <c r="D8" s="53" t="s">
        <v>106</v>
      </c>
      <c r="E8" s="53" t="s">
        <v>103</v>
      </c>
      <c r="F8" s="81" t="s">
        <v>49</v>
      </c>
      <c r="G8" s="80">
        <f t="shared" si="2"/>
        <v>45705</v>
      </c>
      <c r="H8" s="80">
        <f>G8+56</f>
        <v>45761</v>
      </c>
      <c r="I8" s="81" t="s">
        <v>49</v>
      </c>
      <c r="J8" s="81" t="s">
        <v>49</v>
      </c>
      <c r="K8" s="80">
        <v>45748</v>
      </c>
      <c r="L8" s="80">
        <f>K8+28</f>
        <v>45776</v>
      </c>
      <c r="M8" s="82">
        <f t="shared" ref="M8:M28" si="3">H8-DATE(2025,4,1)+1</f>
        <v>14</v>
      </c>
      <c r="N8" s="83" t="s">
        <v>181</v>
      </c>
      <c r="O8" s="71" t="s">
        <v>221</v>
      </c>
      <c r="P8" s="52">
        <f t="shared" si="0"/>
        <v>21</v>
      </c>
      <c r="Q8" s="71" t="s">
        <v>222</v>
      </c>
    </row>
    <row r="9" spans="1:17" ht="42" customHeight="1">
      <c r="A9" s="52" t="str">
        <f t="shared" si="1"/>
        <v>q_4</v>
      </c>
      <c r="B9" s="71" t="s">
        <v>227</v>
      </c>
      <c r="C9" s="80">
        <v>45705</v>
      </c>
      <c r="D9" s="53" t="s">
        <v>106</v>
      </c>
      <c r="E9" s="53" t="s">
        <v>103</v>
      </c>
      <c r="F9" s="81" t="s">
        <v>49</v>
      </c>
      <c r="G9" s="80">
        <f t="shared" si="2"/>
        <v>45705</v>
      </c>
      <c r="H9" s="80">
        <f>G9+56</f>
        <v>45761</v>
      </c>
      <c r="I9" s="81" t="s">
        <v>49</v>
      </c>
      <c r="J9" s="81" t="s">
        <v>49</v>
      </c>
      <c r="K9" s="80">
        <v>45747</v>
      </c>
      <c r="L9" s="80">
        <v>45760</v>
      </c>
      <c r="M9" s="82">
        <f t="shared" si="3"/>
        <v>14</v>
      </c>
      <c r="N9" s="83" t="s">
        <v>181</v>
      </c>
      <c r="O9" s="71">
        <f>_xlfn.DAYS(L9,K9-1)</f>
        <v>14</v>
      </c>
      <c r="P9" s="52">
        <f t="shared" si="0"/>
        <v>10</v>
      </c>
      <c r="Q9" s="167" t="s">
        <v>400</v>
      </c>
    </row>
    <row r="10" spans="1:17" ht="42" customHeight="1">
      <c r="A10" s="52" t="str">
        <f t="shared" si="1"/>
        <v>q_5</v>
      </c>
      <c r="B10" s="71" t="s">
        <v>228</v>
      </c>
      <c r="C10" s="80">
        <v>45705</v>
      </c>
      <c r="D10" s="53" t="s">
        <v>106</v>
      </c>
      <c r="E10" s="53" t="s">
        <v>103</v>
      </c>
      <c r="F10" s="81" t="s">
        <v>49</v>
      </c>
      <c r="G10" s="80">
        <f t="shared" si="2"/>
        <v>45705</v>
      </c>
      <c r="H10" s="80">
        <f>G10+56</f>
        <v>45761</v>
      </c>
      <c r="I10" s="81" t="s">
        <v>49</v>
      </c>
      <c r="J10" s="81" t="s">
        <v>49</v>
      </c>
      <c r="K10" s="80">
        <v>45749</v>
      </c>
      <c r="L10" s="80">
        <v>45762</v>
      </c>
      <c r="M10" s="82">
        <f t="shared" si="3"/>
        <v>14</v>
      </c>
      <c r="N10" s="83" t="s">
        <v>181</v>
      </c>
      <c r="O10" s="71">
        <f>_xlfn.DAYS(L10,K10-1)</f>
        <v>14</v>
      </c>
      <c r="P10" s="52">
        <f t="shared" si="0"/>
        <v>10</v>
      </c>
      <c r="Q10" s="71" t="s">
        <v>222</v>
      </c>
    </row>
    <row r="11" spans="1:17" ht="42" customHeight="1">
      <c r="A11" s="52" t="str">
        <f t="shared" si="1"/>
        <v>q_6</v>
      </c>
      <c r="B11" s="71" t="s">
        <v>229</v>
      </c>
      <c r="C11" s="80">
        <v>45649</v>
      </c>
      <c r="D11" s="53" t="s">
        <v>103</v>
      </c>
      <c r="E11" s="53" t="s">
        <v>117</v>
      </c>
      <c r="F11" s="84">
        <f>C11+14</f>
        <v>45663</v>
      </c>
      <c r="G11" s="80">
        <f>C11+57</f>
        <v>45706</v>
      </c>
      <c r="H11" s="80">
        <f>F11+112</f>
        <v>45775</v>
      </c>
      <c r="I11" s="80">
        <f>C11</f>
        <v>45649</v>
      </c>
      <c r="J11" s="80">
        <f>I11+55</f>
        <v>45704</v>
      </c>
      <c r="K11" s="80">
        <v>45748</v>
      </c>
      <c r="L11" s="80">
        <f>K11+27</f>
        <v>45775</v>
      </c>
      <c r="M11" s="82">
        <f t="shared" si="3"/>
        <v>28</v>
      </c>
      <c r="N11" s="83">
        <f>IF(_xlfn.DAYS(J11,I11-1)&lt;=56,_xlfn.DAYS(J11,I11-1),56)</f>
        <v>56</v>
      </c>
      <c r="O11" s="71">
        <f>_xlfn.DAYS(L11,K11-1)</f>
        <v>28</v>
      </c>
      <c r="P11" s="52">
        <f t="shared" si="0"/>
        <v>20</v>
      </c>
      <c r="Q11" s="52" t="s">
        <v>220</v>
      </c>
    </row>
    <row r="12" spans="1:17" ht="42" customHeight="1">
      <c r="A12" s="52" t="str">
        <f t="shared" si="1"/>
        <v>q_7</v>
      </c>
      <c r="B12" s="71" t="s">
        <v>230</v>
      </c>
      <c r="C12" s="80">
        <v>45649</v>
      </c>
      <c r="D12" s="53" t="s">
        <v>103</v>
      </c>
      <c r="E12" s="53" t="s">
        <v>117</v>
      </c>
      <c r="F12" s="84">
        <f t="shared" ref="F12:F16" si="4">C12+14</f>
        <v>45663</v>
      </c>
      <c r="G12" s="80">
        <f t="shared" ref="G12:G28" si="5">C12+57</f>
        <v>45706</v>
      </c>
      <c r="H12" s="80">
        <f>F12+113</f>
        <v>45776</v>
      </c>
      <c r="I12" s="80">
        <f t="shared" ref="I12:I28" si="6">C12</f>
        <v>45649</v>
      </c>
      <c r="J12" s="80">
        <f>I12+55</f>
        <v>45704</v>
      </c>
      <c r="K12" s="80">
        <v>45748</v>
      </c>
      <c r="L12" s="80">
        <f>K12+27</f>
        <v>45775</v>
      </c>
      <c r="M12" s="82">
        <v>28</v>
      </c>
      <c r="N12" s="83">
        <f t="shared" ref="N12:N28" si="7">IF(_xlfn.DAYS(J12,I12-1)&lt;=56,_xlfn.DAYS(J12,I12-1),56)</f>
        <v>56</v>
      </c>
      <c r="O12" s="71">
        <f>_xlfn.DAYS(L12,K12-1)</f>
        <v>28</v>
      </c>
      <c r="P12" s="52">
        <f t="shared" si="0"/>
        <v>20</v>
      </c>
      <c r="Q12" s="52" t="s">
        <v>220</v>
      </c>
    </row>
    <row r="13" spans="1:17" ht="42" customHeight="1">
      <c r="A13" s="52" t="str">
        <f t="shared" si="1"/>
        <v>q_8</v>
      </c>
      <c r="B13" s="71" t="s">
        <v>234</v>
      </c>
      <c r="C13" s="80">
        <v>45649</v>
      </c>
      <c r="D13" s="53" t="s">
        <v>103</v>
      </c>
      <c r="E13" s="53" t="s">
        <v>117</v>
      </c>
      <c r="F13" s="84">
        <f t="shared" si="4"/>
        <v>45663</v>
      </c>
      <c r="G13" s="80">
        <f t="shared" si="5"/>
        <v>45706</v>
      </c>
      <c r="H13" s="80">
        <f>F13+112</f>
        <v>45775</v>
      </c>
      <c r="I13" s="80">
        <f t="shared" si="6"/>
        <v>45649</v>
      </c>
      <c r="J13" s="80">
        <f>I13+56</f>
        <v>45705</v>
      </c>
      <c r="K13" s="80">
        <v>45748</v>
      </c>
      <c r="L13" s="80">
        <f>K13+27</f>
        <v>45775</v>
      </c>
      <c r="M13" s="82">
        <f t="shared" si="3"/>
        <v>28</v>
      </c>
      <c r="N13" s="83">
        <f t="shared" si="7"/>
        <v>56</v>
      </c>
      <c r="O13" s="71">
        <f>_xlfn.DAYS(L13,K13-1)</f>
        <v>28</v>
      </c>
      <c r="P13" s="52">
        <f t="shared" si="0"/>
        <v>20</v>
      </c>
      <c r="Q13" s="52" t="s">
        <v>220</v>
      </c>
    </row>
    <row r="14" spans="1:17" ht="42" customHeight="1">
      <c r="A14" s="52" t="str">
        <f t="shared" si="1"/>
        <v>q_9</v>
      </c>
      <c r="B14" s="71" t="s">
        <v>226</v>
      </c>
      <c r="C14" s="80">
        <v>45649</v>
      </c>
      <c r="D14" s="53" t="s">
        <v>103</v>
      </c>
      <c r="E14" s="53" t="s">
        <v>117</v>
      </c>
      <c r="F14" s="84">
        <f t="shared" si="4"/>
        <v>45663</v>
      </c>
      <c r="G14" s="80">
        <f t="shared" si="5"/>
        <v>45706</v>
      </c>
      <c r="H14" s="80">
        <v>45776</v>
      </c>
      <c r="I14" s="80">
        <f t="shared" si="6"/>
        <v>45649</v>
      </c>
      <c r="J14" s="80">
        <f>I14+55</f>
        <v>45704</v>
      </c>
      <c r="K14" s="80">
        <v>45748</v>
      </c>
      <c r="L14" s="80">
        <f>K14+28</f>
        <v>45776</v>
      </c>
      <c r="M14" s="82">
        <f t="shared" si="3"/>
        <v>29</v>
      </c>
      <c r="N14" s="83">
        <f t="shared" si="7"/>
        <v>56</v>
      </c>
      <c r="O14" s="71" t="s">
        <v>231</v>
      </c>
      <c r="P14" s="52">
        <f t="shared" si="0"/>
        <v>21</v>
      </c>
      <c r="Q14" s="52" t="s">
        <v>220</v>
      </c>
    </row>
    <row r="15" spans="1:17" ht="42" customHeight="1">
      <c r="A15" s="52" t="str">
        <f t="shared" si="1"/>
        <v>q_10</v>
      </c>
      <c r="B15" s="71" t="s">
        <v>227</v>
      </c>
      <c r="C15" s="80">
        <v>45649</v>
      </c>
      <c r="D15" s="53" t="s">
        <v>103</v>
      </c>
      <c r="E15" s="53" t="s">
        <v>117</v>
      </c>
      <c r="F15" s="84">
        <f t="shared" si="4"/>
        <v>45663</v>
      </c>
      <c r="G15" s="80">
        <f t="shared" si="5"/>
        <v>45706</v>
      </c>
      <c r="H15" s="80">
        <f>F15+112</f>
        <v>45775</v>
      </c>
      <c r="I15" s="80">
        <f t="shared" si="6"/>
        <v>45649</v>
      </c>
      <c r="J15" s="80">
        <f>I15+55</f>
        <v>45704</v>
      </c>
      <c r="K15" s="80">
        <v>45747</v>
      </c>
      <c r="L15" s="80">
        <f>K15+27</f>
        <v>45774</v>
      </c>
      <c r="M15" s="82">
        <f t="shared" si="3"/>
        <v>28</v>
      </c>
      <c r="N15" s="83">
        <f t="shared" si="7"/>
        <v>56</v>
      </c>
      <c r="O15" s="71">
        <f>_xlfn.DAYS(L15,K15-1)</f>
        <v>28</v>
      </c>
      <c r="P15" s="52">
        <f t="shared" si="0"/>
        <v>20</v>
      </c>
      <c r="Q15" s="167" t="s">
        <v>400</v>
      </c>
    </row>
    <row r="16" spans="1:17" ht="42" customHeight="1">
      <c r="A16" s="52" t="str">
        <f t="shared" si="1"/>
        <v>q_11</v>
      </c>
      <c r="B16" s="71" t="s">
        <v>228</v>
      </c>
      <c r="C16" s="80">
        <v>45649</v>
      </c>
      <c r="D16" s="53" t="s">
        <v>103</v>
      </c>
      <c r="E16" s="53" t="s">
        <v>117</v>
      </c>
      <c r="F16" s="84">
        <f t="shared" si="4"/>
        <v>45663</v>
      </c>
      <c r="G16" s="80">
        <f t="shared" si="5"/>
        <v>45706</v>
      </c>
      <c r="H16" s="80">
        <f>F16+112</f>
        <v>45775</v>
      </c>
      <c r="I16" s="80">
        <f t="shared" si="6"/>
        <v>45649</v>
      </c>
      <c r="J16" s="80">
        <f>I16+55</f>
        <v>45704</v>
      </c>
      <c r="K16" s="80">
        <f>L16-27</f>
        <v>45749</v>
      </c>
      <c r="L16" s="80">
        <f>H16+1</f>
        <v>45776</v>
      </c>
      <c r="M16" s="82">
        <f t="shared" si="3"/>
        <v>28</v>
      </c>
      <c r="N16" s="83">
        <f t="shared" si="7"/>
        <v>56</v>
      </c>
      <c r="O16" s="71">
        <f>_xlfn.DAYS(L16,K16-1)</f>
        <v>28</v>
      </c>
      <c r="P16" s="52">
        <f t="shared" si="0"/>
        <v>20</v>
      </c>
      <c r="Q16" s="85" t="s">
        <v>222</v>
      </c>
    </row>
    <row r="17" spans="1:17" ht="42" customHeight="1">
      <c r="A17" s="52" t="str">
        <f t="shared" si="1"/>
        <v>q_12</v>
      </c>
      <c r="B17" s="71" t="s">
        <v>232</v>
      </c>
      <c r="C17" s="80">
        <v>45649</v>
      </c>
      <c r="D17" s="53" t="s">
        <v>103</v>
      </c>
      <c r="E17" s="53" t="s">
        <v>117</v>
      </c>
      <c r="F17" s="86">
        <f>C17</f>
        <v>45649</v>
      </c>
      <c r="G17" s="80">
        <f t="shared" si="5"/>
        <v>45706</v>
      </c>
      <c r="H17" s="80">
        <f>F17+112</f>
        <v>45761</v>
      </c>
      <c r="I17" s="80">
        <f t="shared" si="6"/>
        <v>45649</v>
      </c>
      <c r="J17" s="80">
        <f>I17+55</f>
        <v>45704</v>
      </c>
      <c r="K17" s="80">
        <v>45748</v>
      </c>
      <c r="L17" s="80">
        <v>45761</v>
      </c>
      <c r="M17" s="82">
        <f t="shared" si="3"/>
        <v>14</v>
      </c>
      <c r="N17" s="83">
        <f t="shared" si="7"/>
        <v>56</v>
      </c>
      <c r="O17" s="71">
        <f>_xlfn.DAYS(L17,K17-1)</f>
        <v>14</v>
      </c>
      <c r="P17" s="52">
        <f t="shared" si="0"/>
        <v>10</v>
      </c>
      <c r="Q17" s="52" t="s">
        <v>220</v>
      </c>
    </row>
    <row r="18" spans="1:17" ht="42" customHeight="1">
      <c r="A18" s="52" t="str">
        <f t="shared" si="1"/>
        <v>q_13</v>
      </c>
      <c r="B18" s="71" t="s">
        <v>233</v>
      </c>
      <c r="C18" s="80">
        <v>45649</v>
      </c>
      <c r="D18" s="53" t="s">
        <v>103</v>
      </c>
      <c r="E18" s="53" t="s">
        <v>117</v>
      </c>
      <c r="F18" s="86">
        <f t="shared" ref="F18:F22" si="8">C18</f>
        <v>45649</v>
      </c>
      <c r="G18" s="80">
        <f t="shared" si="5"/>
        <v>45706</v>
      </c>
      <c r="H18" s="80">
        <f>C18+113</f>
        <v>45762</v>
      </c>
      <c r="I18" s="80">
        <f t="shared" si="6"/>
        <v>45649</v>
      </c>
      <c r="J18" s="80">
        <f>I18+55</f>
        <v>45704</v>
      </c>
      <c r="K18" s="80">
        <v>45748</v>
      </c>
      <c r="L18" s="80">
        <v>45761</v>
      </c>
      <c r="M18" s="82">
        <v>14</v>
      </c>
      <c r="N18" s="83">
        <f t="shared" si="7"/>
        <v>56</v>
      </c>
      <c r="O18" s="71">
        <f>_xlfn.DAYS(L18,K18-1)</f>
        <v>14</v>
      </c>
      <c r="P18" s="52">
        <f t="shared" si="0"/>
        <v>10</v>
      </c>
      <c r="Q18" s="52" t="s">
        <v>220</v>
      </c>
    </row>
    <row r="19" spans="1:17" ht="42" customHeight="1">
      <c r="A19" s="52" t="str">
        <f t="shared" si="1"/>
        <v>q_14</v>
      </c>
      <c r="B19" s="71" t="s">
        <v>234</v>
      </c>
      <c r="C19" s="80">
        <v>45649</v>
      </c>
      <c r="D19" s="53" t="s">
        <v>103</v>
      </c>
      <c r="E19" s="53" t="s">
        <v>117</v>
      </c>
      <c r="F19" s="86">
        <f t="shared" si="8"/>
        <v>45649</v>
      </c>
      <c r="G19" s="80">
        <f t="shared" si="5"/>
        <v>45706</v>
      </c>
      <c r="H19" s="80">
        <f>F19+112</f>
        <v>45761</v>
      </c>
      <c r="I19" s="80">
        <f t="shared" si="6"/>
        <v>45649</v>
      </c>
      <c r="J19" s="80">
        <f>I19+56</f>
        <v>45705</v>
      </c>
      <c r="K19" s="80">
        <v>45748</v>
      </c>
      <c r="L19" s="80">
        <v>45761</v>
      </c>
      <c r="M19" s="82">
        <f t="shared" si="3"/>
        <v>14</v>
      </c>
      <c r="N19" s="83">
        <f t="shared" si="7"/>
        <v>56</v>
      </c>
      <c r="O19" s="71">
        <f>_xlfn.DAYS(L19,K19-1)</f>
        <v>14</v>
      </c>
      <c r="P19" s="52">
        <f t="shared" si="0"/>
        <v>10</v>
      </c>
      <c r="Q19" s="52" t="s">
        <v>220</v>
      </c>
    </row>
    <row r="20" spans="1:17" ht="42" customHeight="1">
      <c r="A20" s="52" t="str">
        <f t="shared" si="1"/>
        <v>q_15</v>
      </c>
      <c r="B20" s="71" t="s">
        <v>226</v>
      </c>
      <c r="C20" s="80">
        <v>45649</v>
      </c>
      <c r="D20" s="53" t="s">
        <v>103</v>
      </c>
      <c r="E20" s="53" t="s">
        <v>117</v>
      </c>
      <c r="F20" s="86">
        <f t="shared" si="8"/>
        <v>45649</v>
      </c>
      <c r="G20" s="80">
        <f t="shared" si="5"/>
        <v>45706</v>
      </c>
      <c r="H20" s="80">
        <f>F20+112</f>
        <v>45761</v>
      </c>
      <c r="I20" s="80">
        <f t="shared" si="6"/>
        <v>45649</v>
      </c>
      <c r="J20" s="80">
        <f>I20+55</f>
        <v>45704</v>
      </c>
      <c r="K20" s="80">
        <v>45748</v>
      </c>
      <c r="L20" s="80">
        <f>K20+28</f>
        <v>45776</v>
      </c>
      <c r="M20" s="82">
        <f t="shared" si="3"/>
        <v>14</v>
      </c>
      <c r="N20" s="83">
        <f t="shared" si="7"/>
        <v>56</v>
      </c>
      <c r="O20" s="71" t="s">
        <v>231</v>
      </c>
      <c r="P20" s="52">
        <f t="shared" si="0"/>
        <v>21</v>
      </c>
      <c r="Q20" s="85" t="s">
        <v>222</v>
      </c>
    </row>
    <row r="21" spans="1:17" ht="42" customHeight="1">
      <c r="A21" s="52" t="str">
        <f t="shared" si="1"/>
        <v>q_16</v>
      </c>
      <c r="B21" s="71" t="s">
        <v>227</v>
      </c>
      <c r="C21" s="80">
        <v>45649</v>
      </c>
      <c r="D21" s="53" t="s">
        <v>103</v>
      </c>
      <c r="E21" s="53" t="s">
        <v>117</v>
      </c>
      <c r="F21" s="86">
        <f t="shared" si="8"/>
        <v>45649</v>
      </c>
      <c r="G21" s="80">
        <f t="shared" si="5"/>
        <v>45706</v>
      </c>
      <c r="H21" s="80">
        <f>F21+112</f>
        <v>45761</v>
      </c>
      <c r="I21" s="80">
        <f t="shared" si="6"/>
        <v>45649</v>
      </c>
      <c r="J21" s="80">
        <f>I21+55</f>
        <v>45704</v>
      </c>
      <c r="K21" s="80">
        <v>45747</v>
      </c>
      <c r="L21" s="80">
        <v>45760</v>
      </c>
      <c r="M21" s="82">
        <f t="shared" si="3"/>
        <v>14</v>
      </c>
      <c r="N21" s="83">
        <f t="shared" si="7"/>
        <v>56</v>
      </c>
      <c r="O21" s="71">
        <f>_xlfn.DAYS(L21,K21-1)</f>
        <v>14</v>
      </c>
      <c r="P21" s="52">
        <f t="shared" si="0"/>
        <v>10</v>
      </c>
      <c r="Q21" s="167" t="s">
        <v>400</v>
      </c>
    </row>
    <row r="22" spans="1:17" ht="42" customHeight="1">
      <c r="A22" s="52" t="str">
        <f t="shared" si="1"/>
        <v>q_17</v>
      </c>
      <c r="B22" s="71" t="s">
        <v>228</v>
      </c>
      <c r="C22" s="80">
        <v>45649</v>
      </c>
      <c r="D22" s="53" t="s">
        <v>103</v>
      </c>
      <c r="E22" s="53" t="s">
        <v>117</v>
      </c>
      <c r="F22" s="86">
        <f t="shared" si="8"/>
        <v>45649</v>
      </c>
      <c r="G22" s="80">
        <f t="shared" si="5"/>
        <v>45706</v>
      </c>
      <c r="H22" s="80">
        <f>F22+112</f>
        <v>45761</v>
      </c>
      <c r="I22" s="80">
        <f t="shared" si="6"/>
        <v>45649</v>
      </c>
      <c r="J22" s="80">
        <f>I22+55</f>
        <v>45704</v>
      </c>
      <c r="K22" s="80">
        <v>45749</v>
      </c>
      <c r="L22" s="80">
        <f>H22+1</f>
        <v>45762</v>
      </c>
      <c r="M22" s="82">
        <f t="shared" si="3"/>
        <v>14</v>
      </c>
      <c r="N22" s="83">
        <f t="shared" si="7"/>
        <v>56</v>
      </c>
      <c r="O22" s="71">
        <f>_xlfn.DAYS(L22,K22-1)</f>
        <v>14</v>
      </c>
      <c r="P22" s="52">
        <f t="shared" si="0"/>
        <v>10</v>
      </c>
      <c r="Q22" s="85" t="s">
        <v>222</v>
      </c>
    </row>
    <row r="23" spans="1:17" ht="42" customHeight="1">
      <c r="A23" s="52" t="str">
        <f t="shared" si="1"/>
        <v>q_18</v>
      </c>
      <c r="B23" s="71" t="s">
        <v>232</v>
      </c>
      <c r="C23" s="80">
        <v>45649</v>
      </c>
      <c r="D23" s="53" t="s">
        <v>103</v>
      </c>
      <c r="E23" s="53" t="s">
        <v>117</v>
      </c>
      <c r="F23" s="87">
        <f>C23-14</f>
        <v>45635</v>
      </c>
      <c r="G23" s="80">
        <f t="shared" si="5"/>
        <v>45706</v>
      </c>
      <c r="H23" s="80">
        <f>C23+112</f>
        <v>45761</v>
      </c>
      <c r="I23" s="80">
        <f t="shared" si="6"/>
        <v>45649</v>
      </c>
      <c r="J23" s="80">
        <f>I23+55</f>
        <v>45704</v>
      </c>
      <c r="K23" s="80">
        <v>45748</v>
      </c>
      <c r="L23" s="80">
        <v>45761</v>
      </c>
      <c r="M23" s="82">
        <f t="shared" si="3"/>
        <v>14</v>
      </c>
      <c r="N23" s="83">
        <f t="shared" si="7"/>
        <v>56</v>
      </c>
      <c r="O23" s="71">
        <f>_xlfn.DAYS(L23,K23-1)</f>
        <v>14</v>
      </c>
      <c r="P23" s="52">
        <f t="shared" si="0"/>
        <v>10</v>
      </c>
      <c r="Q23" s="52" t="s">
        <v>220</v>
      </c>
    </row>
    <row r="24" spans="1:17" ht="42" customHeight="1">
      <c r="A24" s="52" t="str">
        <f t="shared" si="1"/>
        <v>q_19</v>
      </c>
      <c r="B24" s="71" t="s">
        <v>233</v>
      </c>
      <c r="C24" s="80">
        <v>45649</v>
      </c>
      <c r="D24" s="53" t="s">
        <v>103</v>
      </c>
      <c r="E24" s="53" t="s">
        <v>117</v>
      </c>
      <c r="F24" s="87">
        <f t="shared" ref="F24:F28" si="9">C24-14</f>
        <v>45635</v>
      </c>
      <c r="G24" s="80">
        <f t="shared" si="5"/>
        <v>45706</v>
      </c>
      <c r="H24" s="80">
        <f>C24+113</f>
        <v>45762</v>
      </c>
      <c r="I24" s="80">
        <f t="shared" si="6"/>
        <v>45649</v>
      </c>
      <c r="J24" s="80">
        <f>I24+55</f>
        <v>45704</v>
      </c>
      <c r="K24" s="80">
        <v>45748</v>
      </c>
      <c r="L24" s="80">
        <v>45761</v>
      </c>
      <c r="M24" s="82">
        <v>14</v>
      </c>
      <c r="N24" s="83">
        <f t="shared" si="7"/>
        <v>56</v>
      </c>
      <c r="O24" s="71">
        <f>_xlfn.DAYS(L24,K24-1)</f>
        <v>14</v>
      </c>
      <c r="P24" s="52">
        <f t="shared" si="0"/>
        <v>10</v>
      </c>
      <c r="Q24" s="52" t="s">
        <v>220</v>
      </c>
    </row>
    <row r="25" spans="1:17" ht="42" customHeight="1">
      <c r="A25" s="52" t="str">
        <f t="shared" si="1"/>
        <v>q_20</v>
      </c>
      <c r="B25" s="71" t="s">
        <v>234</v>
      </c>
      <c r="C25" s="80">
        <v>45649</v>
      </c>
      <c r="D25" s="53" t="s">
        <v>103</v>
      </c>
      <c r="E25" s="53" t="s">
        <v>117</v>
      </c>
      <c r="F25" s="87">
        <f t="shared" si="9"/>
        <v>45635</v>
      </c>
      <c r="G25" s="80">
        <f t="shared" si="5"/>
        <v>45706</v>
      </c>
      <c r="H25" s="80">
        <f>C25+112</f>
        <v>45761</v>
      </c>
      <c r="I25" s="80">
        <f t="shared" si="6"/>
        <v>45649</v>
      </c>
      <c r="J25" s="80">
        <f>I25+56</f>
        <v>45705</v>
      </c>
      <c r="K25" s="80">
        <v>45748</v>
      </c>
      <c r="L25" s="80">
        <v>45761</v>
      </c>
      <c r="M25" s="82">
        <f t="shared" si="3"/>
        <v>14</v>
      </c>
      <c r="N25" s="83">
        <f t="shared" si="7"/>
        <v>56</v>
      </c>
      <c r="O25" s="71">
        <f>_xlfn.DAYS(L25,K25-1)</f>
        <v>14</v>
      </c>
      <c r="P25" s="52">
        <f t="shared" si="0"/>
        <v>10</v>
      </c>
      <c r="Q25" s="52" t="s">
        <v>220</v>
      </c>
    </row>
    <row r="26" spans="1:17" ht="42" customHeight="1">
      <c r="A26" s="52" t="str">
        <f t="shared" si="1"/>
        <v>q_21</v>
      </c>
      <c r="B26" s="71" t="s">
        <v>226</v>
      </c>
      <c r="C26" s="80">
        <v>45649</v>
      </c>
      <c r="D26" s="53" t="s">
        <v>103</v>
      </c>
      <c r="E26" s="53" t="s">
        <v>117</v>
      </c>
      <c r="F26" s="87">
        <f t="shared" si="9"/>
        <v>45635</v>
      </c>
      <c r="G26" s="80">
        <f t="shared" si="5"/>
        <v>45706</v>
      </c>
      <c r="H26" s="80">
        <f>C26+112</f>
        <v>45761</v>
      </c>
      <c r="I26" s="80">
        <f t="shared" si="6"/>
        <v>45649</v>
      </c>
      <c r="J26" s="80">
        <f>I26+55</f>
        <v>45704</v>
      </c>
      <c r="K26" s="80">
        <v>45748</v>
      </c>
      <c r="L26" s="80">
        <f>K26+28</f>
        <v>45776</v>
      </c>
      <c r="M26" s="82">
        <f t="shared" si="3"/>
        <v>14</v>
      </c>
      <c r="N26" s="83">
        <f t="shared" si="7"/>
        <v>56</v>
      </c>
      <c r="O26" s="71" t="s">
        <v>231</v>
      </c>
      <c r="P26" s="52">
        <f t="shared" si="0"/>
        <v>21</v>
      </c>
      <c r="Q26" s="85" t="s">
        <v>222</v>
      </c>
    </row>
    <row r="27" spans="1:17" ht="42" customHeight="1">
      <c r="A27" s="52" t="str">
        <f t="shared" si="1"/>
        <v>q_22</v>
      </c>
      <c r="B27" s="71" t="s">
        <v>227</v>
      </c>
      <c r="C27" s="80">
        <v>45649</v>
      </c>
      <c r="D27" s="53" t="s">
        <v>103</v>
      </c>
      <c r="E27" s="53" t="s">
        <v>117</v>
      </c>
      <c r="F27" s="87">
        <f t="shared" si="9"/>
        <v>45635</v>
      </c>
      <c r="G27" s="80">
        <f t="shared" si="5"/>
        <v>45706</v>
      </c>
      <c r="H27" s="80">
        <f>C27+112</f>
        <v>45761</v>
      </c>
      <c r="I27" s="80">
        <f t="shared" si="6"/>
        <v>45649</v>
      </c>
      <c r="J27" s="80">
        <f>I27+55</f>
        <v>45704</v>
      </c>
      <c r="K27" s="80">
        <v>45747</v>
      </c>
      <c r="L27" s="80">
        <v>45760</v>
      </c>
      <c r="M27" s="82">
        <f t="shared" si="3"/>
        <v>14</v>
      </c>
      <c r="N27" s="83">
        <f t="shared" si="7"/>
        <v>56</v>
      </c>
      <c r="O27" s="71">
        <f>_xlfn.DAYS(L27,K27-1)</f>
        <v>14</v>
      </c>
      <c r="P27" s="52">
        <f t="shared" si="0"/>
        <v>10</v>
      </c>
      <c r="Q27" s="167" t="s">
        <v>400</v>
      </c>
    </row>
    <row r="28" spans="1:17" ht="42" customHeight="1">
      <c r="A28" s="52" t="str">
        <f t="shared" si="1"/>
        <v>q_23</v>
      </c>
      <c r="B28" s="71" t="s">
        <v>228</v>
      </c>
      <c r="C28" s="80">
        <v>45649</v>
      </c>
      <c r="D28" s="53" t="s">
        <v>103</v>
      </c>
      <c r="E28" s="53" t="s">
        <v>117</v>
      </c>
      <c r="F28" s="87">
        <f t="shared" si="9"/>
        <v>45635</v>
      </c>
      <c r="G28" s="80">
        <f t="shared" si="5"/>
        <v>45706</v>
      </c>
      <c r="H28" s="80">
        <f>C28+112</f>
        <v>45761</v>
      </c>
      <c r="I28" s="80">
        <f t="shared" si="6"/>
        <v>45649</v>
      </c>
      <c r="J28" s="80">
        <f>I28+55</f>
        <v>45704</v>
      </c>
      <c r="K28" s="80">
        <v>45749</v>
      </c>
      <c r="L28" s="80">
        <f>H28+1</f>
        <v>45762</v>
      </c>
      <c r="M28" s="82">
        <f t="shared" si="3"/>
        <v>14</v>
      </c>
      <c r="N28" s="83">
        <f t="shared" si="7"/>
        <v>56</v>
      </c>
      <c r="O28" s="71">
        <f>_xlfn.DAYS(L28,K28-1)</f>
        <v>14</v>
      </c>
      <c r="P28" s="52">
        <f t="shared" si="0"/>
        <v>10</v>
      </c>
      <c r="Q28" s="85" t="s">
        <v>222</v>
      </c>
    </row>
    <row r="29" spans="1:17" ht="42" customHeight="1">
      <c r="F29" s="78"/>
    </row>
    <row r="30" spans="1:17" ht="42" customHeight="1">
      <c r="F30" s="78"/>
    </row>
    <row r="31" spans="1:17" ht="42" customHeight="1">
      <c r="F31" s="78"/>
    </row>
    <row r="32" spans="1:17" ht="42" customHeight="1"/>
    <row r="33" ht="42" customHeight="1"/>
    <row r="34" ht="42" customHeight="1"/>
    <row r="35" ht="42" customHeight="1"/>
    <row r="36" ht="42" customHeight="1"/>
    <row r="37" ht="42" customHeight="1"/>
    <row r="38" ht="42" customHeight="1"/>
    <row r="39" ht="42" customHeight="1"/>
    <row r="40" ht="42" customHeight="1"/>
    <row r="41" ht="42" customHeight="1"/>
    <row r="42" ht="42" customHeight="1"/>
    <row r="43" ht="42" customHeight="1"/>
    <row r="44" ht="42" customHeight="1"/>
    <row r="45" ht="42" customHeight="1"/>
    <row r="46" ht="42" customHeight="1"/>
    <row r="47" ht="42" customHeight="1"/>
    <row r="48" ht="42" customHeight="1"/>
    <row r="49" ht="42" customHeight="1"/>
    <row r="50" ht="42" customHeight="1"/>
    <row r="51" ht="42" customHeight="1"/>
    <row r="52" ht="42" customHeight="1"/>
    <row r="53" ht="42" customHeight="1"/>
    <row r="54" ht="42" customHeight="1"/>
    <row r="55" ht="42" customHeight="1"/>
    <row r="56" ht="42" customHeight="1"/>
    <row r="57" ht="42" customHeight="1"/>
    <row r="58" ht="42" customHeight="1"/>
    <row r="59" ht="42" customHeight="1"/>
    <row r="60" ht="42" customHeight="1"/>
    <row r="61" ht="42" customHeight="1"/>
    <row r="62" ht="42" customHeight="1"/>
    <row r="63" ht="42" customHeight="1"/>
    <row r="64" ht="42" customHeight="1"/>
    <row r="65" ht="42" customHeight="1"/>
    <row r="66" ht="42" customHeight="1"/>
    <row r="67" ht="42" customHeight="1"/>
    <row r="68" ht="42" customHeight="1"/>
    <row r="69" ht="42" customHeight="1"/>
    <row r="70" ht="42" customHeight="1"/>
    <row r="71" ht="42" customHeight="1"/>
    <row r="72" ht="42" customHeight="1"/>
    <row r="73" ht="42" customHeight="1"/>
    <row r="74" ht="42" customHeight="1"/>
    <row r="75" ht="42" customHeight="1"/>
    <row r="76" ht="42" customHeight="1"/>
    <row r="77" ht="42" customHeight="1"/>
    <row r="78" ht="42" customHeight="1"/>
    <row r="79" ht="42" customHeight="1"/>
    <row r="80" ht="42" customHeight="1"/>
    <row r="81" ht="42" customHeight="1"/>
    <row r="82" ht="42" customHeight="1"/>
    <row r="83" ht="42" customHeight="1"/>
    <row r="84" ht="42" customHeight="1"/>
    <row r="85" ht="42" customHeight="1"/>
    <row r="86" ht="42" customHeight="1"/>
    <row r="87" ht="42" customHeight="1"/>
    <row r="88" ht="42" customHeight="1"/>
    <row r="89" ht="42" customHeight="1"/>
    <row r="90" ht="42" customHeight="1"/>
    <row r="91" ht="42" customHeight="1"/>
    <row r="92" ht="42" customHeight="1"/>
    <row r="93" ht="42" customHeight="1"/>
    <row r="94" ht="42" customHeight="1"/>
    <row r="95" ht="42" customHeight="1"/>
    <row r="96" ht="42" customHeight="1"/>
    <row r="97" ht="42" customHeight="1"/>
    <row r="98" ht="42" customHeight="1"/>
    <row r="99" ht="42" customHeight="1"/>
    <row r="100" ht="42" customHeight="1"/>
    <row r="101" ht="42" customHeight="1"/>
  </sheetData>
  <mergeCells count="4">
    <mergeCell ref="A4:A5"/>
    <mergeCell ref="B4:B5"/>
    <mergeCell ref="C4:L4"/>
    <mergeCell ref="M4:Q4"/>
  </mergeCells>
  <phoneticPr fontId="3"/>
  <pageMargins left="0.7" right="0.7" top="0.75" bottom="0.75" header="0.3" footer="0.3"/>
  <pageSetup paperSize="8" scale="5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Q101"/>
  <sheetViews>
    <sheetView zoomScale="85" zoomScaleNormal="85" workbookViewId="0">
      <pane xSplit="2" ySplit="5" topLeftCell="J6" activePane="bottomRight" state="frozenSplit"/>
      <selection activeCell="F8" sqref="F8"/>
      <selection pane="topRight" activeCell="F8" sqref="F8"/>
      <selection pane="bottomLeft" activeCell="F8" sqref="F8"/>
      <selection pane="bottomRight" activeCell="F8" sqref="F8"/>
    </sheetView>
  </sheetViews>
  <sheetFormatPr defaultRowHeight="14.4"/>
  <cols>
    <col min="2" max="2" width="30" style="47" customWidth="1"/>
    <col min="3" max="3" width="17.296875" style="63" customWidth="1"/>
    <col min="4" max="5" width="14.19921875" style="50" customWidth="1"/>
    <col min="6" max="6" width="17.19921875" style="63" customWidth="1"/>
    <col min="7" max="7" width="17" style="63" bestFit="1" customWidth="1"/>
    <col min="8" max="8" width="18.19921875" style="63" customWidth="1"/>
    <col min="9" max="9" width="17.796875" style="63" customWidth="1"/>
    <col min="10" max="10" width="19.296875" style="63" bestFit="1" customWidth="1"/>
    <col min="11" max="12" width="17" style="63" bestFit="1" customWidth="1"/>
    <col min="13" max="13" width="19.796875" style="76" customWidth="1"/>
    <col min="14" max="14" width="21.19921875" style="77" customWidth="1"/>
    <col min="15" max="15" width="22.5" style="47" customWidth="1"/>
    <col min="16" max="16" width="9.59765625" customWidth="1"/>
    <col min="17" max="17" width="32.09765625" customWidth="1"/>
  </cols>
  <sheetData>
    <row r="1" spans="1:17" ht="23.4">
      <c r="A1" s="93" t="s">
        <v>401</v>
      </c>
    </row>
    <row r="3" spans="1:17">
      <c r="A3" t="s">
        <v>239</v>
      </c>
    </row>
    <row r="4" spans="1:17" ht="21" customHeight="1">
      <c r="A4" s="422" t="s">
        <v>207</v>
      </c>
      <c r="B4" s="422" t="s">
        <v>223</v>
      </c>
      <c r="C4" s="423" t="s">
        <v>186</v>
      </c>
      <c r="D4" s="423"/>
      <c r="E4" s="423"/>
      <c r="F4" s="423"/>
      <c r="G4" s="423"/>
      <c r="H4" s="423"/>
      <c r="I4" s="423"/>
      <c r="J4" s="423"/>
      <c r="K4" s="423"/>
      <c r="L4" s="423"/>
      <c r="M4" s="424" t="s">
        <v>187</v>
      </c>
      <c r="N4" s="424"/>
      <c r="O4" s="424"/>
      <c r="P4" s="424"/>
      <c r="Q4" s="424"/>
    </row>
    <row r="5" spans="1:17" s="47" customFormat="1" ht="43.2">
      <c r="A5" s="422"/>
      <c r="B5" s="422"/>
      <c r="C5" s="89" t="s">
        <v>209</v>
      </c>
      <c r="D5" s="166" t="s">
        <v>206</v>
      </c>
      <c r="E5" s="166" t="s">
        <v>179</v>
      </c>
      <c r="F5" s="89" t="s">
        <v>208</v>
      </c>
      <c r="G5" s="89" t="s">
        <v>210</v>
      </c>
      <c r="H5" s="89" t="s">
        <v>211</v>
      </c>
      <c r="I5" s="89" t="s">
        <v>212</v>
      </c>
      <c r="J5" s="89" t="s">
        <v>213</v>
      </c>
      <c r="K5" s="89" t="s">
        <v>215</v>
      </c>
      <c r="L5" s="89" t="s">
        <v>214</v>
      </c>
      <c r="M5" s="90" t="s">
        <v>216</v>
      </c>
      <c r="N5" s="91" t="s">
        <v>217</v>
      </c>
      <c r="O5" s="88" t="s">
        <v>218</v>
      </c>
      <c r="P5" s="88" t="s">
        <v>219</v>
      </c>
      <c r="Q5" s="88" t="s">
        <v>163</v>
      </c>
    </row>
    <row r="6" spans="1:17" ht="42" customHeight="1">
      <c r="A6" s="52" t="str">
        <f>"r_"&amp;ROW()-5</f>
        <v>r_1</v>
      </c>
      <c r="B6" s="71" t="s">
        <v>224</v>
      </c>
      <c r="C6" s="80">
        <v>45717</v>
      </c>
      <c r="D6" s="53" t="s">
        <v>106</v>
      </c>
      <c r="E6" s="53" t="s">
        <v>103</v>
      </c>
      <c r="F6" s="81" t="s">
        <v>49</v>
      </c>
      <c r="G6" s="80">
        <f>C6</f>
        <v>45717</v>
      </c>
      <c r="H6" s="80">
        <f>G6+56</f>
        <v>45773</v>
      </c>
      <c r="I6" s="81" t="s">
        <v>49</v>
      </c>
      <c r="J6" s="81" t="s">
        <v>49</v>
      </c>
      <c r="K6" s="80">
        <v>45748</v>
      </c>
      <c r="L6" s="80">
        <f>H6</f>
        <v>45773</v>
      </c>
      <c r="M6" s="82">
        <f>H6-DATE(2025,4,1)+1</f>
        <v>26</v>
      </c>
      <c r="N6" s="83" t="s">
        <v>181</v>
      </c>
      <c r="O6" s="71">
        <f>_xlfn.DAYS(L6,K6-1)</f>
        <v>26</v>
      </c>
      <c r="P6" s="52">
        <f t="shared" ref="P6:P28" si="0">NETWORKDAYS(K6,L6)</f>
        <v>19</v>
      </c>
      <c r="Q6" s="52" t="s">
        <v>220</v>
      </c>
    </row>
    <row r="7" spans="1:17" ht="42" customHeight="1">
      <c r="A7" s="52" t="str">
        <f t="shared" ref="A7:A28" si="1">"r_"&amp;ROW()-5</f>
        <v>r_2</v>
      </c>
      <c r="B7" s="71" t="s">
        <v>225</v>
      </c>
      <c r="C7" s="80">
        <v>45717</v>
      </c>
      <c r="D7" s="53" t="s">
        <v>106</v>
      </c>
      <c r="E7" s="53" t="s">
        <v>103</v>
      </c>
      <c r="F7" s="81" t="s">
        <v>49</v>
      </c>
      <c r="G7" s="80">
        <f t="shared" ref="G7:G10" si="2">C7</f>
        <v>45717</v>
      </c>
      <c r="H7" s="80">
        <f>G7+57</f>
        <v>45774</v>
      </c>
      <c r="I7" s="81" t="s">
        <v>49</v>
      </c>
      <c r="J7" s="81" t="s">
        <v>49</v>
      </c>
      <c r="K7" s="80">
        <v>45748</v>
      </c>
      <c r="L7" s="80">
        <f>H7</f>
        <v>45774</v>
      </c>
      <c r="M7" s="82">
        <v>26</v>
      </c>
      <c r="N7" s="83" t="s">
        <v>181</v>
      </c>
      <c r="O7" s="71">
        <f>_xlfn.DAYS(L7,K7-1)</f>
        <v>27</v>
      </c>
      <c r="P7" s="52">
        <f t="shared" si="0"/>
        <v>19</v>
      </c>
      <c r="Q7" s="71" t="s">
        <v>222</v>
      </c>
    </row>
    <row r="8" spans="1:17" ht="42" customHeight="1">
      <c r="A8" s="52" t="str">
        <f t="shared" si="1"/>
        <v>r_3</v>
      </c>
      <c r="B8" s="71" t="s">
        <v>226</v>
      </c>
      <c r="C8" s="80">
        <v>45717</v>
      </c>
      <c r="D8" s="53" t="s">
        <v>106</v>
      </c>
      <c r="E8" s="53" t="s">
        <v>103</v>
      </c>
      <c r="F8" s="81" t="s">
        <v>49</v>
      </c>
      <c r="G8" s="80">
        <f t="shared" si="2"/>
        <v>45717</v>
      </c>
      <c r="H8" s="80">
        <f>G8+56</f>
        <v>45773</v>
      </c>
      <c r="I8" s="81" t="s">
        <v>49</v>
      </c>
      <c r="J8" s="81" t="s">
        <v>49</v>
      </c>
      <c r="K8" s="80">
        <v>45748</v>
      </c>
      <c r="L8" s="80">
        <f>K8+28</f>
        <v>45776</v>
      </c>
      <c r="M8" s="82">
        <f t="shared" ref="M8:M10" si="3">H8-DATE(2025,4,1)+1</f>
        <v>26</v>
      </c>
      <c r="N8" s="83" t="s">
        <v>181</v>
      </c>
      <c r="O8" s="71" t="s">
        <v>221</v>
      </c>
      <c r="P8" s="52">
        <f t="shared" si="0"/>
        <v>21</v>
      </c>
      <c r="Q8" s="71" t="s">
        <v>222</v>
      </c>
    </row>
    <row r="9" spans="1:17" ht="42" customHeight="1">
      <c r="A9" s="52" t="str">
        <f t="shared" si="1"/>
        <v>r_4</v>
      </c>
      <c r="B9" s="71" t="s">
        <v>227</v>
      </c>
      <c r="C9" s="80">
        <v>45717</v>
      </c>
      <c r="D9" s="53" t="s">
        <v>106</v>
      </c>
      <c r="E9" s="53" t="s">
        <v>103</v>
      </c>
      <c r="F9" s="81" t="s">
        <v>49</v>
      </c>
      <c r="G9" s="80">
        <f t="shared" si="2"/>
        <v>45717</v>
      </c>
      <c r="H9" s="80">
        <f>G9+56</f>
        <v>45773</v>
      </c>
      <c r="I9" s="81" t="s">
        <v>49</v>
      </c>
      <c r="J9" s="81" t="s">
        <v>49</v>
      </c>
      <c r="K9" s="80">
        <v>45747</v>
      </c>
      <c r="L9" s="80">
        <v>45774</v>
      </c>
      <c r="M9" s="82">
        <f t="shared" si="3"/>
        <v>26</v>
      </c>
      <c r="N9" s="83" t="s">
        <v>181</v>
      </c>
      <c r="O9" s="71">
        <f>_xlfn.DAYS(L9,K9-1)</f>
        <v>28</v>
      </c>
      <c r="P9" s="52">
        <f t="shared" si="0"/>
        <v>20</v>
      </c>
      <c r="Q9" s="167" t="s">
        <v>400</v>
      </c>
    </row>
    <row r="10" spans="1:17" ht="42" customHeight="1">
      <c r="A10" s="52" t="str">
        <f t="shared" si="1"/>
        <v>r_5</v>
      </c>
      <c r="B10" s="71" t="s">
        <v>228</v>
      </c>
      <c r="C10" s="80">
        <v>45717</v>
      </c>
      <c r="D10" s="53" t="s">
        <v>106</v>
      </c>
      <c r="E10" s="53" t="s">
        <v>103</v>
      </c>
      <c r="F10" s="81" t="s">
        <v>49</v>
      </c>
      <c r="G10" s="80">
        <f t="shared" si="2"/>
        <v>45717</v>
      </c>
      <c r="H10" s="80">
        <f>G10+56</f>
        <v>45773</v>
      </c>
      <c r="I10" s="81" t="s">
        <v>49</v>
      </c>
      <c r="J10" s="81" t="s">
        <v>49</v>
      </c>
      <c r="K10" s="80">
        <v>45748</v>
      </c>
      <c r="L10" s="80">
        <v>45775</v>
      </c>
      <c r="M10" s="82">
        <f t="shared" si="3"/>
        <v>26</v>
      </c>
      <c r="N10" s="83" t="s">
        <v>181</v>
      </c>
      <c r="O10" s="71">
        <f>_xlfn.DAYS(L10,K10-1)</f>
        <v>28</v>
      </c>
      <c r="P10" s="52">
        <f t="shared" si="0"/>
        <v>20</v>
      </c>
      <c r="Q10" s="71" t="s">
        <v>222</v>
      </c>
    </row>
    <row r="11" spans="1:17" ht="42" customHeight="1">
      <c r="A11" s="52" t="str">
        <f t="shared" si="1"/>
        <v>r_6</v>
      </c>
      <c r="B11" s="71" t="s">
        <v>229</v>
      </c>
      <c r="C11" s="80">
        <v>45717</v>
      </c>
      <c r="D11" s="53" t="s">
        <v>103</v>
      </c>
      <c r="E11" s="53" t="s">
        <v>117</v>
      </c>
      <c r="F11" s="84">
        <f>C11+14</f>
        <v>45731</v>
      </c>
      <c r="G11" s="80">
        <f>C11+57</f>
        <v>45774</v>
      </c>
      <c r="H11" s="80">
        <f>F11+112</f>
        <v>45843</v>
      </c>
      <c r="I11" s="80">
        <f>C11</f>
        <v>45717</v>
      </c>
      <c r="J11" s="80">
        <f>I11+55</f>
        <v>45772</v>
      </c>
      <c r="K11" s="80">
        <f>G11</f>
        <v>45774</v>
      </c>
      <c r="L11" s="80">
        <f>K11+27</f>
        <v>45801</v>
      </c>
      <c r="M11" s="82">
        <f>F11+112-G11+1</f>
        <v>70</v>
      </c>
      <c r="N11" s="83">
        <f>IF(_xlfn.DAYS(J11,I11-1)&lt;=56,_xlfn.DAYS(J11,I11-1),56)</f>
        <v>56</v>
      </c>
      <c r="O11" s="71">
        <f>_xlfn.DAYS(L11,K11-1)</f>
        <v>28</v>
      </c>
      <c r="P11" s="52">
        <f t="shared" si="0"/>
        <v>20</v>
      </c>
      <c r="Q11" s="52" t="s">
        <v>220</v>
      </c>
    </row>
    <row r="12" spans="1:17" ht="42" customHeight="1">
      <c r="A12" s="52" t="str">
        <f t="shared" si="1"/>
        <v>r_7</v>
      </c>
      <c r="B12" s="71" t="s">
        <v>230</v>
      </c>
      <c r="C12" s="80">
        <v>45717</v>
      </c>
      <c r="D12" s="53" t="s">
        <v>103</v>
      </c>
      <c r="E12" s="53" t="s">
        <v>117</v>
      </c>
      <c r="F12" s="84">
        <f t="shared" ref="F12:F16" si="4">C12+14</f>
        <v>45731</v>
      </c>
      <c r="G12" s="80">
        <f t="shared" ref="G12:G28" si="5">C12+57</f>
        <v>45774</v>
      </c>
      <c r="H12" s="80">
        <f>F12+113</f>
        <v>45844</v>
      </c>
      <c r="I12" s="80">
        <f t="shared" ref="I12:I28" si="6">C12</f>
        <v>45717</v>
      </c>
      <c r="J12" s="80">
        <f>I12+55</f>
        <v>45772</v>
      </c>
      <c r="K12" s="80">
        <f t="shared" ref="K12:K14" si="7">G12</f>
        <v>45774</v>
      </c>
      <c r="L12" s="80">
        <f>K12+27</f>
        <v>45801</v>
      </c>
      <c r="M12" s="82">
        <f t="shared" ref="M12:M16" si="8">F12+112-G12+1</f>
        <v>70</v>
      </c>
      <c r="N12" s="83">
        <f t="shared" ref="N12:N28" si="9">IF(_xlfn.DAYS(J12,I12-1)&lt;=56,_xlfn.DAYS(J12,I12-1),56)</f>
        <v>56</v>
      </c>
      <c r="O12" s="71">
        <f>_xlfn.DAYS(L12,K12-1)</f>
        <v>28</v>
      </c>
      <c r="P12" s="52">
        <f t="shared" si="0"/>
        <v>20</v>
      </c>
      <c r="Q12" s="52" t="s">
        <v>220</v>
      </c>
    </row>
    <row r="13" spans="1:17" ht="42" customHeight="1">
      <c r="A13" s="52" t="str">
        <f t="shared" si="1"/>
        <v>r_8</v>
      </c>
      <c r="B13" s="71" t="s">
        <v>234</v>
      </c>
      <c r="C13" s="80">
        <v>45717</v>
      </c>
      <c r="D13" s="53" t="s">
        <v>103</v>
      </c>
      <c r="E13" s="53" t="s">
        <v>117</v>
      </c>
      <c r="F13" s="84">
        <f t="shared" si="4"/>
        <v>45731</v>
      </c>
      <c r="G13" s="80">
        <f t="shared" si="5"/>
        <v>45774</v>
      </c>
      <c r="H13" s="80">
        <f>F13+112</f>
        <v>45843</v>
      </c>
      <c r="I13" s="80">
        <f t="shared" si="6"/>
        <v>45717</v>
      </c>
      <c r="J13" s="80">
        <f>I13+56</f>
        <v>45773</v>
      </c>
      <c r="K13" s="80">
        <f t="shared" si="7"/>
        <v>45774</v>
      </c>
      <c r="L13" s="80">
        <f>K13+27</f>
        <v>45801</v>
      </c>
      <c r="M13" s="82">
        <f t="shared" si="8"/>
        <v>70</v>
      </c>
      <c r="N13" s="83">
        <f t="shared" si="9"/>
        <v>56</v>
      </c>
      <c r="O13" s="71">
        <f>_xlfn.DAYS(L13,K13-1)</f>
        <v>28</v>
      </c>
      <c r="P13" s="52">
        <f t="shared" si="0"/>
        <v>20</v>
      </c>
      <c r="Q13" s="52" t="s">
        <v>220</v>
      </c>
    </row>
    <row r="14" spans="1:17" ht="42" customHeight="1">
      <c r="A14" s="52" t="str">
        <f t="shared" si="1"/>
        <v>r_9</v>
      </c>
      <c r="B14" s="71" t="s">
        <v>226</v>
      </c>
      <c r="C14" s="80">
        <v>45717</v>
      </c>
      <c r="D14" s="53" t="s">
        <v>103</v>
      </c>
      <c r="E14" s="53" t="s">
        <v>117</v>
      </c>
      <c r="F14" s="84">
        <f t="shared" si="4"/>
        <v>45731</v>
      </c>
      <c r="G14" s="80">
        <f t="shared" si="5"/>
        <v>45774</v>
      </c>
      <c r="H14" s="80">
        <f>F14+112</f>
        <v>45843</v>
      </c>
      <c r="I14" s="80">
        <f t="shared" si="6"/>
        <v>45717</v>
      </c>
      <c r="J14" s="80">
        <f>I14+55</f>
        <v>45772</v>
      </c>
      <c r="K14" s="80">
        <f t="shared" si="7"/>
        <v>45774</v>
      </c>
      <c r="L14" s="80">
        <f>K14+28</f>
        <v>45802</v>
      </c>
      <c r="M14" s="82">
        <f t="shared" si="8"/>
        <v>70</v>
      </c>
      <c r="N14" s="83">
        <f t="shared" si="9"/>
        <v>56</v>
      </c>
      <c r="O14" s="71" t="s">
        <v>231</v>
      </c>
      <c r="P14" s="52">
        <f t="shared" si="0"/>
        <v>20</v>
      </c>
      <c r="Q14" s="52" t="s">
        <v>220</v>
      </c>
    </row>
    <row r="15" spans="1:17" ht="42" customHeight="1">
      <c r="A15" s="52" t="str">
        <f t="shared" si="1"/>
        <v>r_10</v>
      </c>
      <c r="B15" s="71" t="s">
        <v>227</v>
      </c>
      <c r="C15" s="80">
        <v>45717</v>
      </c>
      <c r="D15" s="53" t="s">
        <v>103</v>
      </c>
      <c r="E15" s="53" t="s">
        <v>117</v>
      </c>
      <c r="F15" s="84">
        <f t="shared" si="4"/>
        <v>45731</v>
      </c>
      <c r="G15" s="80">
        <f t="shared" si="5"/>
        <v>45774</v>
      </c>
      <c r="H15" s="80">
        <f>F15+112</f>
        <v>45843</v>
      </c>
      <c r="I15" s="80">
        <f t="shared" si="6"/>
        <v>45717</v>
      </c>
      <c r="J15" s="80">
        <f>I15+55</f>
        <v>45772</v>
      </c>
      <c r="K15" s="80">
        <v>45773</v>
      </c>
      <c r="L15" s="80">
        <f>K15+27</f>
        <v>45800</v>
      </c>
      <c r="M15" s="82">
        <f t="shared" si="8"/>
        <v>70</v>
      </c>
      <c r="N15" s="83">
        <f t="shared" si="9"/>
        <v>56</v>
      </c>
      <c r="O15" s="71">
        <f>_xlfn.DAYS(L15,K15-1)</f>
        <v>28</v>
      </c>
      <c r="P15" s="52">
        <f t="shared" si="0"/>
        <v>20</v>
      </c>
      <c r="Q15" s="85" t="s">
        <v>222</v>
      </c>
    </row>
    <row r="16" spans="1:17" ht="42" customHeight="1">
      <c r="A16" s="52" t="str">
        <f t="shared" si="1"/>
        <v>r_11</v>
      </c>
      <c r="B16" s="71" t="s">
        <v>228</v>
      </c>
      <c r="C16" s="80">
        <v>45717</v>
      </c>
      <c r="D16" s="53" t="s">
        <v>103</v>
      </c>
      <c r="E16" s="53" t="s">
        <v>117</v>
      </c>
      <c r="F16" s="84">
        <f t="shared" si="4"/>
        <v>45731</v>
      </c>
      <c r="G16" s="80">
        <f t="shared" si="5"/>
        <v>45774</v>
      </c>
      <c r="H16" s="80">
        <f>F16+112</f>
        <v>45843</v>
      </c>
      <c r="I16" s="80">
        <f t="shared" si="6"/>
        <v>45717</v>
      </c>
      <c r="J16" s="80">
        <f>I16+55</f>
        <v>45772</v>
      </c>
      <c r="K16" s="80">
        <f>L16-27</f>
        <v>45817</v>
      </c>
      <c r="L16" s="80">
        <f>H16+1</f>
        <v>45844</v>
      </c>
      <c r="M16" s="82">
        <f t="shared" si="8"/>
        <v>70</v>
      </c>
      <c r="N16" s="83">
        <f t="shared" si="9"/>
        <v>56</v>
      </c>
      <c r="O16" s="71">
        <f>_xlfn.DAYS(L16,K16-1)</f>
        <v>28</v>
      </c>
      <c r="P16" s="52">
        <f t="shared" si="0"/>
        <v>20</v>
      </c>
      <c r="Q16" s="85" t="s">
        <v>222</v>
      </c>
    </row>
    <row r="17" spans="1:17" ht="42" customHeight="1">
      <c r="A17" s="52" t="str">
        <f t="shared" si="1"/>
        <v>r_12</v>
      </c>
      <c r="B17" s="71" t="s">
        <v>232</v>
      </c>
      <c r="C17" s="80">
        <v>45717</v>
      </c>
      <c r="D17" s="53" t="s">
        <v>103</v>
      </c>
      <c r="E17" s="53" t="s">
        <v>117</v>
      </c>
      <c r="F17" s="86">
        <f>C17</f>
        <v>45717</v>
      </c>
      <c r="G17" s="80">
        <f t="shared" si="5"/>
        <v>45774</v>
      </c>
      <c r="H17" s="80">
        <f>F17+112</f>
        <v>45829</v>
      </c>
      <c r="I17" s="80">
        <f t="shared" si="6"/>
        <v>45717</v>
      </c>
      <c r="J17" s="80">
        <f>I17+55</f>
        <v>45772</v>
      </c>
      <c r="K17" s="80">
        <f>G17</f>
        <v>45774</v>
      </c>
      <c r="L17" s="80">
        <f>K17+27</f>
        <v>45801</v>
      </c>
      <c r="M17" s="82">
        <f>C17+112-G17+1</f>
        <v>56</v>
      </c>
      <c r="N17" s="83">
        <f t="shared" si="9"/>
        <v>56</v>
      </c>
      <c r="O17" s="71">
        <f>_xlfn.DAYS(L17,K17-1)</f>
        <v>28</v>
      </c>
      <c r="P17" s="52">
        <f t="shared" si="0"/>
        <v>20</v>
      </c>
      <c r="Q17" s="52" t="s">
        <v>220</v>
      </c>
    </row>
    <row r="18" spans="1:17" ht="42" customHeight="1">
      <c r="A18" s="52" t="str">
        <f t="shared" si="1"/>
        <v>r_13</v>
      </c>
      <c r="B18" s="71" t="s">
        <v>233</v>
      </c>
      <c r="C18" s="80">
        <v>45717</v>
      </c>
      <c r="D18" s="53" t="s">
        <v>103</v>
      </c>
      <c r="E18" s="53" t="s">
        <v>117</v>
      </c>
      <c r="F18" s="86">
        <f t="shared" ref="F18:F22" si="10">C18</f>
        <v>45717</v>
      </c>
      <c r="G18" s="80">
        <f t="shared" si="5"/>
        <v>45774</v>
      </c>
      <c r="H18" s="80">
        <f>C18+113</f>
        <v>45830</v>
      </c>
      <c r="I18" s="80">
        <f t="shared" si="6"/>
        <v>45717</v>
      </c>
      <c r="J18" s="80">
        <f>I18+55</f>
        <v>45772</v>
      </c>
      <c r="K18" s="80">
        <f t="shared" ref="K18:K20" si="11">G18</f>
        <v>45774</v>
      </c>
      <c r="L18" s="80">
        <f>K18+27</f>
        <v>45801</v>
      </c>
      <c r="M18" s="82">
        <f t="shared" ref="M18:M28" si="12">C18+112-G18+1</f>
        <v>56</v>
      </c>
      <c r="N18" s="83">
        <f t="shared" si="9"/>
        <v>56</v>
      </c>
      <c r="O18" s="71">
        <f>_xlfn.DAYS(L18,K18-1)</f>
        <v>28</v>
      </c>
      <c r="P18" s="52">
        <f t="shared" si="0"/>
        <v>20</v>
      </c>
      <c r="Q18" s="52" t="s">
        <v>220</v>
      </c>
    </row>
    <row r="19" spans="1:17" ht="42" customHeight="1">
      <c r="A19" s="52" t="str">
        <f t="shared" si="1"/>
        <v>r_14</v>
      </c>
      <c r="B19" s="71" t="s">
        <v>234</v>
      </c>
      <c r="C19" s="80">
        <v>45717</v>
      </c>
      <c r="D19" s="53" t="s">
        <v>103</v>
      </c>
      <c r="E19" s="53" t="s">
        <v>117</v>
      </c>
      <c r="F19" s="86">
        <f t="shared" si="10"/>
        <v>45717</v>
      </c>
      <c r="G19" s="80">
        <f t="shared" si="5"/>
        <v>45774</v>
      </c>
      <c r="H19" s="80">
        <f>F19+112</f>
        <v>45829</v>
      </c>
      <c r="I19" s="80">
        <f t="shared" si="6"/>
        <v>45717</v>
      </c>
      <c r="J19" s="80">
        <f>I19+56</f>
        <v>45773</v>
      </c>
      <c r="K19" s="80">
        <f t="shared" si="11"/>
        <v>45774</v>
      </c>
      <c r="L19" s="80">
        <f>K19+27</f>
        <v>45801</v>
      </c>
      <c r="M19" s="82">
        <f t="shared" si="12"/>
        <v>56</v>
      </c>
      <c r="N19" s="83">
        <f t="shared" si="9"/>
        <v>56</v>
      </c>
      <c r="O19" s="71">
        <f>_xlfn.DAYS(L19,K19-1)</f>
        <v>28</v>
      </c>
      <c r="P19" s="52">
        <f t="shared" si="0"/>
        <v>20</v>
      </c>
      <c r="Q19" s="52" t="s">
        <v>220</v>
      </c>
    </row>
    <row r="20" spans="1:17" ht="42" customHeight="1">
      <c r="A20" s="52" t="str">
        <f t="shared" si="1"/>
        <v>r_15</v>
      </c>
      <c r="B20" s="71" t="s">
        <v>226</v>
      </c>
      <c r="C20" s="80">
        <v>45717</v>
      </c>
      <c r="D20" s="53" t="s">
        <v>103</v>
      </c>
      <c r="E20" s="53" t="s">
        <v>117</v>
      </c>
      <c r="F20" s="86">
        <f t="shared" si="10"/>
        <v>45717</v>
      </c>
      <c r="G20" s="80">
        <f t="shared" si="5"/>
        <v>45774</v>
      </c>
      <c r="H20" s="80">
        <f>F20+112</f>
        <v>45829</v>
      </c>
      <c r="I20" s="80">
        <f t="shared" si="6"/>
        <v>45717</v>
      </c>
      <c r="J20" s="80">
        <f>I20+55</f>
        <v>45772</v>
      </c>
      <c r="K20" s="80">
        <f t="shared" si="11"/>
        <v>45774</v>
      </c>
      <c r="L20" s="80">
        <f>K20+28</f>
        <v>45802</v>
      </c>
      <c r="M20" s="82">
        <f t="shared" si="12"/>
        <v>56</v>
      </c>
      <c r="N20" s="83">
        <f t="shared" si="9"/>
        <v>56</v>
      </c>
      <c r="O20" s="71" t="s">
        <v>231</v>
      </c>
      <c r="P20" s="52">
        <f t="shared" si="0"/>
        <v>20</v>
      </c>
      <c r="Q20" s="85"/>
    </row>
    <row r="21" spans="1:17" ht="42" customHeight="1">
      <c r="A21" s="52" t="str">
        <f t="shared" si="1"/>
        <v>r_16</v>
      </c>
      <c r="B21" s="71" t="s">
        <v>227</v>
      </c>
      <c r="C21" s="80">
        <v>45717</v>
      </c>
      <c r="D21" s="53" t="s">
        <v>103</v>
      </c>
      <c r="E21" s="53" t="s">
        <v>117</v>
      </c>
      <c r="F21" s="86">
        <f t="shared" si="10"/>
        <v>45717</v>
      </c>
      <c r="G21" s="80">
        <f t="shared" si="5"/>
        <v>45774</v>
      </c>
      <c r="H21" s="80">
        <f>F21+112</f>
        <v>45829</v>
      </c>
      <c r="I21" s="80">
        <f t="shared" si="6"/>
        <v>45717</v>
      </c>
      <c r="J21" s="80">
        <f>I21+55</f>
        <v>45772</v>
      </c>
      <c r="K21" s="80">
        <v>45773</v>
      </c>
      <c r="L21" s="80">
        <f>K21+27</f>
        <v>45800</v>
      </c>
      <c r="M21" s="82">
        <f t="shared" si="12"/>
        <v>56</v>
      </c>
      <c r="N21" s="83">
        <f t="shared" si="9"/>
        <v>56</v>
      </c>
      <c r="O21" s="71">
        <f>_xlfn.DAYS(L21,K21-1)</f>
        <v>28</v>
      </c>
      <c r="P21" s="52">
        <f t="shared" si="0"/>
        <v>20</v>
      </c>
      <c r="Q21" s="85" t="s">
        <v>222</v>
      </c>
    </row>
    <row r="22" spans="1:17" ht="42" customHeight="1">
      <c r="A22" s="52" t="str">
        <f t="shared" si="1"/>
        <v>r_17</v>
      </c>
      <c r="B22" s="71" t="s">
        <v>228</v>
      </c>
      <c r="C22" s="80">
        <v>45717</v>
      </c>
      <c r="D22" s="53" t="s">
        <v>103</v>
      </c>
      <c r="E22" s="53" t="s">
        <v>117</v>
      </c>
      <c r="F22" s="86">
        <f t="shared" si="10"/>
        <v>45717</v>
      </c>
      <c r="G22" s="80">
        <f t="shared" si="5"/>
        <v>45774</v>
      </c>
      <c r="H22" s="80">
        <f>F22+112</f>
        <v>45829</v>
      </c>
      <c r="I22" s="80">
        <f t="shared" si="6"/>
        <v>45717</v>
      </c>
      <c r="J22" s="80">
        <f>I22+55</f>
        <v>45772</v>
      </c>
      <c r="K22" s="80">
        <f>L22-27</f>
        <v>45803</v>
      </c>
      <c r="L22" s="80">
        <f>H22+1</f>
        <v>45830</v>
      </c>
      <c r="M22" s="82">
        <f t="shared" si="12"/>
        <v>56</v>
      </c>
      <c r="N22" s="83">
        <f t="shared" si="9"/>
        <v>56</v>
      </c>
      <c r="O22" s="71">
        <f>_xlfn.DAYS(L22,K22-1)</f>
        <v>28</v>
      </c>
      <c r="P22" s="52">
        <f t="shared" si="0"/>
        <v>20</v>
      </c>
      <c r="Q22" s="85" t="s">
        <v>222</v>
      </c>
    </row>
    <row r="23" spans="1:17" ht="42" customHeight="1">
      <c r="A23" s="52" t="str">
        <f t="shared" si="1"/>
        <v>r_18</v>
      </c>
      <c r="B23" s="71" t="s">
        <v>232</v>
      </c>
      <c r="C23" s="80">
        <v>45717</v>
      </c>
      <c r="D23" s="53" t="s">
        <v>103</v>
      </c>
      <c r="E23" s="53" t="s">
        <v>117</v>
      </c>
      <c r="F23" s="87">
        <f>C23-14</f>
        <v>45703</v>
      </c>
      <c r="G23" s="80">
        <f t="shared" si="5"/>
        <v>45774</v>
      </c>
      <c r="H23" s="80">
        <f>C23+112</f>
        <v>45829</v>
      </c>
      <c r="I23" s="80">
        <f t="shared" si="6"/>
        <v>45717</v>
      </c>
      <c r="J23" s="80">
        <f>I23+55</f>
        <v>45772</v>
      </c>
      <c r="K23" s="80">
        <f>G23</f>
        <v>45774</v>
      </c>
      <c r="L23" s="80">
        <f>K23+27</f>
        <v>45801</v>
      </c>
      <c r="M23" s="82">
        <f t="shared" si="12"/>
        <v>56</v>
      </c>
      <c r="N23" s="83">
        <f t="shared" si="9"/>
        <v>56</v>
      </c>
      <c r="O23" s="71">
        <f>_xlfn.DAYS(L23,K23-1)</f>
        <v>28</v>
      </c>
      <c r="P23" s="52">
        <f t="shared" si="0"/>
        <v>20</v>
      </c>
      <c r="Q23" s="52" t="s">
        <v>220</v>
      </c>
    </row>
    <row r="24" spans="1:17" ht="42" customHeight="1">
      <c r="A24" s="52" t="str">
        <f t="shared" si="1"/>
        <v>r_19</v>
      </c>
      <c r="B24" s="71" t="s">
        <v>233</v>
      </c>
      <c r="C24" s="80">
        <v>45717</v>
      </c>
      <c r="D24" s="53" t="s">
        <v>103</v>
      </c>
      <c r="E24" s="53" t="s">
        <v>117</v>
      </c>
      <c r="F24" s="87">
        <f t="shared" ref="F24:F28" si="13">C24-14</f>
        <v>45703</v>
      </c>
      <c r="G24" s="80">
        <f t="shared" si="5"/>
        <v>45774</v>
      </c>
      <c r="H24" s="80">
        <f>C24+113</f>
        <v>45830</v>
      </c>
      <c r="I24" s="80">
        <f t="shared" si="6"/>
        <v>45717</v>
      </c>
      <c r="J24" s="80">
        <f>I24+55</f>
        <v>45772</v>
      </c>
      <c r="K24" s="80">
        <f t="shared" ref="K24:K26" si="14">G24</f>
        <v>45774</v>
      </c>
      <c r="L24" s="80">
        <f>K24+27</f>
        <v>45801</v>
      </c>
      <c r="M24" s="82">
        <f t="shared" si="12"/>
        <v>56</v>
      </c>
      <c r="N24" s="83">
        <f t="shared" si="9"/>
        <v>56</v>
      </c>
      <c r="O24" s="71">
        <f>_xlfn.DAYS(L24,K24-1)</f>
        <v>28</v>
      </c>
      <c r="P24" s="52">
        <f t="shared" si="0"/>
        <v>20</v>
      </c>
      <c r="Q24" s="52" t="s">
        <v>220</v>
      </c>
    </row>
    <row r="25" spans="1:17" ht="42" customHeight="1">
      <c r="A25" s="52" t="str">
        <f t="shared" si="1"/>
        <v>r_20</v>
      </c>
      <c r="B25" s="71" t="s">
        <v>234</v>
      </c>
      <c r="C25" s="80">
        <v>45717</v>
      </c>
      <c r="D25" s="53" t="s">
        <v>103</v>
      </c>
      <c r="E25" s="53" t="s">
        <v>117</v>
      </c>
      <c r="F25" s="87">
        <f t="shared" si="13"/>
        <v>45703</v>
      </c>
      <c r="G25" s="80">
        <f t="shared" si="5"/>
        <v>45774</v>
      </c>
      <c r="H25" s="80">
        <f>C25+112</f>
        <v>45829</v>
      </c>
      <c r="I25" s="80">
        <f t="shared" si="6"/>
        <v>45717</v>
      </c>
      <c r="J25" s="80">
        <f>I25+56</f>
        <v>45773</v>
      </c>
      <c r="K25" s="80">
        <f t="shared" si="14"/>
        <v>45774</v>
      </c>
      <c r="L25" s="80">
        <f>K25+27</f>
        <v>45801</v>
      </c>
      <c r="M25" s="82">
        <f t="shared" si="12"/>
        <v>56</v>
      </c>
      <c r="N25" s="83">
        <f t="shared" si="9"/>
        <v>56</v>
      </c>
      <c r="O25" s="71">
        <f>_xlfn.DAYS(L25,K25-1)</f>
        <v>28</v>
      </c>
      <c r="P25" s="52">
        <f t="shared" si="0"/>
        <v>20</v>
      </c>
      <c r="Q25" s="52" t="s">
        <v>220</v>
      </c>
    </row>
    <row r="26" spans="1:17" ht="42" customHeight="1">
      <c r="A26" s="52" t="str">
        <f t="shared" si="1"/>
        <v>r_21</v>
      </c>
      <c r="B26" s="71" t="s">
        <v>226</v>
      </c>
      <c r="C26" s="80">
        <v>45717</v>
      </c>
      <c r="D26" s="53" t="s">
        <v>103</v>
      </c>
      <c r="E26" s="53" t="s">
        <v>117</v>
      </c>
      <c r="F26" s="87">
        <f t="shared" si="13"/>
        <v>45703</v>
      </c>
      <c r="G26" s="80">
        <f t="shared" si="5"/>
        <v>45774</v>
      </c>
      <c r="H26" s="80">
        <f>C26+112</f>
        <v>45829</v>
      </c>
      <c r="I26" s="80">
        <f t="shared" si="6"/>
        <v>45717</v>
      </c>
      <c r="J26" s="80">
        <f>I26+55</f>
        <v>45772</v>
      </c>
      <c r="K26" s="80">
        <f t="shared" si="14"/>
        <v>45774</v>
      </c>
      <c r="L26" s="80">
        <f>K26+28</f>
        <v>45802</v>
      </c>
      <c r="M26" s="82">
        <f t="shared" si="12"/>
        <v>56</v>
      </c>
      <c r="N26" s="83">
        <f t="shared" si="9"/>
        <v>56</v>
      </c>
      <c r="O26" s="71" t="s">
        <v>231</v>
      </c>
      <c r="P26" s="52">
        <f t="shared" si="0"/>
        <v>20</v>
      </c>
      <c r="Q26" s="52" t="s">
        <v>220</v>
      </c>
    </row>
    <row r="27" spans="1:17" ht="42" customHeight="1">
      <c r="A27" s="52" t="str">
        <f t="shared" si="1"/>
        <v>r_22</v>
      </c>
      <c r="B27" s="71" t="s">
        <v>227</v>
      </c>
      <c r="C27" s="80">
        <v>45717</v>
      </c>
      <c r="D27" s="53" t="s">
        <v>103</v>
      </c>
      <c r="E27" s="53" t="s">
        <v>117</v>
      </c>
      <c r="F27" s="87">
        <f t="shared" si="13"/>
        <v>45703</v>
      </c>
      <c r="G27" s="80">
        <f t="shared" si="5"/>
        <v>45774</v>
      </c>
      <c r="H27" s="80">
        <f>C27+112</f>
        <v>45829</v>
      </c>
      <c r="I27" s="80">
        <f t="shared" si="6"/>
        <v>45717</v>
      </c>
      <c r="J27" s="80">
        <f>I27+55</f>
        <v>45772</v>
      </c>
      <c r="K27" s="80">
        <v>45773</v>
      </c>
      <c r="L27" s="80">
        <f>K27+27</f>
        <v>45800</v>
      </c>
      <c r="M27" s="82">
        <f t="shared" si="12"/>
        <v>56</v>
      </c>
      <c r="N27" s="83">
        <f t="shared" si="9"/>
        <v>56</v>
      </c>
      <c r="O27" s="71">
        <f>_xlfn.DAYS(L27,K27-1)</f>
        <v>28</v>
      </c>
      <c r="P27" s="52">
        <f t="shared" si="0"/>
        <v>20</v>
      </c>
      <c r="Q27" s="85" t="s">
        <v>222</v>
      </c>
    </row>
    <row r="28" spans="1:17" ht="42" customHeight="1">
      <c r="A28" s="52" t="str">
        <f t="shared" si="1"/>
        <v>r_23</v>
      </c>
      <c r="B28" s="71" t="s">
        <v>228</v>
      </c>
      <c r="C28" s="80">
        <v>45717</v>
      </c>
      <c r="D28" s="53" t="s">
        <v>103</v>
      </c>
      <c r="E28" s="53" t="s">
        <v>117</v>
      </c>
      <c r="F28" s="87">
        <f t="shared" si="13"/>
        <v>45703</v>
      </c>
      <c r="G28" s="80">
        <f t="shared" si="5"/>
        <v>45774</v>
      </c>
      <c r="H28" s="80">
        <f>C28+112</f>
        <v>45829</v>
      </c>
      <c r="I28" s="80">
        <f t="shared" si="6"/>
        <v>45717</v>
      </c>
      <c r="J28" s="80">
        <f>I28+55</f>
        <v>45772</v>
      </c>
      <c r="K28" s="80">
        <f>L28-27</f>
        <v>45803</v>
      </c>
      <c r="L28" s="80">
        <f>H28+1</f>
        <v>45830</v>
      </c>
      <c r="M28" s="82">
        <f t="shared" si="12"/>
        <v>56</v>
      </c>
      <c r="N28" s="83">
        <f t="shared" si="9"/>
        <v>56</v>
      </c>
      <c r="O28" s="71">
        <f>_xlfn.DAYS(L28,K28-1)</f>
        <v>28</v>
      </c>
      <c r="P28" s="52">
        <f t="shared" si="0"/>
        <v>20</v>
      </c>
      <c r="Q28" s="85" t="s">
        <v>222</v>
      </c>
    </row>
    <row r="29" spans="1:17" ht="42" customHeight="1">
      <c r="F29" s="78"/>
    </row>
    <row r="30" spans="1:17" ht="42" customHeight="1">
      <c r="F30" s="78"/>
    </row>
    <row r="31" spans="1:17" ht="42" customHeight="1">
      <c r="F31" s="78"/>
    </row>
    <row r="32" spans="1:17" ht="42" customHeight="1"/>
    <row r="33" ht="42" customHeight="1"/>
    <row r="34" ht="42" customHeight="1"/>
    <row r="35" ht="42" customHeight="1"/>
    <row r="36" ht="42" customHeight="1"/>
    <row r="37" ht="42" customHeight="1"/>
    <row r="38" ht="42" customHeight="1"/>
    <row r="39" ht="42" customHeight="1"/>
    <row r="40" ht="42" customHeight="1"/>
    <row r="41" ht="42" customHeight="1"/>
    <row r="42" ht="42" customHeight="1"/>
    <row r="43" ht="42" customHeight="1"/>
    <row r="44" ht="42" customHeight="1"/>
    <row r="45" ht="42" customHeight="1"/>
    <row r="46" ht="42" customHeight="1"/>
    <row r="47" ht="42" customHeight="1"/>
    <row r="48" ht="42" customHeight="1"/>
    <row r="49" ht="42" customHeight="1"/>
    <row r="50" ht="42" customHeight="1"/>
    <row r="51" ht="42" customHeight="1"/>
    <row r="52" ht="42" customHeight="1"/>
    <row r="53" ht="42" customHeight="1"/>
    <row r="54" ht="42" customHeight="1"/>
    <row r="55" ht="42" customHeight="1"/>
    <row r="56" ht="42" customHeight="1"/>
    <row r="57" ht="42" customHeight="1"/>
    <row r="58" ht="42" customHeight="1"/>
    <row r="59" ht="42" customHeight="1"/>
    <row r="60" ht="42" customHeight="1"/>
    <row r="61" ht="42" customHeight="1"/>
    <row r="62" ht="42" customHeight="1"/>
    <row r="63" ht="42" customHeight="1"/>
    <row r="64" ht="42" customHeight="1"/>
    <row r="65" ht="42" customHeight="1"/>
    <row r="66" ht="42" customHeight="1"/>
    <row r="67" ht="42" customHeight="1"/>
    <row r="68" ht="42" customHeight="1"/>
    <row r="69" ht="42" customHeight="1"/>
    <row r="70" ht="42" customHeight="1"/>
    <row r="71" ht="42" customHeight="1"/>
    <row r="72" ht="42" customHeight="1"/>
    <row r="73" ht="42" customHeight="1"/>
    <row r="74" ht="42" customHeight="1"/>
    <row r="75" ht="42" customHeight="1"/>
    <row r="76" ht="42" customHeight="1"/>
    <row r="77" ht="42" customHeight="1"/>
    <row r="78" ht="42" customHeight="1"/>
    <row r="79" ht="42" customHeight="1"/>
    <row r="80" ht="42" customHeight="1"/>
    <row r="81" ht="42" customHeight="1"/>
    <row r="82" ht="42" customHeight="1"/>
    <row r="83" ht="42" customHeight="1"/>
    <row r="84" ht="42" customHeight="1"/>
    <row r="85" ht="42" customHeight="1"/>
    <row r="86" ht="42" customHeight="1"/>
    <row r="87" ht="42" customHeight="1"/>
    <row r="88" ht="42" customHeight="1"/>
    <row r="89" ht="42" customHeight="1"/>
    <row r="90" ht="42" customHeight="1"/>
    <row r="91" ht="42" customHeight="1"/>
    <row r="92" ht="42" customHeight="1"/>
    <row r="93" ht="42" customHeight="1"/>
    <row r="94" ht="42" customHeight="1"/>
    <row r="95" ht="42" customHeight="1"/>
    <row r="96" ht="42" customHeight="1"/>
    <row r="97" ht="42" customHeight="1"/>
    <row r="98" ht="42" customHeight="1"/>
    <row r="99" ht="42" customHeight="1"/>
    <row r="100" ht="42" customHeight="1"/>
    <row r="101" ht="42" customHeight="1"/>
  </sheetData>
  <mergeCells count="4">
    <mergeCell ref="A4:A5"/>
    <mergeCell ref="B4:B5"/>
    <mergeCell ref="C4:L4"/>
    <mergeCell ref="M4:Q4"/>
  </mergeCells>
  <phoneticPr fontId="3"/>
  <pageMargins left="0.7" right="0.7" top="0.75" bottom="0.75" header="0.3" footer="0.3"/>
  <pageSetup paperSize="8" scale="5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51"/>
  <sheetViews>
    <sheetView workbookViewId="0">
      <selection activeCell="F8" sqref="F8"/>
    </sheetView>
  </sheetViews>
  <sheetFormatPr defaultRowHeight="14.4"/>
  <cols>
    <col min="1" max="1" width="5.3984375" customWidth="1"/>
    <col min="2" max="2" width="5.19921875" bestFit="1" customWidth="1"/>
    <col min="3" max="4" width="7.19921875" style="50" bestFit="1" customWidth="1"/>
    <col min="5" max="5" width="15.59765625" style="50" bestFit="1" customWidth="1"/>
    <col min="6" max="6" width="22" style="50" bestFit="1" customWidth="1"/>
    <col min="7" max="7" width="39.19921875" bestFit="1" customWidth="1"/>
    <col min="8" max="8" width="24.19921875" bestFit="1" customWidth="1"/>
    <col min="9" max="9" width="30.59765625" bestFit="1" customWidth="1"/>
    <col min="10" max="11" width="24.19921875" bestFit="1" customWidth="1"/>
    <col min="12" max="12" width="30.59765625" bestFit="1" customWidth="1"/>
    <col min="13" max="13" width="9.19921875" bestFit="1" customWidth="1"/>
    <col min="14" max="14" width="17.69921875" bestFit="1" customWidth="1"/>
    <col min="15" max="15" width="22" bestFit="1" customWidth="1"/>
  </cols>
  <sheetData>
    <row r="1" spans="1:7" s="50" customFormat="1">
      <c r="A1" s="56" t="s">
        <v>168</v>
      </c>
      <c r="B1" s="56" t="s">
        <v>45</v>
      </c>
      <c r="C1" s="56" t="s">
        <v>41</v>
      </c>
      <c r="D1" s="56" t="s">
        <v>101</v>
      </c>
      <c r="E1" s="56" t="s">
        <v>102</v>
      </c>
      <c r="F1" s="56" t="s">
        <v>148</v>
      </c>
      <c r="G1" s="56" t="s">
        <v>48</v>
      </c>
    </row>
    <row r="2" spans="1:7" s="61" customFormat="1">
      <c r="A2" s="59" t="s">
        <v>169</v>
      </c>
      <c r="B2" s="59">
        <f t="shared" ref="B2:B3" si="0">ROW()-1</f>
        <v>1</v>
      </c>
      <c r="C2" s="60" t="s">
        <v>43</v>
      </c>
      <c r="D2" s="60" t="s">
        <v>47</v>
      </c>
      <c r="E2" s="60" t="s">
        <v>117</v>
      </c>
      <c r="F2" s="60" t="s">
        <v>49</v>
      </c>
      <c r="G2" s="59" t="s">
        <v>55</v>
      </c>
    </row>
    <row r="3" spans="1:7" s="61" customFormat="1">
      <c r="A3" s="59" t="s">
        <v>169</v>
      </c>
      <c r="B3" s="59">
        <f t="shared" si="0"/>
        <v>2</v>
      </c>
      <c r="C3" s="60" t="s">
        <v>43</v>
      </c>
      <c r="D3" s="60" t="s">
        <v>47</v>
      </c>
      <c r="E3" s="60" t="s">
        <v>117</v>
      </c>
      <c r="F3" s="60" t="s">
        <v>49</v>
      </c>
      <c r="G3" s="59" t="s">
        <v>56</v>
      </c>
    </row>
    <row r="4" spans="1:7" s="61" customFormat="1">
      <c r="A4" s="59" t="s">
        <v>169</v>
      </c>
      <c r="B4" s="59">
        <f>ROW()-1</f>
        <v>3</v>
      </c>
      <c r="C4" s="60" t="s">
        <v>43</v>
      </c>
      <c r="D4" s="60" t="s">
        <v>47</v>
      </c>
      <c r="E4" s="60" t="s">
        <v>103</v>
      </c>
      <c r="F4" s="60" t="s">
        <v>49</v>
      </c>
      <c r="G4" s="59" t="s">
        <v>55</v>
      </c>
    </row>
    <row r="5" spans="1:7" s="61" customFormat="1">
      <c r="A5" s="59" t="s">
        <v>169</v>
      </c>
      <c r="B5" s="59">
        <f t="shared" ref="B5:B49" si="1">ROW()-1</f>
        <v>4</v>
      </c>
      <c r="C5" s="60" t="s">
        <v>43</v>
      </c>
      <c r="D5" s="60" t="s">
        <v>47</v>
      </c>
      <c r="E5" s="60" t="s">
        <v>103</v>
      </c>
      <c r="F5" s="60" t="s">
        <v>49</v>
      </c>
      <c r="G5" s="59" t="s">
        <v>56</v>
      </c>
    </row>
    <row r="6" spans="1:7">
      <c r="A6" s="59" t="s">
        <v>169</v>
      </c>
      <c r="B6" s="52">
        <f t="shared" si="1"/>
        <v>5</v>
      </c>
      <c r="C6" s="53" t="s">
        <v>43</v>
      </c>
      <c r="D6" s="53" t="s">
        <v>47</v>
      </c>
      <c r="E6" s="53" t="s">
        <v>106</v>
      </c>
      <c r="F6" s="53" t="s">
        <v>49</v>
      </c>
      <c r="G6" s="52" t="s">
        <v>55</v>
      </c>
    </row>
    <row r="7" spans="1:7">
      <c r="A7" s="59" t="s">
        <v>169</v>
      </c>
      <c r="B7" s="52">
        <f t="shared" si="1"/>
        <v>6</v>
      </c>
      <c r="C7" s="53" t="s">
        <v>43</v>
      </c>
      <c r="D7" s="53" t="s">
        <v>47</v>
      </c>
      <c r="E7" s="53" t="s">
        <v>106</v>
      </c>
      <c r="F7" s="53" t="s">
        <v>49</v>
      </c>
      <c r="G7" s="52" t="s">
        <v>56</v>
      </c>
    </row>
    <row r="8" spans="1:7">
      <c r="A8" s="59" t="s">
        <v>169</v>
      </c>
      <c r="B8" s="52">
        <f t="shared" si="1"/>
        <v>7</v>
      </c>
      <c r="C8" s="53" t="s">
        <v>43</v>
      </c>
      <c r="D8" s="53" t="s">
        <v>47</v>
      </c>
      <c r="E8" s="53" t="s">
        <v>107</v>
      </c>
      <c r="F8" s="53" t="s">
        <v>49</v>
      </c>
      <c r="G8" s="52" t="s">
        <v>55</v>
      </c>
    </row>
    <row r="9" spans="1:7">
      <c r="A9" s="59" t="s">
        <v>169</v>
      </c>
      <c r="B9" s="52">
        <f t="shared" si="1"/>
        <v>8</v>
      </c>
      <c r="C9" s="53" t="s">
        <v>43</v>
      </c>
      <c r="D9" s="53" t="s">
        <v>47</v>
      </c>
      <c r="E9" s="53" t="s">
        <v>107</v>
      </c>
      <c r="F9" s="53" t="s">
        <v>49</v>
      </c>
      <c r="G9" s="52" t="s">
        <v>56</v>
      </c>
    </row>
    <row r="10" spans="1:7">
      <c r="A10" s="59" t="s">
        <v>169</v>
      </c>
      <c r="B10" s="52">
        <f t="shared" si="1"/>
        <v>9</v>
      </c>
      <c r="C10" s="53" t="s">
        <v>43</v>
      </c>
      <c r="D10" s="53" t="s">
        <v>47</v>
      </c>
      <c r="E10" s="53" t="s">
        <v>108</v>
      </c>
      <c r="F10" s="53" t="s">
        <v>49</v>
      </c>
      <c r="G10" s="52" t="s">
        <v>55</v>
      </c>
    </row>
    <row r="11" spans="1:7">
      <c r="A11" s="59" t="s">
        <v>169</v>
      </c>
      <c r="B11" s="52">
        <f t="shared" si="1"/>
        <v>10</v>
      </c>
      <c r="C11" s="53" t="s">
        <v>43</v>
      </c>
      <c r="D11" s="53" t="s">
        <v>47</v>
      </c>
      <c r="E11" s="53" t="s">
        <v>108</v>
      </c>
      <c r="F11" s="53" t="s">
        <v>49</v>
      </c>
      <c r="G11" s="52" t="s">
        <v>56</v>
      </c>
    </row>
    <row r="12" spans="1:7">
      <c r="A12" s="59" t="s">
        <v>169</v>
      </c>
      <c r="B12" s="52">
        <f t="shared" si="1"/>
        <v>11</v>
      </c>
      <c r="C12" s="53" t="s">
        <v>43</v>
      </c>
      <c r="D12" s="53" t="s">
        <v>47</v>
      </c>
      <c r="E12" s="53" t="s">
        <v>109</v>
      </c>
      <c r="F12" s="53" t="s">
        <v>49</v>
      </c>
      <c r="G12" s="52" t="s">
        <v>55</v>
      </c>
    </row>
    <row r="13" spans="1:7">
      <c r="A13" s="59" t="s">
        <v>169</v>
      </c>
      <c r="B13" s="52">
        <f t="shared" si="1"/>
        <v>12</v>
      </c>
      <c r="C13" s="53" t="s">
        <v>43</v>
      </c>
      <c r="D13" s="53" t="s">
        <v>47</v>
      </c>
      <c r="E13" s="53" t="s">
        <v>109</v>
      </c>
      <c r="F13" s="53" t="s">
        <v>49</v>
      </c>
      <c r="G13" s="52" t="s">
        <v>56</v>
      </c>
    </row>
    <row r="14" spans="1:7">
      <c r="A14" s="59" t="s">
        <v>169</v>
      </c>
      <c r="B14" s="52">
        <f t="shared" si="1"/>
        <v>13</v>
      </c>
      <c r="C14" s="53" t="s">
        <v>110</v>
      </c>
      <c r="D14" s="53" t="s">
        <v>111</v>
      </c>
      <c r="E14" s="53" t="s">
        <v>117</v>
      </c>
      <c r="F14" s="53" t="s">
        <v>112</v>
      </c>
      <c r="G14" s="54" t="s">
        <v>57</v>
      </c>
    </row>
    <row r="15" spans="1:7">
      <c r="A15" s="59" t="s">
        <v>169</v>
      </c>
      <c r="B15" s="52">
        <f t="shared" si="1"/>
        <v>14</v>
      </c>
      <c r="C15" s="53" t="s">
        <v>110</v>
      </c>
      <c r="D15" s="53" t="s">
        <v>111</v>
      </c>
      <c r="E15" s="53" t="s">
        <v>117</v>
      </c>
      <c r="F15" s="53" t="s">
        <v>112</v>
      </c>
      <c r="G15" s="54" t="s">
        <v>58</v>
      </c>
    </row>
    <row r="16" spans="1:7">
      <c r="A16" s="59" t="s">
        <v>169</v>
      </c>
      <c r="B16" s="52">
        <f t="shared" si="1"/>
        <v>15</v>
      </c>
      <c r="C16" s="53" t="s">
        <v>110</v>
      </c>
      <c r="D16" s="53" t="s">
        <v>111</v>
      </c>
      <c r="E16" s="53" t="s">
        <v>117</v>
      </c>
      <c r="F16" s="53" t="s">
        <v>113</v>
      </c>
      <c r="G16" s="54" t="s">
        <v>116</v>
      </c>
    </row>
    <row r="17" spans="1:7">
      <c r="A17" s="59" t="s">
        <v>169</v>
      </c>
      <c r="B17" s="52">
        <f t="shared" si="1"/>
        <v>16</v>
      </c>
      <c r="C17" s="53" t="s">
        <v>110</v>
      </c>
      <c r="D17" s="53" t="s">
        <v>111</v>
      </c>
      <c r="E17" s="53" t="s">
        <v>117</v>
      </c>
      <c r="F17" s="53" t="s">
        <v>113</v>
      </c>
      <c r="G17" s="54" t="s">
        <v>115</v>
      </c>
    </row>
    <row r="18" spans="1:7">
      <c r="A18" s="59" t="s">
        <v>169</v>
      </c>
      <c r="B18" s="52">
        <f t="shared" si="1"/>
        <v>17</v>
      </c>
      <c r="C18" s="53" t="s">
        <v>110</v>
      </c>
      <c r="D18" s="53" t="s">
        <v>111</v>
      </c>
      <c r="E18" s="53" t="s">
        <v>117</v>
      </c>
      <c r="F18" s="53" t="s">
        <v>114</v>
      </c>
      <c r="G18" s="54" t="s">
        <v>59</v>
      </c>
    </row>
    <row r="19" spans="1:7">
      <c r="A19" s="59" t="s">
        <v>169</v>
      </c>
      <c r="B19" s="52">
        <f t="shared" si="1"/>
        <v>18</v>
      </c>
      <c r="C19" s="53" t="s">
        <v>110</v>
      </c>
      <c r="D19" s="53" t="s">
        <v>111</v>
      </c>
      <c r="E19" s="53" t="s">
        <v>117</v>
      </c>
      <c r="F19" s="53" t="s">
        <v>114</v>
      </c>
      <c r="G19" s="54" t="s">
        <v>60</v>
      </c>
    </row>
    <row r="20" spans="1:7">
      <c r="A20" s="59" t="s">
        <v>169</v>
      </c>
      <c r="B20" s="52">
        <f t="shared" si="1"/>
        <v>19</v>
      </c>
      <c r="C20" s="53" t="s">
        <v>47</v>
      </c>
      <c r="D20" s="53" t="s">
        <v>43</v>
      </c>
      <c r="E20" s="53" t="s">
        <v>103</v>
      </c>
      <c r="F20" s="53" t="s">
        <v>50</v>
      </c>
      <c r="G20" s="54" t="s">
        <v>57</v>
      </c>
    </row>
    <row r="21" spans="1:7">
      <c r="A21" s="59" t="s">
        <v>169</v>
      </c>
      <c r="B21" s="52">
        <f t="shared" si="1"/>
        <v>20</v>
      </c>
      <c r="C21" s="53" t="s">
        <v>47</v>
      </c>
      <c r="D21" s="53" t="s">
        <v>43</v>
      </c>
      <c r="E21" s="53" t="s">
        <v>103</v>
      </c>
      <c r="F21" s="53" t="s">
        <v>50</v>
      </c>
      <c r="G21" s="54" t="s">
        <v>58</v>
      </c>
    </row>
    <row r="22" spans="1:7">
      <c r="A22" s="59" t="s">
        <v>169</v>
      </c>
      <c r="B22" s="52">
        <f t="shared" si="1"/>
        <v>21</v>
      </c>
      <c r="C22" s="53" t="s">
        <v>47</v>
      </c>
      <c r="D22" s="53" t="s">
        <v>43</v>
      </c>
      <c r="E22" s="53" t="s">
        <v>103</v>
      </c>
      <c r="F22" s="53" t="s">
        <v>51</v>
      </c>
      <c r="G22" s="54" t="s">
        <v>59</v>
      </c>
    </row>
    <row r="23" spans="1:7">
      <c r="A23" s="59" t="s">
        <v>169</v>
      </c>
      <c r="B23" s="52">
        <f t="shared" si="1"/>
        <v>22</v>
      </c>
      <c r="C23" s="53" t="s">
        <v>47</v>
      </c>
      <c r="D23" s="53" t="s">
        <v>43</v>
      </c>
      <c r="E23" s="53" t="s">
        <v>103</v>
      </c>
      <c r="F23" s="53" t="s">
        <v>51</v>
      </c>
      <c r="G23" s="54" t="s">
        <v>60</v>
      </c>
    </row>
    <row r="24" spans="1:7">
      <c r="A24" s="59" t="s">
        <v>169</v>
      </c>
      <c r="B24" s="52">
        <f t="shared" si="1"/>
        <v>23</v>
      </c>
      <c r="C24" s="53" t="s">
        <v>47</v>
      </c>
      <c r="D24" s="53" t="s">
        <v>43</v>
      </c>
      <c r="E24" s="53" t="s">
        <v>103</v>
      </c>
      <c r="F24" s="53" t="s">
        <v>52</v>
      </c>
      <c r="G24" s="54" t="s">
        <v>59</v>
      </c>
    </row>
    <row r="25" spans="1:7">
      <c r="A25" s="59" t="s">
        <v>169</v>
      </c>
      <c r="B25" s="52">
        <f t="shared" si="1"/>
        <v>24</v>
      </c>
      <c r="C25" s="53" t="s">
        <v>47</v>
      </c>
      <c r="D25" s="53" t="s">
        <v>43</v>
      </c>
      <c r="E25" s="53" t="s">
        <v>103</v>
      </c>
      <c r="F25" s="53" t="s">
        <v>52</v>
      </c>
      <c r="G25" s="54" t="s">
        <v>60</v>
      </c>
    </row>
    <row r="26" spans="1:7">
      <c r="A26" s="59" t="s">
        <v>169</v>
      </c>
      <c r="B26" s="52">
        <f t="shared" si="1"/>
        <v>25</v>
      </c>
      <c r="C26" s="53" t="s">
        <v>110</v>
      </c>
      <c r="D26" s="53" t="s">
        <v>111</v>
      </c>
      <c r="E26" s="53" t="s">
        <v>106</v>
      </c>
      <c r="F26" s="53" t="s">
        <v>112</v>
      </c>
      <c r="G26" s="54" t="s">
        <v>57</v>
      </c>
    </row>
    <row r="27" spans="1:7">
      <c r="A27" s="59" t="s">
        <v>169</v>
      </c>
      <c r="B27" s="52">
        <f t="shared" si="1"/>
        <v>26</v>
      </c>
      <c r="C27" s="53" t="s">
        <v>110</v>
      </c>
      <c r="D27" s="53" t="s">
        <v>111</v>
      </c>
      <c r="E27" s="53" t="s">
        <v>106</v>
      </c>
      <c r="F27" s="53" t="s">
        <v>112</v>
      </c>
      <c r="G27" s="54" t="s">
        <v>58</v>
      </c>
    </row>
    <row r="28" spans="1:7">
      <c r="A28" s="59" t="s">
        <v>169</v>
      </c>
      <c r="B28" s="52">
        <f t="shared" si="1"/>
        <v>27</v>
      </c>
      <c r="C28" s="53" t="s">
        <v>110</v>
      </c>
      <c r="D28" s="53" t="s">
        <v>111</v>
      </c>
      <c r="E28" s="53" t="s">
        <v>106</v>
      </c>
      <c r="F28" s="53" t="s">
        <v>113</v>
      </c>
      <c r="G28" s="54" t="s">
        <v>116</v>
      </c>
    </row>
    <row r="29" spans="1:7">
      <c r="A29" s="59" t="s">
        <v>169</v>
      </c>
      <c r="B29" s="52">
        <f t="shared" si="1"/>
        <v>28</v>
      </c>
      <c r="C29" s="53" t="s">
        <v>110</v>
      </c>
      <c r="D29" s="53" t="s">
        <v>111</v>
      </c>
      <c r="E29" s="53" t="s">
        <v>106</v>
      </c>
      <c r="F29" s="53" t="s">
        <v>113</v>
      </c>
      <c r="G29" s="54" t="s">
        <v>115</v>
      </c>
    </row>
    <row r="30" spans="1:7">
      <c r="A30" s="59" t="s">
        <v>169</v>
      </c>
      <c r="B30" s="52">
        <f t="shared" si="1"/>
        <v>29</v>
      </c>
      <c r="C30" s="53" t="s">
        <v>110</v>
      </c>
      <c r="D30" s="53" t="s">
        <v>111</v>
      </c>
      <c r="E30" s="53" t="s">
        <v>106</v>
      </c>
      <c r="F30" s="53" t="s">
        <v>114</v>
      </c>
      <c r="G30" s="54" t="s">
        <v>59</v>
      </c>
    </row>
    <row r="31" spans="1:7">
      <c r="A31" s="59" t="s">
        <v>169</v>
      </c>
      <c r="B31" s="52">
        <f t="shared" si="1"/>
        <v>30</v>
      </c>
      <c r="C31" s="53" t="s">
        <v>110</v>
      </c>
      <c r="D31" s="53" t="s">
        <v>111</v>
      </c>
      <c r="E31" s="53" t="s">
        <v>106</v>
      </c>
      <c r="F31" s="53" t="s">
        <v>114</v>
      </c>
      <c r="G31" s="54" t="s">
        <v>60</v>
      </c>
    </row>
    <row r="32" spans="1:7">
      <c r="A32" s="59" t="s">
        <v>169</v>
      </c>
      <c r="B32" s="52">
        <f t="shared" si="1"/>
        <v>31</v>
      </c>
      <c r="C32" s="53" t="s">
        <v>110</v>
      </c>
      <c r="D32" s="53" t="s">
        <v>111</v>
      </c>
      <c r="E32" s="53" t="s">
        <v>107</v>
      </c>
      <c r="F32" s="53" t="s">
        <v>112</v>
      </c>
      <c r="G32" s="54" t="s">
        <v>57</v>
      </c>
    </row>
    <row r="33" spans="1:7">
      <c r="A33" s="59" t="s">
        <v>169</v>
      </c>
      <c r="B33" s="52">
        <f t="shared" si="1"/>
        <v>32</v>
      </c>
      <c r="C33" s="53" t="s">
        <v>110</v>
      </c>
      <c r="D33" s="53" t="s">
        <v>111</v>
      </c>
      <c r="E33" s="53" t="s">
        <v>107</v>
      </c>
      <c r="F33" s="53" t="s">
        <v>112</v>
      </c>
      <c r="G33" s="54" t="s">
        <v>58</v>
      </c>
    </row>
    <row r="34" spans="1:7">
      <c r="A34" s="59" t="s">
        <v>169</v>
      </c>
      <c r="B34" s="52">
        <f t="shared" si="1"/>
        <v>33</v>
      </c>
      <c r="C34" s="53" t="s">
        <v>110</v>
      </c>
      <c r="D34" s="53" t="s">
        <v>111</v>
      </c>
      <c r="E34" s="53" t="s">
        <v>107</v>
      </c>
      <c r="F34" s="53" t="s">
        <v>113</v>
      </c>
      <c r="G34" s="54" t="s">
        <v>116</v>
      </c>
    </row>
    <row r="35" spans="1:7">
      <c r="A35" s="59" t="s">
        <v>169</v>
      </c>
      <c r="B35" s="52">
        <f t="shared" si="1"/>
        <v>34</v>
      </c>
      <c r="C35" s="53" t="s">
        <v>110</v>
      </c>
      <c r="D35" s="53" t="s">
        <v>111</v>
      </c>
      <c r="E35" s="53" t="s">
        <v>107</v>
      </c>
      <c r="F35" s="53" t="s">
        <v>113</v>
      </c>
      <c r="G35" s="54" t="s">
        <v>115</v>
      </c>
    </row>
    <row r="36" spans="1:7">
      <c r="A36" s="59" t="s">
        <v>169</v>
      </c>
      <c r="B36" s="52">
        <f t="shared" si="1"/>
        <v>35</v>
      </c>
      <c r="C36" s="53" t="s">
        <v>110</v>
      </c>
      <c r="D36" s="53" t="s">
        <v>111</v>
      </c>
      <c r="E36" s="53" t="s">
        <v>107</v>
      </c>
      <c r="F36" s="53" t="s">
        <v>114</v>
      </c>
      <c r="G36" s="54" t="s">
        <v>59</v>
      </c>
    </row>
    <row r="37" spans="1:7">
      <c r="A37" s="59" t="s">
        <v>169</v>
      </c>
      <c r="B37" s="52">
        <f t="shared" si="1"/>
        <v>36</v>
      </c>
      <c r="C37" s="53" t="s">
        <v>110</v>
      </c>
      <c r="D37" s="53" t="s">
        <v>111</v>
      </c>
      <c r="E37" s="53" t="s">
        <v>107</v>
      </c>
      <c r="F37" s="53" t="s">
        <v>114</v>
      </c>
      <c r="G37" s="54" t="s">
        <v>60</v>
      </c>
    </row>
    <row r="38" spans="1:7">
      <c r="A38" s="59" t="s">
        <v>169</v>
      </c>
      <c r="B38" s="52">
        <f t="shared" si="1"/>
        <v>37</v>
      </c>
      <c r="C38" s="53" t="s">
        <v>110</v>
      </c>
      <c r="D38" s="53" t="s">
        <v>111</v>
      </c>
      <c r="E38" s="53" t="s">
        <v>108</v>
      </c>
      <c r="F38" s="53" t="s">
        <v>112</v>
      </c>
      <c r="G38" s="54" t="s">
        <v>57</v>
      </c>
    </row>
    <row r="39" spans="1:7">
      <c r="A39" s="59" t="s">
        <v>169</v>
      </c>
      <c r="B39" s="52">
        <f t="shared" si="1"/>
        <v>38</v>
      </c>
      <c r="C39" s="53" t="s">
        <v>110</v>
      </c>
      <c r="D39" s="53" t="s">
        <v>111</v>
      </c>
      <c r="E39" s="53" t="s">
        <v>108</v>
      </c>
      <c r="F39" s="53" t="s">
        <v>112</v>
      </c>
      <c r="G39" s="54" t="s">
        <v>58</v>
      </c>
    </row>
    <row r="40" spans="1:7">
      <c r="A40" s="59" t="s">
        <v>169</v>
      </c>
      <c r="B40" s="52">
        <f t="shared" si="1"/>
        <v>39</v>
      </c>
      <c r="C40" s="53" t="s">
        <v>110</v>
      </c>
      <c r="D40" s="53" t="s">
        <v>111</v>
      </c>
      <c r="E40" s="53" t="s">
        <v>108</v>
      </c>
      <c r="F40" s="53" t="s">
        <v>113</v>
      </c>
      <c r="G40" s="54" t="s">
        <v>116</v>
      </c>
    </row>
    <row r="41" spans="1:7">
      <c r="A41" s="59" t="s">
        <v>169</v>
      </c>
      <c r="B41" s="52">
        <f t="shared" si="1"/>
        <v>40</v>
      </c>
      <c r="C41" s="53" t="s">
        <v>110</v>
      </c>
      <c r="D41" s="53" t="s">
        <v>111</v>
      </c>
      <c r="E41" s="53" t="s">
        <v>108</v>
      </c>
      <c r="F41" s="53" t="s">
        <v>113</v>
      </c>
      <c r="G41" s="54" t="s">
        <v>115</v>
      </c>
    </row>
    <row r="42" spans="1:7">
      <c r="A42" s="59" t="s">
        <v>169</v>
      </c>
      <c r="B42" s="52">
        <f t="shared" si="1"/>
        <v>41</v>
      </c>
      <c r="C42" s="53" t="s">
        <v>110</v>
      </c>
      <c r="D42" s="53" t="s">
        <v>111</v>
      </c>
      <c r="E42" s="53" t="s">
        <v>108</v>
      </c>
      <c r="F42" s="53" t="s">
        <v>114</v>
      </c>
      <c r="G42" s="54" t="s">
        <v>59</v>
      </c>
    </row>
    <row r="43" spans="1:7">
      <c r="A43" s="59" t="s">
        <v>169</v>
      </c>
      <c r="B43" s="52">
        <f t="shared" si="1"/>
        <v>42</v>
      </c>
      <c r="C43" s="53" t="s">
        <v>110</v>
      </c>
      <c r="D43" s="53" t="s">
        <v>111</v>
      </c>
      <c r="E43" s="53" t="s">
        <v>108</v>
      </c>
      <c r="F43" s="53" t="s">
        <v>114</v>
      </c>
      <c r="G43" s="54" t="s">
        <v>60</v>
      </c>
    </row>
    <row r="44" spans="1:7">
      <c r="A44" s="59" t="s">
        <v>169</v>
      </c>
      <c r="B44" s="52">
        <f t="shared" si="1"/>
        <v>43</v>
      </c>
      <c r="C44" s="53" t="s">
        <v>110</v>
      </c>
      <c r="D44" s="53" t="s">
        <v>111</v>
      </c>
      <c r="E44" s="53" t="s">
        <v>109</v>
      </c>
      <c r="F44" s="53" t="s">
        <v>112</v>
      </c>
      <c r="G44" s="54" t="s">
        <v>57</v>
      </c>
    </row>
    <row r="45" spans="1:7">
      <c r="A45" s="59" t="s">
        <v>169</v>
      </c>
      <c r="B45" s="52">
        <f t="shared" si="1"/>
        <v>44</v>
      </c>
      <c r="C45" s="53" t="s">
        <v>110</v>
      </c>
      <c r="D45" s="53" t="s">
        <v>111</v>
      </c>
      <c r="E45" s="53" t="s">
        <v>109</v>
      </c>
      <c r="F45" s="53" t="s">
        <v>112</v>
      </c>
      <c r="G45" s="54" t="s">
        <v>58</v>
      </c>
    </row>
    <row r="46" spans="1:7">
      <c r="A46" s="59" t="s">
        <v>169</v>
      </c>
      <c r="B46" s="52">
        <f t="shared" si="1"/>
        <v>45</v>
      </c>
      <c r="C46" s="53" t="s">
        <v>110</v>
      </c>
      <c r="D46" s="53" t="s">
        <v>111</v>
      </c>
      <c r="E46" s="53" t="s">
        <v>109</v>
      </c>
      <c r="F46" s="53" t="s">
        <v>113</v>
      </c>
      <c r="G46" s="54" t="s">
        <v>116</v>
      </c>
    </row>
    <row r="47" spans="1:7">
      <c r="A47" s="59" t="s">
        <v>169</v>
      </c>
      <c r="B47" s="52">
        <f t="shared" si="1"/>
        <v>46</v>
      </c>
      <c r="C47" s="53" t="s">
        <v>110</v>
      </c>
      <c r="D47" s="53" t="s">
        <v>111</v>
      </c>
      <c r="E47" s="53" t="s">
        <v>109</v>
      </c>
      <c r="F47" s="53" t="s">
        <v>113</v>
      </c>
      <c r="G47" s="54" t="s">
        <v>115</v>
      </c>
    </row>
    <row r="48" spans="1:7">
      <c r="A48" s="59" t="s">
        <v>169</v>
      </c>
      <c r="B48" s="52">
        <f t="shared" si="1"/>
        <v>47</v>
      </c>
      <c r="C48" s="53" t="s">
        <v>110</v>
      </c>
      <c r="D48" s="53" t="s">
        <v>111</v>
      </c>
      <c r="E48" s="53" t="s">
        <v>109</v>
      </c>
      <c r="F48" s="53" t="s">
        <v>114</v>
      </c>
      <c r="G48" s="54" t="s">
        <v>59</v>
      </c>
    </row>
    <row r="49" spans="1:7">
      <c r="A49" s="59" t="s">
        <v>169</v>
      </c>
      <c r="B49" s="52">
        <f t="shared" si="1"/>
        <v>48</v>
      </c>
      <c r="C49" s="53" t="s">
        <v>110</v>
      </c>
      <c r="D49" s="53" t="s">
        <v>111</v>
      </c>
      <c r="E49" s="53" t="s">
        <v>109</v>
      </c>
      <c r="F49" s="53" t="s">
        <v>114</v>
      </c>
      <c r="G49" s="54" t="s">
        <v>60</v>
      </c>
    </row>
    <row r="50" spans="1:7">
      <c r="A50" t="s">
        <v>151</v>
      </c>
    </row>
    <row r="51" spans="1:7">
      <c r="B51" t="s">
        <v>152</v>
      </c>
    </row>
  </sheetData>
  <phoneticPr fontId="3"/>
  <printOptions horizontalCentered="1"/>
  <pageMargins left="0.51181102362204722" right="0.51181102362204722" top="0.39370078740157483" bottom="0.15748031496062992"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AQ120"/>
  <sheetViews>
    <sheetView showGridLines="0" view="pageBreakPreview" zoomScale="160" zoomScaleNormal="100" zoomScaleSheetLayoutView="160" workbookViewId="0">
      <selection activeCell="W38" sqref="W38:AF39"/>
    </sheetView>
  </sheetViews>
  <sheetFormatPr defaultColWidth="2.5" defaultRowHeight="15" customHeight="1"/>
  <cols>
    <col min="1" max="1" width="2.5" style="31"/>
    <col min="2" max="35" width="2.59765625" style="31" customWidth="1"/>
    <col min="36" max="36" width="2.5" style="31" customWidth="1"/>
    <col min="37" max="37" width="8.3984375" style="31" bestFit="1" customWidth="1"/>
    <col min="38" max="38" width="17.19921875" style="31" customWidth="1"/>
    <col min="39" max="41" width="2.5" style="31"/>
    <col min="42" max="43" width="7.19921875" style="31" bestFit="1" customWidth="1"/>
    <col min="44" max="16384" width="2.5" style="31"/>
  </cols>
  <sheetData>
    <row r="1" spans="2:43" ht="25.95" customHeight="1">
      <c r="B1" s="42" t="s">
        <v>319</v>
      </c>
      <c r="M1" s="43"/>
      <c r="N1" s="34"/>
      <c r="O1" s="34"/>
      <c r="P1" s="34"/>
      <c r="Z1" s="34"/>
    </row>
    <row r="2" spans="2:43" ht="27.75" customHeight="1">
      <c r="B2" s="317" t="s">
        <v>245</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row>
    <row r="3" spans="2:43" ht="20.100000000000001" customHeight="1">
      <c r="B3" s="51" t="s">
        <v>447</v>
      </c>
      <c r="C3" s="46"/>
      <c r="D3" s="46"/>
      <c r="E3" s="46"/>
      <c r="F3" s="46"/>
      <c r="G3" s="46"/>
      <c r="H3" s="46"/>
      <c r="I3" s="46"/>
      <c r="J3" s="46"/>
      <c r="K3" s="46"/>
      <c r="L3" s="46"/>
      <c r="M3" s="46"/>
      <c r="N3" s="46"/>
      <c r="O3" s="46"/>
      <c r="P3" s="46"/>
      <c r="Q3" s="46"/>
      <c r="R3" s="46"/>
      <c r="S3" s="46"/>
      <c r="T3" s="46"/>
      <c r="U3" s="46"/>
      <c r="V3" s="46"/>
      <c r="W3" s="46"/>
      <c r="X3" s="46"/>
      <c r="AH3" s="46"/>
      <c r="AI3" s="46"/>
    </row>
    <row r="4" spans="2:43" ht="20.100000000000001" customHeight="1">
      <c r="B4" s="51" t="s">
        <v>96</v>
      </c>
      <c r="C4" s="46"/>
      <c r="D4" s="46"/>
      <c r="E4" s="46"/>
      <c r="F4" s="46"/>
      <c r="G4" s="46"/>
      <c r="H4" s="46"/>
      <c r="I4" s="46"/>
      <c r="J4" s="46"/>
      <c r="K4" s="46"/>
      <c r="L4" s="46"/>
      <c r="M4" s="46"/>
      <c r="N4" s="46"/>
      <c r="O4" s="46"/>
      <c r="P4" s="46"/>
      <c r="Q4" s="46"/>
      <c r="R4" s="46"/>
      <c r="S4" s="46"/>
      <c r="T4" s="46"/>
      <c r="U4" s="46"/>
      <c r="V4" s="46"/>
      <c r="W4" s="46"/>
      <c r="X4" s="46"/>
      <c r="AH4" s="46"/>
      <c r="AI4" s="46"/>
    </row>
    <row r="5" spans="2:43" ht="18.45" customHeight="1">
      <c r="B5" s="44" t="s">
        <v>26</v>
      </c>
      <c r="C5" s="45"/>
      <c r="D5" s="45"/>
      <c r="E5" s="45"/>
      <c r="F5" s="45"/>
      <c r="G5" s="45"/>
      <c r="H5" s="45"/>
      <c r="I5" s="45"/>
      <c r="J5" s="45"/>
      <c r="K5" s="45"/>
      <c r="L5" s="45"/>
      <c r="M5" s="45"/>
      <c r="N5" s="46"/>
      <c r="O5" s="46"/>
      <c r="P5" s="46"/>
      <c r="Q5" s="46"/>
      <c r="R5" s="46"/>
      <c r="S5" s="46"/>
      <c r="T5" s="46"/>
      <c r="U5" s="46"/>
      <c r="V5" s="46"/>
      <c r="W5" s="46"/>
      <c r="X5" s="46"/>
      <c r="AH5" s="46"/>
      <c r="AI5" s="46"/>
      <c r="AL5" s="48"/>
    </row>
    <row r="6" spans="2:43" s="34" customFormat="1" ht="14.55" customHeight="1" thickBot="1">
      <c r="B6" s="58" t="s">
        <v>142</v>
      </c>
      <c r="C6" s="58"/>
      <c r="D6" s="58"/>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row>
    <row r="7" spans="2:43" ht="18" customHeight="1">
      <c r="B7" s="251" t="s">
        <v>286</v>
      </c>
      <c r="C7" s="246"/>
      <c r="D7" s="246"/>
      <c r="E7" s="246"/>
      <c r="F7" s="246"/>
      <c r="G7" s="247"/>
      <c r="H7" s="318" t="s">
        <v>13</v>
      </c>
      <c r="I7" s="319"/>
      <c r="J7" s="319"/>
      <c r="K7" s="319"/>
      <c r="L7" s="319"/>
      <c r="M7" s="319"/>
      <c r="N7" s="319"/>
      <c r="O7" s="319"/>
      <c r="P7" s="319"/>
      <c r="Q7" s="319"/>
      <c r="R7" s="319"/>
      <c r="S7" s="320"/>
      <c r="T7" s="245" t="s">
        <v>25</v>
      </c>
      <c r="U7" s="246"/>
      <c r="V7" s="246"/>
      <c r="W7" s="246"/>
      <c r="X7" s="246"/>
      <c r="Y7" s="247"/>
      <c r="Z7" s="321"/>
      <c r="AA7" s="321"/>
      <c r="AB7" s="321"/>
      <c r="AC7" s="321"/>
      <c r="AD7" s="321"/>
      <c r="AE7" s="321"/>
      <c r="AF7" s="321"/>
      <c r="AG7" s="321"/>
      <c r="AH7" s="321"/>
      <c r="AI7" s="322"/>
    </row>
    <row r="8" spans="2:43" ht="18" customHeight="1">
      <c r="B8" s="238" t="s">
        <v>287</v>
      </c>
      <c r="C8" s="229"/>
      <c r="D8" s="229"/>
      <c r="E8" s="229"/>
      <c r="F8" s="229"/>
      <c r="G8" s="230"/>
      <c r="H8" s="325"/>
      <c r="I8" s="326"/>
      <c r="J8" s="326"/>
      <c r="K8" s="326"/>
      <c r="L8" s="326"/>
      <c r="M8" s="326"/>
      <c r="N8" s="326"/>
      <c r="O8" s="326"/>
      <c r="P8" s="326"/>
      <c r="Q8" s="326"/>
      <c r="R8" s="326"/>
      <c r="S8" s="327"/>
      <c r="T8" s="228"/>
      <c r="U8" s="229"/>
      <c r="V8" s="229"/>
      <c r="W8" s="229"/>
      <c r="X8" s="229"/>
      <c r="Y8" s="230"/>
      <c r="Z8" s="323"/>
      <c r="AA8" s="323"/>
      <c r="AB8" s="323"/>
      <c r="AC8" s="323"/>
      <c r="AD8" s="323"/>
      <c r="AE8" s="323"/>
      <c r="AF8" s="323"/>
      <c r="AG8" s="323"/>
      <c r="AH8" s="323"/>
      <c r="AI8" s="324"/>
    </row>
    <row r="9" spans="2:43" ht="18" customHeight="1">
      <c r="B9" s="210" t="s">
        <v>0</v>
      </c>
      <c r="C9" s="211"/>
      <c r="D9" s="211"/>
      <c r="E9" s="211"/>
      <c r="F9" s="211"/>
      <c r="G9" s="212"/>
      <c r="H9" s="340"/>
      <c r="I9" s="341"/>
      <c r="J9" s="341"/>
      <c r="K9" s="341"/>
      <c r="L9" s="341"/>
      <c r="M9" s="341"/>
      <c r="N9" s="341"/>
      <c r="O9" s="341"/>
      <c r="P9" s="341"/>
      <c r="Q9" s="341"/>
      <c r="R9" s="341"/>
      <c r="S9" s="342"/>
      <c r="T9" s="225" t="s">
        <v>12</v>
      </c>
      <c r="U9" s="226"/>
      <c r="V9" s="226"/>
      <c r="W9" s="226"/>
      <c r="X9" s="226"/>
      <c r="Y9" s="227"/>
      <c r="Z9" s="334"/>
      <c r="AA9" s="335"/>
      <c r="AB9" s="335"/>
      <c r="AC9" s="335"/>
      <c r="AD9" s="335"/>
      <c r="AE9" s="335"/>
      <c r="AF9" s="335"/>
      <c r="AG9" s="335"/>
      <c r="AH9" s="335"/>
      <c r="AI9" s="336"/>
    </row>
    <row r="10" spans="2:43" ht="18" customHeight="1">
      <c r="B10" s="238" t="s">
        <v>1</v>
      </c>
      <c r="C10" s="229"/>
      <c r="D10" s="229"/>
      <c r="E10" s="229"/>
      <c r="F10" s="229"/>
      <c r="G10" s="230"/>
      <c r="H10" s="325"/>
      <c r="I10" s="326"/>
      <c r="J10" s="326"/>
      <c r="K10" s="326"/>
      <c r="L10" s="326"/>
      <c r="M10" s="326"/>
      <c r="N10" s="326"/>
      <c r="O10" s="326"/>
      <c r="P10" s="326"/>
      <c r="Q10" s="326"/>
      <c r="R10" s="326"/>
      <c r="S10" s="327"/>
      <c r="T10" s="228" t="s">
        <v>4</v>
      </c>
      <c r="U10" s="229"/>
      <c r="V10" s="229"/>
      <c r="W10" s="229"/>
      <c r="X10" s="229"/>
      <c r="Y10" s="230"/>
      <c r="Z10" s="337"/>
      <c r="AA10" s="338"/>
      <c r="AB10" s="338"/>
      <c r="AC10" s="338"/>
      <c r="AD10" s="338"/>
      <c r="AE10" s="338"/>
      <c r="AF10" s="338"/>
      <c r="AG10" s="338"/>
      <c r="AH10" s="338"/>
      <c r="AI10" s="339"/>
      <c r="AQ10" s="96"/>
    </row>
    <row r="11" spans="2:43" ht="36" customHeight="1">
      <c r="B11" s="238" t="s">
        <v>3</v>
      </c>
      <c r="C11" s="229"/>
      <c r="D11" s="229"/>
      <c r="E11" s="229"/>
      <c r="F11" s="229"/>
      <c r="G11" s="230"/>
      <c r="H11" s="328"/>
      <c r="I11" s="329"/>
      <c r="J11" s="329"/>
      <c r="K11" s="329"/>
      <c r="L11" s="329"/>
      <c r="M11" s="329"/>
      <c r="N11" s="329"/>
      <c r="O11" s="329"/>
      <c r="P11" s="329"/>
      <c r="Q11" s="329"/>
      <c r="R11" s="329"/>
      <c r="S11" s="330"/>
      <c r="T11" s="228" t="s">
        <v>2</v>
      </c>
      <c r="U11" s="229"/>
      <c r="V11" s="229"/>
      <c r="W11" s="229"/>
      <c r="X11" s="229"/>
      <c r="Y11" s="230"/>
      <c r="Z11" s="331"/>
      <c r="AA11" s="332"/>
      <c r="AB11" s="332"/>
      <c r="AC11" s="332"/>
      <c r="AD11" s="332"/>
      <c r="AE11" s="332"/>
      <c r="AF11" s="332"/>
      <c r="AG11" s="332"/>
      <c r="AH11" s="332"/>
      <c r="AI11" s="333"/>
      <c r="AP11" s="97"/>
      <c r="AQ11" s="97"/>
    </row>
    <row r="12" spans="2:43" ht="36" customHeight="1">
      <c r="B12" s="309" t="s">
        <v>143</v>
      </c>
      <c r="C12" s="310"/>
      <c r="D12" s="310"/>
      <c r="E12" s="310"/>
      <c r="F12" s="310"/>
      <c r="G12" s="310"/>
      <c r="H12" s="310"/>
      <c r="I12" s="311"/>
      <c r="J12" s="98" t="s">
        <v>271</v>
      </c>
      <c r="K12" s="343" t="s">
        <v>68</v>
      </c>
      <c r="L12" s="343"/>
      <c r="M12" s="343"/>
      <c r="N12" s="343"/>
      <c r="O12" s="160" t="s">
        <v>271</v>
      </c>
      <c r="P12" s="343" t="s">
        <v>69</v>
      </c>
      <c r="Q12" s="343"/>
      <c r="R12" s="343"/>
      <c r="S12" s="343"/>
      <c r="T12" s="258" t="s">
        <v>306</v>
      </c>
      <c r="U12" s="259"/>
      <c r="V12" s="259"/>
      <c r="W12" s="259"/>
      <c r="X12" s="259"/>
      <c r="Y12" s="260"/>
      <c r="Z12" s="161" t="s">
        <v>271</v>
      </c>
      <c r="AA12" s="100" t="s">
        <v>132</v>
      </c>
      <c r="AB12" s="99"/>
      <c r="AC12" s="99"/>
      <c r="AD12" s="161" t="s">
        <v>271</v>
      </c>
      <c r="AE12" s="100" t="s">
        <v>133</v>
      </c>
      <c r="AF12" s="99"/>
      <c r="AG12" s="99"/>
      <c r="AH12" s="99"/>
      <c r="AI12" s="101"/>
      <c r="AK12" s="42"/>
      <c r="AL12" s="42"/>
    </row>
    <row r="13" spans="2:43" ht="16.05" customHeight="1">
      <c r="B13" s="263" t="s">
        <v>145</v>
      </c>
      <c r="C13" s="264"/>
      <c r="D13" s="264"/>
      <c r="E13" s="264"/>
      <c r="F13" s="264"/>
      <c r="G13" s="264"/>
      <c r="H13" s="264"/>
      <c r="I13" s="265"/>
      <c r="J13" s="102" t="s">
        <v>271</v>
      </c>
      <c r="K13" s="347" t="s">
        <v>174</v>
      </c>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8"/>
      <c r="AK13" s="42"/>
      <c r="AL13" s="42"/>
    </row>
    <row r="14" spans="2:43" ht="16.05" customHeight="1">
      <c r="B14" s="266"/>
      <c r="C14" s="267"/>
      <c r="D14" s="267"/>
      <c r="E14" s="267"/>
      <c r="F14" s="267"/>
      <c r="G14" s="267"/>
      <c r="H14" s="267"/>
      <c r="I14" s="268"/>
      <c r="J14" s="103" t="s">
        <v>271</v>
      </c>
      <c r="K14" s="349" t="s">
        <v>175</v>
      </c>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50"/>
      <c r="AK14" s="42"/>
      <c r="AL14" s="42"/>
    </row>
    <row r="15" spans="2:43" ht="16.05" customHeight="1">
      <c r="B15" s="266"/>
      <c r="C15" s="267"/>
      <c r="D15" s="267"/>
      <c r="E15" s="267"/>
      <c r="F15" s="267"/>
      <c r="G15" s="267"/>
      <c r="H15" s="267"/>
      <c r="I15" s="268"/>
      <c r="J15" s="104" t="s">
        <v>271</v>
      </c>
      <c r="K15" s="349" t="s">
        <v>176</v>
      </c>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50"/>
      <c r="AK15" s="42"/>
      <c r="AL15" s="42"/>
    </row>
    <row r="16" spans="2:43" ht="16.05" customHeight="1">
      <c r="B16" s="266"/>
      <c r="C16" s="267"/>
      <c r="D16" s="267"/>
      <c r="E16" s="267"/>
      <c r="F16" s="267"/>
      <c r="G16" s="267"/>
      <c r="H16" s="267"/>
      <c r="I16" s="268"/>
      <c r="J16" s="104" t="s">
        <v>271</v>
      </c>
      <c r="K16" s="349" t="s">
        <v>146</v>
      </c>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50"/>
      <c r="AK16" s="42"/>
      <c r="AL16" s="42"/>
    </row>
    <row r="17" spans="2:39" ht="16.05" customHeight="1">
      <c r="B17" s="344"/>
      <c r="C17" s="345"/>
      <c r="D17" s="345"/>
      <c r="E17" s="345"/>
      <c r="F17" s="345"/>
      <c r="G17" s="345"/>
      <c r="H17" s="345"/>
      <c r="I17" s="346"/>
      <c r="J17" s="105" t="s">
        <v>271</v>
      </c>
      <c r="K17" s="351" t="s">
        <v>144</v>
      </c>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2"/>
      <c r="AK17" s="42"/>
      <c r="AL17" s="42"/>
    </row>
    <row r="18" spans="2:39" ht="36" customHeight="1">
      <c r="B18" s="263" t="s">
        <v>35</v>
      </c>
      <c r="C18" s="312"/>
      <c r="D18" s="312"/>
      <c r="E18" s="312"/>
      <c r="F18" s="312"/>
      <c r="G18" s="312"/>
      <c r="H18" s="312"/>
      <c r="I18" s="313"/>
      <c r="J18" s="95" t="s">
        <v>271</v>
      </c>
      <c r="K18" s="353" t="s">
        <v>30</v>
      </c>
      <c r="L18" s="353"/>
      <c r="M18" s="353"/>
      <c r="N18" s="353"/>
      <c r="O18" s="162" t="s">
        <v>271</v>
      </c>
      <c r="P18" s="354" t="s">
        <v>38</v>
      </c>
      <c r="Q18" s="354"/>
      <c r="R18" s="354"/>
      <c r="S18" s="354"/>
      <c r="T18" s="106"/>
      <c r="U18" s="217"/>
      <c r="V18" s="217"/>
      <c r="W18" s="217"/>
      <c r="X18" s="217"/>
      <c r="Y18" s="217"/>
      <c r="Z18" s="217"/>
      <c r="AA18" s="217"/>
      <c r="AB18" s="217"/>
      <c r="AC18" s="217"/>
      <c r="AD18" s="217"/>
      <c r="AE18" s="217"/>
      <c r="AF18" s="217"/>
      <c r="AG18" s="217"/>
      <c r="AH18" s="217"/>
      <c r="AI18" s="218"/>
    </row>
    <row r="19" spans="2:39" ht="36" customHeight="1">
      <c r="B19" s="206" t="s">
        <v>104</v>
      </c>
      <c r="C19" s="207"/>
      <c r="D19" s="207"/>
      <c r="E19" s="207"/>
      <c r="F19" s="207"/>
      <c r="G19" s="207"/>
      <c r="H19" s="207"/>
      <c r="I19" s="208"/>
      <c r="J19" s="355"/>
      <c r="K19" s="356"/>
      <c r="L19" s="356"/>
      <c r="M19" s="356"/>
      <c r="N19" s="356"/>
      <c r="O19" s="356"/>
      <c r="P19" s="356"/>
      <c r="Q19" s="451"/>
      <c r="R19" s="107"/>
      <c r="S19" s="107"/>
      <c r="T19" s="357"/>
      <c r="U19" s="357"/>
      <c r="V19" s="357"/>
      <c r="W19" s="357"/>
      <c r="X19" s="357"/>
      <c r="Y19" s="357"/>
      <c r="Z19" s="357"/>
      <c r="AA19" s="357"/>
      <c r="AB19" s="357"/>
      <c r="AC19" s="357"/>
      <c r="AD19" s="357"/>
      <c r="AE19" s="357"/>
      <c r="AF19" s="357"/>
      <c r="AG19" s="357"/>
      <c r="AH19" s="357"/>
      <c r="AI19" s="358"/>
      <c r="AK19" s="42"/>
      <c r="AL19" s="42"/>
    </row>
    <row r="20" spans="2:39" ht="36" customHeight="1">
      <c r="B20" s="206" t="s">
        <v>307</v>
      </c>
      <c r="C20" s="207"/>
      <c r="D20" s="207"/>
      <c r="E20" s="207"/>
      <c r="F20" s="207"/>
      <c r="G20" s="207"/>
      <c r="H20" s="207"/>
      <c r="I20" s="208"/>
      <c r="J20" s="355"/>
      <c r="K20" s="356"/>
      <c r="L20" s="356"/>
      <c r="M20" s="356"/>
      <c r="N20" s="356"/>
      <c r="O20" s="356"/>
      <c r="P20" s="356"/>
      <c r="Q20" s="356"/>
      <c r="R20" s="356" t="s">
        <v>9</v>
      </c>
      <c r="S20" s="356"/>
      <c r="T20" s="359"/>
      <c r="U20" s="359"/>
      <c r="V20" s="359"/>
      <c r="W20" s="359"/>
      <c r="X20" s="359"/>
      <c r="Y20" s="359"/>
      <c r="Z20" s="359" t="s">
        <v>10</v>
      </c>
      <c r="AA20" s="359"/>
      <c r="AB20" s="360"/>
      <c r="AC20" s="360"/>
      <c r="AD20" s="360"/>
      <c r="AE20" s="360"/>
      <c r="AF20" s="203"/>
      <c r="AG20" s="203"/>
      <c r="AH20" s="203"/>
      <c r="AI20" s="277"/>
      <c r="AK20" s="42"/>
      <c r="AL20" s="108"/>
    </row>
    <row r="21" spans="2:39" ht="36" customHeight="1">
      <c r="B21" s="206" t="s">
        <v>308</v>
      </c>
      <c r="C21" s="207"/>
      <c r="D21" s="207"/>
      <c r="E21" s="207"/>
      <c r="F21" s="207"/>
      <c r="G21" s="207"/>
      <c r="H21" s="207"/>
      <c r="I21" s="208"/>
      <c r="J21" s="355"/>
      <c r="K21" s="356"/>
      <c r="L21" s="356"/>
      <c r="M21" s="356"/>
      <c r="N21" s="356"/>
      <c r="O21" s="356"/>
      <c r="P21" s="356"/>
      <c r="Q21" s="356"/>
      <c r="R21" s="356" t="s">
        <v>9</v>
      </c>
      <c r="S21" s="356"/>
      <c r="T21" s="359"/>
      <c r="U21" s="359"/>
      <c r="V21" s="359"/>
      <c r="W21" s="359"/>
      <c r="X21" s="359"/>
      <c r="Y21" s="359"/>
      <c r="Z21" s="359" t="s">
        <v>10</v>
      </c>
      <c r="AA21" s="359"/>
      <c r="AB21" s="360"/>
      <c r="AC21" s="361"/>
      <c r="AD21" s="361"/>
      <c r="AE21" s="361"/>
      <c r="AF21" s="203"/>
      <c r="AG21" s="203"/>
      <c r="AH21" s="203"/>
      <c r="AI21" s="277"/>
      <c r="AK21" s="42"/>
      <c r="AL21" s="109"/>
    </row>
    <row r="22" spans="2:39" ht="36" customHeight="1">
      <c r="B22" s="206" t="s">
        <v>32</v>
      </c>
      <c r="C22" s="207"/>
      <c r="D22" s="207"/>
      <c r="E22" s="207"/>
      <c r="F22" s="207"/>
      <c r="G22" s="207"/>
      <c r="H22" s="207"/>
      <c r="I22" s="208"/>
      <c r="J22" s="355"/>
      <c r="K22" s="356"/>
      <c r="L22" s="356"/>
      <c r="M22" s="356"/>
      <c r="N22" s="356"/>
      <c r="O22" s="356"/>
      <c r="P22" s="356"/>
      <c r="Q22" s="356"/>
      <c r="R22" s="356" t="s">
        <v>9</v>
      </c>
      <c r="S22" s="356"/>
      <c r="T22" s="359"/>
      <c r="U22" s="359"/>
      <c r="V22" s="359"/>
      <c r="W22" s="359"/>
      <c r="X22" s="359"/>
      <c r="Y22" s="359"/>
      <c r="Z22" s="359" t="s">
        <v>10</v>
      </c>
      <c r="AA22" s="359"/>
      <c r="AB22" s="204"/>
      <c r="AC22" s="204"/>
      <c r="AD22" s="204"/>
      <c r="AE22" s="204"/>
      <c r="AF22" s="204"/>
      <c r="AG22" s="204"/>
      <c r="AH22" s="204"/>
      <c r="AI22" s="205"/>
      <c r="AK22" s="42"/>
      <c r="AL22" s="42"/>
    </row>
    <row r="23" spans="2:39" ht="36" customHeight="1">
      <c r="B23" s="206" t="s">
        <v>269</v>
      </c>
      <c r="C23" s="207"/>
      <c r="D23" s="207"/>
      <c r="E23" s="207"/>
      <c r="F23" s="207"/>
      <c r="G23" s="207"/>
      <c r="H23" s="207"/>
      <c r="I23" s="208"/>
      <c r="J23" s="203" t="s">
        <v>247</v>
      </c>
      <c r="K23" s="203"/>
      <c r="L23" s="203"/>
      <c r="M23" s="203"/>
      <c r="N23" s="203"/>
      <c r="O23" s="203"/>
      <c r="P23" s="203"/>
      <c r="Q23" s="203"/>
      <c r="R23" s="203"/>
      <c r="S23" s="203"/>
      <c r="T23" s="362" t="s">
        <v>268</v>
      </c>
      <c r="U23" s="363"/>
      <c r="V23" s="363"/>
      <c r="W23" s="363"/>
      <c r="X23" s="363"/>
      <c r="Y23" s="363"/>
      <c r="Z23" s="363"/>
      <c r="AA23" s="364"/>
      <c r="AB23" s="271" t="s">
        <v>248</v>
      </c>
      <c r="AC23" s="271"/>
      <c r="AD23" s="271"/>
      <c r="AE23" s="271"/>
      <c r="AF23" s="271"/>
      <c r="AG23" s="271"/>
      <c r="AH23" s="271"/>
      <c r="AI23" s="272"/>
      <c r="AK23" s="42"/>
      <c r="AL23" s="42"/>
    </row>
    <row r="24" spans="2:39" ht="25.05" customHeight="1">
      <c r="B24" s="110"/>
      <c r="C24" s="43" t="s">
        <v>27</v>
      </c>
      <c r="D24" s="34"/>
      <c r="E24" s="34"/>
      <c r="F24" s="34"/>
      <c r="G24" s="34"/>
      <c r="H24" s="34"/>
      <c r="I24" s="34"/>
      <c r="J24" s="34"/>
      <c r="K24" s="34"/>
      <c r="L24" s="34"/>
      <c r="M24" s="34"/>
      <c r="N24" s="34"/>
      <c r="O24" s="34"/>
      <c r="P24" s="111"/>
      <c r="Q24" s="111"/>
      <c r="R24" s="111"/>
      <c r="S24" s="111"/>
      <c r="T24" s="111"/>
      <c r="U24" s="111"/>
      <c r="V24" s="111"/>
      <c r="W24" s="111"/>
      <c r="X24" s="111"/>
      <c r="Y24" s="111"/>
      <c r="Z24" s="111"/>
      <c r="AA24" s="111"/>
      <c r="AB24" s="111"/>
      <c r="AC24" s="111"/>
      <c r="AD24" s="111"/>
      <c r="AE24" s="111"/>
      <c r="AF24" s="111"/>
      <c r="AG24" s="111"/>
      <c r="AH24" s="111"/>
      <c r="AI24" s="112"/>
      <c r="AM24" s="42"/>
    </row>
    <row r="25" spans="2:39" ht="25.05" customHeight="1">
      <c r="B25" s="110"/>
      <c r="C25" s="34"/>
      <c r="D25" s="34" t="s">
        <v>5</v>
      </c>
      <c r="E25" s="34"/>
      <c r="F25" s="34"/>
      <c r="G25" s="34"/>
      <c r="H25" s="34"/>
      <c r="I25" s="34"/>
      <c r="J25" s="34"/>
      <c r="K25" s="34"/>
      <c r="L25" s="34"/>
      <c r="M25" s="34"/>
      <c r="N25" s="34"/>
      <c r="O25" s="34"/>
      <c r="P25" s="34"/>
      <c r="Q25" s="34"/>
      <c r="R25" s="34"/>
      <c r="S25" s="34"/>
      <c r="T25" s="369"/>
      <c r="U25" s="369"/>
      <c r="V25" s="369"/>
      <c r="W25" s="369"/>
      <c r="X25" s="369"/>
      <c r="Y25" s="369"/>
      <c r="Z25" s="369"/>
      <c r="AA25" s="369"/>
      <c r="AB25" s="369"/>
      <c r="AC25" s="369"/>
      <c r="AD25" s="369"/>
      <c r="AE25" s="369"/>
      <c r="AF25" s="369"/>
      <c r="AG25" s="369"/>
      <c r="AH25" s="369"/>
      <c r="AI25" s="370"/>
      <c r="AL25" s="113"/>
      <c r="AM25" s="42"/>
    </row>
    <row r="26" spans="2:39" ht="31.95" customHeight="1" thickBot="1">
      <c r="B26" s="114"/>
      <c r="C26" s="115"/>
      <c r="D26" s="115"/>
      <c r="E26" s="116"/>
      <c r="F26" s="117" t="s">
        <v>22</v>
      </c>
      <c r="G26" s="116"/>
      <c r="H26" s="371"/>
      <c r="I26" s="371"/>
      <c r="J26" s="118" t="s">
        <v>6</v>
      </c>
      <c r="K26" s="371"/>
      <c r="L26" s="371"/>
      <c r="M26" s="118" t="s">
        <v>7</v>
      </c>
      <c r="N26" s="371"/>
      <c r="O26" s="371"/>
      <c r="P26" s="118" t="s">
        <v>8</v>
      </c>
      <c r="Q26" s="115"/>
      <c r="R26" s="115"/>
      <c r="S26" s="115"/>
      <c r="T26" s="300" t="s">
        <v>282</v>
      </c>
      <c r="U26" s="300"/>
      <c r="V26" s="300"/>
      <c r="W26" s="115"/>
      <c r="X26" s="372"/>
      <c r="Y26" s="372"/>
      <c r="Z26" s="372"/>
      <c r="AA26" s="372"/>
      <c r="AB26" s="372"/>
      <c r="AC26" s="372"/>
      <c r="AD26" s="372"/>
      <c r="AE26" s="372"/>
      <c r="AF26" s="372"/>
      <c r="AG26" s="372"/>
      <c r="AH26" s="372"/>
      <c r="AI26" s="119"/>
      <c r="AK26" s="42"/>
      <c r="AL26" s="42"/>
    </row>
    <row r="27" spans="2:39" ht="31.95" customHeight="1">
      <c r="B27" s="373" t="s">
        <v>11</v>
      </c>
      <c r="C27" s="374"/>
      <c r="D27" s="374"/>
      <c r="E27" s="374"/>
      <c r="F27" s="374"/>
      <c r="G27" s="374"/>
      <c r="H27" s="374"/>
      <c r="I27" s="374"/>
      <c r="J27" s="374"/>
      <c r="K27" s="374"/>
      <c r="L27" s="374"/>
      <c r="M27" s="374"/>
      <c r="N27" s="374"/>
      <c r="O27" s="374"/>
      <c r="P27" s="374"/>
      <c r="Q27" s="374"/>
      <c r="R27" s="374"/>
      <c r="S27" s="374"/>
      <c r="T27" s="375" t="s">
        <v>99</v>
      </c>
      <c r="U27" s="375"/>
      <c r="V27" s="375"/>
      <c r="W27" s="375"/>
      <c r="X27" s="375"/>
      <c r="Y27" s="375"/>
      <c r="Z27" s="375"/>
      <c r="AA27" s="375"/>
      <c r="AB27" s="365"/>
      <c r="AC27" s="365"/>
      <c r="AD27" s="365"/>
      <c r="AE27" s="365"/>
      <c r="AF27" s="365"/>
      <c r="AG27" s="365"/>
      <c r="AH27" s="365"/>
      <c r="AI27" s="365"/>
      <c r="AK27" s="42"/>
      <c r="AL27" s="42"/>
    </row>
    <row r="28" spans="2:39" ht="18.75" customHeight="1" thickBot="1">
      <c r="B28" s="120" t="s">
        <v>244</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row>
    <row r="29" spans="2:39" ht="32.549999999999997" customHeight="1">
      <c r="B29" s="366" t="s">
        <v>14</v>
      </c>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8"/>
    </row>
    <row r="30" spans="2:39" ht="18.75" customHeight="1">
      <c r="B30" s="121" t="s">
        <v>23</v>
      </c>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2"/>
      <c r="AB30" s="122"/>
      <c r="AC30" s="122"/>
      <c r="AD30" s="122"/>
      <c r="AE30" s="122"/>
      <c r="AF30" s="122"/>
      <c r="AG30" s="122"/>
      <c r="AH30" s="122"/>
      <c r="AI30" s="123"/>
    </row>
    <row r="31" spans="2:39" ht="18.75" customHeight="1">
      <c r="B31" s="124"/>
      <c r="C31" s="377"/>
      <c r="D31" s="377"/>
      <c r="E31" s="377"/>
      <c r="F31" s="377"/>
      <c r="G31" s="377"/>
      <c r="H31" s="377"/>
      <c r="I31" s="377"/>
      <c r="J31" s="377"/>
      <c r="K31" s="377"/>
      <c r="L31" s="377"/>
      <c r="M31" s="378" t="s">
        <v>9</v>
      </c>
      <c r="N31" s="378"/>
      <c r="O31" s="378"/>
      <c r="P31" s="379"/>
      <c r="Q31" s="379"/>
      <c r="R31" s="379"/>
      <c r="S31" s="379"/>
      <c r="T31" s="379"/>
      <c r="U31" s="379"/>
      <c r="V31" s="379"/>
      <c r="W31" s="379"/>
      <c r="X31" s="379"/>
      <c r="Y31" s="379"/>
      <c r="Z31" s="120" t="s">
        <v>10</v>
      </c>
      <c r="AA31" s="125"/>
      <c r="AB31" s="125"/>
      <c r="AC31" s="125"/>
      <c r="AD31" s="125"/>
      <c r="AE31" s="144"/>
      <c r="AF31" s="144"/>
      <c r="AG31" s="144"/>
      <c r="AH31" s="144"/>
      <c r="AI31" s="123"/>
      <c r="AK31" s="42"/>
      <c r="AL31" s="42"/>
    </row>
    <row r="32" spans="2:39" ht="10.050000000000001" customHeight="1">
      <c r="B32" s="121"/>
      <c r="C32" s="126"/>
      <c r="D32" s="126"/>
      <c r="E32" s="126"/>
      <c r="F32" s="127"/>
      <c r="G32" s="126"/>
      <c r="H32" s="126"/>
      <c r="I32" s="127"/>
      <c r="J32" s="126"/>
      <c r="K32" s="126"/>
      <c r="L32" s="126"/>
      <c r="M32" s="380"/>
      <c r="N32" s="380"/>
      <c r="O32" s="380"/>
      <c r="P32" s="380"/>
      <c r="Q32" s="380"/>
      <c r="R32" s="380"/>
      <c r="S32" s="380"/>
      <c r="T32" s="380"/>
      <c r="U32" s="126"/>
      <c r="V32" s="127"/>
      <c r="W32" s="126"/>
      <c r="X32" s="126"/>
      <c r="Y32" s="127"/>
      <c r="Z32" s="120"/>
      <c r="AA32" s="120"/>
      <c r="AB32" s="120"/>
      <c r="AC32" s="120"/>
      <c r="AD32" s="120"/>
      <c r="AE32" s="120"/>
      <c r="AF32" s="120"/>
      <c r="AG32" s="120"/>
      <c r="AH32" s="120"/>
      <c r="AI32" s="123"/>
    </row>
    <row r="33" spans="2:35" ht="18.75" customHeight="1">
      <c r="B33" s="121" t="s">
        <v>28</v>
      </c>
      <c r="C33" s="128"/>
      <c r="D33" s="128"/>
      <c r="E33" s="128"/>
      <c r="F33" s="120"/>
      <c r="G33" s="128"/>
      <c r="H33" s="128"/>
      <c r="I33" s="120"/>
      <c r="J33" s="128"/>
      <c r="K33" s="95" t="s">
        <v>271</v>
      </c>
      <c r="L33" s="120" t="s">
        <v>34</v>
      </c>
      <c r="M33" s="128"/>
      <c r="N33" s="128"/>
      <c r="O33" s="128"/>
      <c r="P33" s="95" t="s">
        <v>271</v>
      </c>
      <c r="Q33" s="120" t="s">
        <v>33</v>
      </c>
      <c r="R33" s="128"/>
      <c r="S33" s="128"/>
      <c r="T33" s="128"/>
      <c r="U33" s="120"/>
      <c r="V33" s="120"/>
      <c r="W33" s="128"/>
      <c r="X33" s="128"/>
      <c r="Y33" s="120"/>
      <c r="Z33" s="120"/>
      <c r="AA33" s="120"/>
      <c r="AB33" s="120"/>
      <c r="AC33" s="120"/>
      <c r="AD33" s="120"/>
      <c r="AE33" s="120"/>
      <c r="AF33" s="120"/>
      <c r="AG33" s="120"/>
      <c r="AH33" s="120"/>
      <c r="AI33" s="123"/>
    </row>
    <row r="34" spans="2:35" ht="18.75" customHeight="1">
      <c r="B34" s="121"/>
      <c r="C34" s="120" t="s">
        <v>267</v>
      </c>
      <c r="D34" s="128"/>
      <c r="E34" s="128"/>
      <c r="F34" s="120"/>
      <c r="G34" s="128"/>
      <c r="H34" s="128"/>
      <c r="I34" s="120"/>
      <c r="J34" s="128"/>
      <c r="K34" s="95"/>
      <c r="L34" s="120"/>
      <c r="M34" s="128"/>
      <c r="N34" s="128"/>
      <c r="O34" s="128"/>
      <c r="P34" s="95"/>
      <c r="Q34" s="120"/>
      <c r="R34" s="128"/>
      <c r="S34" s="128"/>
      <c r="T34" s="128"/>
      <c r="U34" s="120"/>
      <c r="V34" s="120"/>
      <c r="W34" s="128"/>
      <c r="X34" s="128"/>
      <c r="Y34" s="120"/>
      <c r="Z34" s="120"/>
      <c r="AA34" s="120"/>
      <c r="AB34" s="120"/>
      <c r="AC34" s="120"/>
      <c r="AD34" s="120"/>
      <c r="AE34" s="120"/>
      <c r="AF34" s="120"/>
      <c r="AG34" s="120"/>
      <c r="AH34" s="120"/>
      <c r="AI34" s="123"/>
    </row>
    <row r="35" spans="2:35" ht="10.050000000000001" customHeight="1">
      <c r="B35" s="121"/>
      <c r="C35" s="120"/>
      <c r="D35" s="128"/>
      <c r="E35" s="128"/>
      <c r="F35" s="120"/>
      <c r="G35" s="128"/>
      <c r="H35" s="128"/>
      <c r="I35" s="120"/>
      <c r="J35" s="128"/>
      <c r="K35" s="128"/>
      <c r="L35" s="128"/>
      <c r="M35" s="128"/>
      <c r="N35" s="128"/>
      <c r="O35" s="128"/>
      <c r="P35" s="128"/>
      <c r="Q35" s="128"/>
      <c r="R35" s="128"/>
      <c r="S35" s="128"/>
      <c r="T35" s="128"/>
      <c r="U35" s="128"/>
      <c r="V35" s="120"/>
      <c r="W35" s="128"/>
      <c r="X35" s="128"/>
      <c r="Y35" s="120"/>
      <c r="Z35" s="120"/>
      <c r="AA35" s="120"/>
      <c r="AB35" s="120"/>
      <c r="AC35" s="120"/>
      <c r="AD35" s="120"/>
      <c r="AE35" s="120"/>
      <c r="AF35" s="120"/>
      <c r="AG35" s="120"/>
      <c r="AH35" s="120"/>
      <c r="AI35" s="123"/>
    </row>
    <row r="36" spans="2:35" ht="16.5" customHeight="1">
      <c r="B36" s="381" t="s">
        <v>97</v>
      </c>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3"/>
    </row>
    <row r="37" spans="2:35" ht="10.050000000000001" customHeight="1">
      <c r="B37" s="124"/>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30"/>
    </row>
    <row r="38" spans="2:35" ht="18.75" customHeight="1">
      <c r="B38" s="124"/>
      <c r="C38" s="129" t="s">
        <v>22</v>
      </c>
      <c r="D38" s="129"/>
      <c r="E38" s="384"/>
      <c r="F38" s="384"/>
      <c r="G38" s="129" t="s">
        <v>6</v>
      </c>
      <c r="H38" s="384"/>
      <c r="I38" s="384"/>
      <c r="J38" s="129" t="s">
        <v>7</v>
      </c>
      <c r="K38" s="384"/>
      <c r="L38" s="384"/>
      <c r="M38" s="129" t="s">
        <v>8</v>
      </c>
      <c r="N38" s="129"/>
      <c r="O38" s="129"/>
      <c r="P38" s="129"/>
      <c r="Q38" s="129"/>
      <c r="R38" s="129"/>
      <c r="S38" s="129"/>
      <c r="T38" s="129"/>
      <c r="U38" s="129"/>
      <c r="V38" s="129"/>
      <c r="W38" s="129"/>
      <c r="X38" s="129"/>
      <c r="Y38" s="129"/>
      <c r="Z38" s="129"/>
      <c r="AA38" s="129"/>
      <c r="AB38" s="129"/>
      <c r="AC38" s="129"/>
      <c r="AD38" s="129"/>
      <c r="AE38" s="129"/>
      <c r="AF38" s="129"/>
      <c r="AG38" s="129"/>
      <c r="AH38" s="129"/>
      <c r="AI38" s="130"/>
    </row>
    <row r="39" spans="2:35" ht="19.95" customHeight="1">
      <c r="B39" s="131"/>
      <c r="C39" s="132"/>
      <c r="D39" s="132"/>
      <c r="E39" s="132"/>
      <c r="F39" s="132"/>
      <c r="G39" s="132"/>
      <c r="H39" s="132"/>
      <c r="I39" s="132"/>
      <c r="J39" s="132"/>
      <c r="K39" s="132"/>
      <c r="L39" s="132"/>
      <c r="M39" s="132"/>
      <c r="N39" s="132"/>
      <c r="O39" s="133"/>
      <c r="P39" s="133" t="s">
        <v>19</v>
      </c>
      <c r="Q39" s="133"/>
      <c r="R39" s="133"/>
      <c r="S39" s="133"/>
      <c r="T39" s="133"/>
      <c r="U39" s="133" t="s">
        <v>20</v>
      </c>
      <c r="V39" s="133"/>
      <c r="W39" s="376"/>
      <c r="X39" s="376"/>
      <c r="Y39" s="376"/>
      <c r="Z39" s="376"/>
      <c r="AA39" s="376"/>
      <c r="AB39" s="376"/>
      <c r="AC39" s="376"/>
      <c r="AD39" s="376"/>
      <c r="AE39" s="376"/>
      <c r="AF39" s="376"/>
      <c r="AG39" s="133"/>
      <c r="AH39" s="133"/>
      <c r="AI39" s="134"/>
    </row>
    <row r="40" spans="2:35" ht="19.95" customHeight="1">
      <c r="B40" s="131"/>
      <c r="C40" s="58"/>
      <c r="D40" s="133"/>
      <c r="E40" s="133"/>
      <c r="F40" s="133"/>
      <c r="G40" s="133"/>
      <c r="H40" s="133"/>
      <c r="I40" s="133"/>
      <c r="J40" s="133"/>
      <c r="K40" s="133"/>
      <c r="L40" s="133"/>
      <c r="M40" s="133"/>
      <c r="N40" s="133"/>
      <c r="O40" s="133"/>
      <c r="P40" s="133"/>
      <c r="Q40" s="133"/>
      <c r="R40" s="133"/>
      <c r="S40" s="133"/>
      <c r="T40" s="133"/>
      <c r="U40" s="133" t="s">
        <v>21</v>
      </c>
      <c r="V40" s="133"/>
      <c r="W40" s="376"/>
      <c r="X40" s="376"/>
      <c r="Y40" s="376"/>
      <c r="Z40" s="376"/>
      <c r="AA40" s="376"/>
      <c r="AB40" s="376"/>
      <c r="AC40" s="376"/>
      <c r="AD40" s="376"/>
      <c r="AE40" s="376"/>
      <c r="AF40" s="376"/>
      <c r="AG40" s="133"/>
      <c r="AH40" s="133"/>
      <c r="AI40" s="134"/>
    </row>
    <row r="41" spans="2:35" ht="19.95" customHeight="1" thickBot="1">
      <c r="B41" s="135"/>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7"/>
    </row>
    <row r="42" spans="2:35" s="42" customFormat="1" ht="18" customHeight="1">
      <c r="B42" s="42" t="s">
        <v>15</v>
      </c>
    </row>
    <row r="43" spans="2:35" s="42" customFormat="1" ht="18" customHeight="1">
      <c r="B43" s="2" t="s">
        <v>281</v>
      </c>
      <c r="W43" s="43"/>
      <c r="X43" s="34"/>
      <c r="Y43" s="34"/>
      <c r="Z43" s="43"/>
      <c r="AA43" s="34"/>
      <c r="AB43" s="34"/>
      <c r="AC43" s="43"/>
      <c r="AD43" s="43"/>
      <c r="AE43" s="34"/>
      <c r="AF43" s="43"/>
      <c r="AG43" s="43"/>
      <c r="AH43" s="43"/>
      <c r="AI43" s="43"/>
    </row>
    <row r="44" spans="2:35" s="42" customFormat="1" ht="18" customHeight="1">
      <c r="B44" s="42" t="s">
        <v>141</v>
      </c>
      <c r="W44" s="43"/>
      <c r="X44" s="34"/>
      <c r="Y44" s="34"/>
      <c r="Z44" s="43"/>
      <c r="AA44" s="140"/>
      <c r="AB44" s="140"/>
      <c r="AC44" s="140"/>
      <c r="AD44" s="140"/>
      <c r="AE44" s="140"/>
      <c r="AF44" s="140"/>
      <c r="AG44" s="140"/>
      <c r="AH44" s="140"/>
      <c r="AI44" s="140"/>
    </row>
    <row r="45" spans="2:35" s="42" customFormat="1" ht="18" customHeight="1">
      <c r="C45" s="42" t="s">
        <v>137</v>
      </c>
      <c r="W45" s="43"/>
      <c r="X45" s="34"/>
      <c r="Y45" s="34"/>
      <c r="Z45" s="34"/>
      <c r="AA45" s="43"/>
      <c r="AB45" s="34"/>
      <c r="AC45" s="34"/>
      <c r="AD45" s="34"/>
      <c r="AE45" s="34"/>
      <c r="AF45" s="43"/>
      <c r="AG45" s="43"/>
      <c r="AH45" s="43"/>
      <c r="AI45" s="43"/>
    </row>
    <row r="46" spans="2:35" s="42" customFormat="1" ht="18" customHeight="1">
      <c r="D46" s="42" t="s">
        <v>138</v>
      </c>
      <c r="W46" s="51"/>
      <c r="X46" s="46"/>
      <c r="Y46" s="46"/>
      <c r="Z46" s="46"/>
      <c r="AA46" s="46"/>
      <c r="AB46" s="46"/>
      <c r="AC46" s="46"/>
      <c r="AD46" s="46"/>
      <c r="AE46" s="46"/>
      <c r="AF46" s="43"/>
      <c r="AG46" s="43"/>
      <c r="AH46" s="43"/>
      <c r="AI46" s="43"/>
    </row>
    <row r="47" spans="2:35" s="42" customFormat="1" ht="18" customHeight="1">
      <c r="D47" s="42" t="s">
        <v>139</v>
      </c>
      <c r="W47" s="43"/>
      <c r="X47" s="43"/>
      <c r="Y47" s="43"/>
      <c r="Z47" s="43"/>
      <c r="AA47" s="43"/>
      <c r="AB47" s="43"/>
      <c r="AC47" s="43"/>
      <c r="AD47" s="43"/>
      <c r="AE47" s="43"/>
      <c r="AF47" s="43"/>
      <c r="AG47" s="43"/>
      <c r="AH47" s="43"/>
      <c r="AI47" s="43"/>
    </row>
    <row r="48" spans="2:35" s="42" customFormat="1" ht="18" customHeight="1">
      <c r="D48" s="42" t="s">
        <v>140</v>
      </c>
      <c r="W48" s="43"/>
      <c r="X48" s="43"/>
      <c r="Y48" s="43"/>
      <c r="Z48" s="43"/>
      <c r="AA48" s="43"/>
      <c r="AB48" s="43"/>
      <c r="AC48" s="43"/>
      <c r="AD48" s="43"/>
      <c r="AE48" s="43"/>
      <c r="AF48" s="43"/>
      <c r="AG48" s="43"/>
      <c r="AH48" s="43"/>
      <c r="AI48" s="43"/>
    </row>
    <row r="49" spans="2:26" s="42" customFormat="1" ht="18" customHeight="1"/>
    <row r="50" spans="2:26" ht="18" customHeight="1">
      <c r="B50" s="138" t="s">
        <v>249</v>
      </c>
      <c r="C50" s="34"/>
      <c r="D50" s="34"/>
      <c r="E50" s="34"/>
      <c r="F50" s="34"/>
      <c r="G50" s="34"/>
      <c r="H50" s="34"/>
      <c r="I50" s="34"/>
      <c r="J50" s="34"/>
      <c r="K50" s="34"/>
      <c r="L50" s="33"/>
      <c r="M50" s="34"/>
      <c r="N50" s="34"/>
      <c r="O50" s="34"/>
      <c r="P50" s="34"/>
      <c r="Q50" s="34"/>
      <c r="R50" s="34"/>
      <c r="S50" s="34"/>
      <c r="T50" s="34"/>
      <c r="U50" s="34"/>
      <c r="V50" s="34"/>
      <c r="W50" s="34"/>
      <c r="X50" s="34"/>
      <c r="Y50" s="34"/>
      <c r="Z50" s="34"/>
    </row>
    <row r="51" spans="2:26" ht="18" customHeight="1">
      <c r="B51" s="138" t="s">
        <v>250</v>
      </c>
      <c r="C51" s="34"/>
      <c r="D51" s="34"/>
      <c r="E51" s="34"/>
      <c r="F51" s="34"/>
      <c r="G51" s="34"/>
      <c r="H51" s="34"/>
      <c r="I51" s="34"/>
      <c r="J51" s="34"/>
      <c r="K51" s="34"/>
      <c r="L51" s="33"/>
      <c r="M51" s="34"/>
      <c r="N51" s="34"/>
      <c r="O51" s="34"/>
      <c r="P51" s="34"/>
      <c r="Q51" s="34"/>
      <c r="R51" s="34"/>
      <c r="S51" s="34"/>
      <c r="T51" s="34"/>
      <c r="U51" s="34"/>
      <c r="V51" s="34"/>
      <c r="W51" s="34"/>
      <c r="X51" s="34"/>
      <c r="Y51" s="34"/>
      <c r="Z51" s="34"/>
    </row>
    <row r="52" spans="2:26" ht="18" customHeight="1">
      <c r="B52" s="42" t="s">
        <v>24</v>
      </c>
      <c r="C52" s="42" t="s">
        <v>430</v>
      </c>
      <c r="E52" s="34"/>
      <c r="F52" s="34"/>
      <c r="G52" s="34"/>
      <c r="H52" s="34"/>
      <c r="I52" s="34"/>
      <c r="J52" s="34"/>
      <c r="K52" s="34"/>
      <c r="L52" s="33"/>
      <c r="M52" s="34"/>
      <c r="N52" s="34"/>
      <c r="O52" s="34"/>
      <c r="P52" s="34"/>
      <c r="Q52" s="34"/>
      <c r="R52" s="34"/>
      <c r="S52" s="35"/>
      <c r="T52" s="34"/>
      <c r="U52" s="34"/>
      <c r="V52" s="34"/>
      <c r="W52" s="34"/>
      <c r="X52" s="34"/>
      <c r="Y52" s="34"/>
      <c r="Z52" s="34"/>
    </row>
    <row r="53" spans="2:26" ht="18" customHeight="1">
      <c r="C53" s="42" t="s">
        <v>153</v>
      </c>
      <c r="E53" s="34"/>
      <c r="F53" s="34"/>
      <c r="G53" s="34"/>
      <c r="H53" s="34"/>
      <c r="I53" s="34"/>
      <c r="J53" s="34"/>
      <c r="K53" s="34"/>
      <c r="L53" s="33"/>
      <c r="M53" s="34"/>
      <c r="N53" s="34"/>
      <c r="O53" s="34"/>
      <c r="P53" s="34"/>
      <c r="Q53" s="34"/>
      <c r="R53" s="34"/>
      <c r="S53" s="35"/>
      <c r="T53" s="34"/>
      <c r="U53" s="34"/>
      <c r="V53" s="34"/>
      <c r="W53" s="34"/>
      <c r="X53" s="34"/>
      <c r="Y53" s="34"/>
      <c r="Z53" s="34"/>
    </row>
    <row r="54" spans="2:26" ht="18" customHeight="1">
      <c r="C54" s="42"/>
      <c r="D54" s="42" t="s">
        <v>154</v>
      </c>
      <c r="E54" s="34"/>
      <c r="F54" s="34"/>
      <c r="G54" s="34"/>
      <c r="H54" s="34"/>
      <c r="I54" s="34"/>
      <c r="J54" s="34"/>
      <c r="K54" s="34"/>
      <c r="L54" s="33"/>
      <c r="M54" s="34"/>
      <c r="N54" s="34"/>
      <c r="O54" s="34"/>
      <c r="P54" s="34"/>
      <c r="Q54" s="34"/>
      <c r="R54" s="34"/>
      <c r="S54" s="35"/>
      <c r="T54" s="34"/>
      <c r="U54" s="34"/>
      <c r="V54" s="34"/>
      <c r="W54" s="34"/>
      <c r="X54" s="34"/>
      <c r="Y54" s="34"/>
      <c r="Z54" s="34"/>
    </row>
    <row r="55" spans="2:26" ht="18" customHeight="1">
      <c r="C55" s="42" t="s">
        <v>283</v>
      </c>
      <c r="D55" s="42"/>
      <c r="E55" s="34"/>
      <c r="F55" s="34"/>
      <c r="G55" s="34"/>
      <c r="H55" s="34"/>
      <c r="I55" s="34"/>
      <c r="J55" s="34"/>
      <c r="K55" s="34"/>
      <c r="L55" s="33"/>
      <c r="M55" s="34"/>
      <c r="N55" s="34"/>
      <c r="O55" s="34"/>
      <c r="P55" s="34"/>
      <c r="Q55" s="34"/>
      <c r="R55" s="34"/>
      <c r="S55" s="35"/>
      <c r="T55" s="34"/>
      <c r="U55" s="34"/>
      <c r="V55" s="34"/>
      <c r="W55" s="34"/>
      <c r="X55" s="34"/>
      <c r="Y55" s="34"/>
      <c r="Z55" s="34"/>
    </row>
    <row r="56" spans="2:26" ht="18" customHeight="1">
      <c r="C56" s="42"/>
      <c r="D56" s="42" t="s">
        <v>235</v>
      </c>
      <c r="E56" s="34"/>
      <c r="F56" s="34"/>
      <c r="G56" s="34"/>
      <c r="H56" s="34"/>
      <c r="I56" s="34"/>
      <c r="J56" s="34"/>
      <c r="K56" s="34"/>
      <c r="L56" s="33"/>
      <c r="M56" s="34"/>
      <c r="N56" s="34"/>
      <c r="O56" s="34"/>
      <c r="P56" s="34"/>
      <c r="Q56" s="34"/>
      <c r="R56" s="34"/>
      <c r="S56" s="35"/>
      <c r="T56" s="34"/>
      <c r="U56" s="34"/>
      <c r="V56" s="34"/>
      <c r="W56" s="34"/>
      <c r="X56" s="34"/>
      <c r="Y56" s="34"/>
      <c r="Z56" s="34"/>
    </row>
    <row r="57" spans="2:26" ht="18" customHeight="1">
      <c r="C57" s="42"/>
      <c r="D57" s="42"/>
      <c r="E57" s="34"/>
      <c r="F57" s="34"/>
      <c r="G57" s="34"/>
      <c r="H57" s="34"/>
      <c r="I57" s="34"/>
      <c r="J57" s="34"/>
      <c r="K57" s="34"/>
      <c r="L57" s="33"/>
      <c r="M57" s="34"/>
      <c r="N57" s="34"/>
      <c r="O57" s="34"/>
      <c r="P57" s="34"/>
      <c r="Q57" s="34"/>
      <c r="R57" s="34"/>
      <c r="S57" s="35"/>
      <c r="T57" s="34"/>
      <c r="U57" s="34"/>
      <c r="V57" s="34"/>
      <c r="W57" s="34"/>
      <c r="X57" s="34"/>
      <c r="Y57" s="34"/>
      <c r="Z57" s="34"/>
    </row>
    <row r="58" spans="2:26" ht="18" customHeight="1">
      <c r="B58" s="141" t="s">
        <v>251</v>
      </c>
      <c r="C58" s="42"/>
      <c r="D58" s="42"/>
      <c r="E58" s="34"/>
      <c r="F58" s="34"/>
      <c r="G58" s="34"/>
      <c r="H58" s="34"/>
      <c r="I58" s="34"/>
      <c r="J58" s="34"/>
      <c r="K58" s="34"/>
      <c r="L58" s="33"/>
      <c r="M58" s="34"/>
      <c r="N58" s="34"/>
      <c r="O58" s="34"/>
      <c r="P58" s="34"/>
      <c r="Q58" s="34"/>
      <c r="R58" s="34"/>
      <c r="S58" s="35"/>
      <c r="T58" s="34"/>
      <c r="U58" s="34"/>
      <c r="V58" s="34"/>
      <c r="W58" s="34"/>
      <c r="X58" s="34"/>
      <c r="Y58" s="34"/>
      <c r="Z58" s="34"/>
    </row>
    <row r="59" spans="2:26" ht="18" customHeight="1">
      <c r="B59" s="141" t="s">
        <v>252</v>
      </c>
      <c r="C59" s="42"/>
      <c r="D59" s="42"/>
      <c r="E59" s="34"/>
      <c r="F59" s="34"/>
      <c r="G59" s="34"/>
      <c r="H59" s="34"/>
      <c r="I59" s="34"/>
      <c r="J59" s="34"/>
      <c r="K59" s="34"/>
      <c r="L59" s="33"/>
      <c r="M59" s="34"/>
      <c r="N59" s="34"/>
      <c r="O59" s="34"/>
      <c r="P59" s="34"/>
      <c r="Q59" s="34"/>
      <c r="R59" s="34"/>
      <c r="S59" s="35"/>
      <c r="T59" s="34"/>
      <c r="U59" s="34"/>
      <c r="V59" s="34"/>
      <c r="W59" s="34"/>
      <c r="X59" s="34"/>
      <c r="Y59" s="34"/>
      <c r="Z59" s="34"/>
    </row>
    <row r="60" spans="2:26" ht="18" customHeight="1">
      <c r="B60" s="42" t="s">
        <v>24</v>
      </c>
      <c r="C60" s="42" t="s">
        <v>297</v>
      </c>
      <c r="E60" s="34"/>
      <c r="F60" s="34"/>
      <c r="G60" s="34"/>
      <c r="H60" s="34"/>
      <c r="I60" s="34"/>
      <c r="J60" s="34"/>
      <c r="K60" s="34"/>
      <c r="L60" s="33"/>
      <c r="M60" s="34"/>
      <c r="N60" s="34"/>
      <c r="O60" s="34"/>
      <c r="P60" s="34"/>
      <c r="Q60" s="34"/>
      <c r="R60" s="34"/>
      <c r="S60" s="35"/>
      <c r="T60" s="34"/>
      <c r="U60" s="34"/>
      <c r="V60" s="34"/>
      <c r="W60" s="34"/>
      <c r="X60" s="34"/>
      <c r="Y60" s="34"/>
      <c r="Z60" s="34"/>
    </row>
    <row r="61" spans="2:26" ht="18" customHeight="1">
      <c r="C61" s="42" t="s">
        <v>296</v>
      </c>
      <c r="E61" s="34"/>
      <c r="F61" s="34"/>
      <c r="G61" s="34"/>
      <c r="H61" s="34"/>
      <c r="I61" s="34"/>
      <c r="J61" s="34"/>
      <c r="K61" s="34"/>
      <c r="L61" s="33"/>
      <c r="M61" s="34"/>
      <c r="N61" s="34"/>
      <c r="O61" s="34"/>
      <c r="P61" s="34"/>
      <c r="Q61" s="34"/>
      <c r="R61" s="34"/>
      <c r="S61" s="35"/>
      <c r="T61" s="34"/>
      <c r="U61" s="34"/>
      <c r="V61" s="34"/>
      <c r="W61" s="34"/>
      <c r="X61" s="34"/>
      <c r="Y61" s="34"/>
      <c r="Z61" s="34"/>
    </row>
    <row r="62" spans="2:26" ht="18" customHeight="1">
      <c r="C62" s="42"/>
      <c r="E62" s="34"/>
      <c r="F62" s="34"/>
      <c r="G62" s="34"/>
      <c r="H62" s="34"/>
      <c r="I62" s="34"/>
      <c r="J62" s="34"/>
      <c r="K62" s="34"/>
      <c r="L62" s="33"/>
      <c r="M62" s="34"/>
      <c r="N62" s="34"/>
      <c r="O62" s="34"/>
      <c r="P62" s="34"/>
      <c r="Q62" s="34"/>
      <c r="R62" s="34"/>
      <c r="S62" s="35"/>
      <c r="T62" s="34"/>
      <c r="U62" s="34"/>
      <c r="V62" s="34"/>
      <c r="W62" s="34"/>
      <c r="X62" s="34"/>
      <c r="Y62" s="34"/>
      <c r="Z62" s="34"/>
    </row>
    <row r="63" spans="2:26" ht="18" customHeight="1">
      <c r="B63" s="141" t="s">
        <v>253</v>
      </c>
      <c r="C63" s="42"/>
      <c r="E63" s="34"/>
      <c r="F63" s="34"/>
      <c r="G63" s="34"/>
      <c r="H63" s="34"/>
      <c r="I63" s="34"/>
      <c r="J63" s="34"/>
      <c r="K63" s="34"/>
      <c r="L63" s="33"/>
      <c r="M63" s="34"/>
      <c r="N63" s="34"/>
      <c r="O63" s="34"/>
      <c r="P63" s="34"/>
      <c r="Q63" s="34"/>
      <c r="R63" s="34"/>
      <c r="S63" s="35"/>
      <c r="T63" s="34"/>
      <c r="U63" s="34"/>
      <c r="V63" s="34"/>
      <c r="W63" s="34"/>
      <c r="X63" s="34"/>
      <c r="Y63" s="34"/>
      <c r="Z63" s="34"/>
    </row>
    <row r="64" spans="2:26" ht="18" customHeight="1">
      <c r="B64" s="42" t="s">
        <v>24</v>
      </c>
      <c r="C64" s="43" t="s">
        <v>134</v>
      </c>
      <c r="E64" s="34"/>
      <c r="F64" s="34"/>
      <c r="G64" s="34"/>
      <c r="H64" s="34"/>
      <c r="I64" s="34"/>
      <c r="J64" s="34"/>
      <c r="K64" s="34"/>
      <c r="L64" s="33"/>
      <c r="M64" s="34"/>
      <c r="N64" s="34"/>
      <c r="O64" s="34"/>
      <c r="P64" s="34"/>
      <c r="Q64" s="34"/>
      <c r="R64" s="34"/>
      <c r="S64" s="35"/>
      <c r="T64" s="34"/>
      <c r="U64" s="34"/>
      <c r="V64" s="34"/>
      <c r="W64" s="34"/>
      <c r="X64" s="34"/>
      <c r="Y64" s="34"/>
      <c r="Z64" s="34"/>
    </row>
    <row r="65" spans="2:26" ht="18" customHeight="1">
      <c r="B65" s="42"/>
      <c r="C65" s="42"/>
      <c r="E65" s="34"/>
      <c r="F65" s="34"/>
      <c r="G65" s="34"/>
      <c r="H65" s="34"/>
      <c r="I65" s="34"/>
      <c r="J65" s="34"/>
      <c r="K65" s="34"/>
      <c r="L65" s="33"/>
      <c r="M65" s="34"/>
      <c r="N65" s="34"/>
      <c r="O65" s="34"/>
      <c r="P65" s="34"/>
      <c r="Q65" s="34"/>
      <c r="R65" s="34"/>
      <c r="S65" s="35"/>
      <c r="T65" s="34"/>
      <c r="U65" s="34"/>
      <c r="V65" s="34"/>
      <c r="W65" s="34"/>
      <c r="X65" s="34"/>
      <c r="Y65" s="34"/>
      <c r="Z65" s="34"/>
    </row>
    <row r="66" spans="2:26" ht="18" customHeight="1">
      <c r="B66" s="141" t="s">
        <v>254</v>
      </c>
      <c r="C66" s="141"/>
      <c r="E66" s="34"/>
      <c r="F66" s="34"/>
      <c r="G66" s="34"/>
      <c r="H66" s="34"/>
      <c r="I66" s="34"/>
      <c r="J66" s="34"/>
      <c r="K66" s="34"/>
      <c r="L66" s="33"/>
      <c r="M66" s="34"/>
      <c r="N66" s="34"/>
      <c r="O66" s="34"/>
      <c r="P66" s="34"/>
      <c r="Q66" s="34"/>
      <c r="R66" s="34"/>
      <c r="S66" s="35"/>
      <c r="T66" s="34"/>
      <c r="U66" s="34"/>
      <c r="V66" s="34"/>
      <c r="W66" s="34"/>
      <c r="X66" s="34"/>
      <c r="Y66" s="34"/>
      <c r="Z66" s="34"/>
    </row>
    <row r="67" spans="2:26" ht="18" customHeight="1">
      <c r="B67" s="141"/>
      <c r="C67" s="141" t="s">
        <v>257</v>
      </c>
      <c r="E67" s="34"/>
      <c r="F67" s="34"/>
      <c r="G67" s="34"/>
      <c r="H67" s="34"/>
      <c r="I67" s="34"/>
      <c r="J67" s="34"/>
      <c r="K67" s="34"/>
      <c r="L67" s="33"/>
      <c r="M67" s="34"/>
      <c r="N67" s="34"/>
      <c r="O67" s="34"/>
      <c r="P67" s="34"/>
      <c r="Q67" s="34"/>
      <c r="R67" s="34"/>
      <c r="S67" s="35"/>
      <c r="T67" s="34"/>
      <c r="U67" s="34"/>
      <c r="V67" s="34"/>
      <c r="W67" s="34"/>
      <c r="X67" s="34"/>
      <c r="Y67" s="34"/>
      <c r="Z67" s="34"/>
    </row>
    <row r="68" spans="2:26" ht="18" customHeight="1">
      <c r="B68" s="42"/>
      <c r="C68" s="42" t="s">
        <v>258</v>
      </c>
      <c r="E68" s="34"/>
      <c r="F68" s="34"/>
      <c r="G68" s="34"/>
      <c r="H68" s="34"/>
      <c r="I68" s="34"/>
      <c r="J68" s="34"/>
      <c r="K68" s="34"/>
      <c r="L68" s="33"/>
      <c r="M68" s="34"/>
      <c r="N68" s="34"/>
      <c r="O68" s="34"/>
      <c r="P68" s="34"/>
      <c r="Q68" s="34"/>
      <c r="R68" s="34"/>
      <c r="S68" s="35"/>
      <c r="T68" s="34"/>
      <c r="U68" s="34"/>
      <c r="V68" s="34"/>
      <c r="W68" s="34"/>
      <c r="X68" s="34"/>
      <c r="Y68" s="34"/>
      <c r="Z68" s="34"/>
    </row>
    <row r="69" spans="2:26" ht="18" customHeight="1">
      <c r="B69" s="42"/>
      <c r="D69" s="42" t="s">
        <v>284</v>
      </c>
      <c r="E69" s="34"/>
      <c r="F69" s="34"/>
      <c r="G69" s="34"/>
      <c r="H69" s="34"/>
      <c r="I69" s="34"/>
      <c r="J69" s="34"/>
      <c r="K69" s="34"/>
      <c r="L69" s="33"/>
      <c r="M69" s="34"/>
      <c r="N69" s="34"/>
      <c r="O69" s="34"/>
      <c r="P69" s="34"/>
      <c r="Q69" s="34"/>
      <c r="R69" s="34"/>
      <c r="S69" s="35"/>
      <c r="T69" s="34"/>
      <c r="U69" s="34"/>
      <c r="V69" s="34"/>
      <c r="W69" s="34"/>
      <c r="X69" s="34"/>
      <c r="Y69" s="34"/>
      <c r="Z69" s="34"/>
    </row>
    <row r="70" spans="2:26" ht="18" customHeight="1">
      <c r="B70" s="42"/>
      <c r="C70" s="42"/>
      <c r="E70" s="42" t="s">
        <v>236</v>
      </c>
      <c r="F70" s="34"/>
      <c r="G70" s="34"/>
      <c r="H70" s="34"/>
      <c r="I70" s="34"/>
      <c r="J70" s="34"/>
      <c r="K70" s="34"/>
      <c r="L70" s="33"/>
      <c r="M70" s="34"/>
      <c r="N70" s="34"/>
      <c r="O70" s="34"/>
      <c r="P70" s="34"/>
      <c r="Q70" s="34"/>
      <c r="R70" s="34"/>
      <c r="S70" s="35"/>
      <c r="T70" s="34"/>
      <c r="U70" s="34"/>
      <c r="V70" s="34"/>
      <c r="W70" s="34"/>
      <c r="X70" s="34"/>
      <c r="Y70" s="34"/>
      <c r="Z70" s="34"/>
    </row>
    <row r="71" spans="2:26" ht="18" customHeight="1">
      <c r="B71" s="42"/>
      <c r="C71" s="42"/>
      <c r="D71" s="42"/>
      <c r="E71" s="34"/>
      <c r="F71" s="34"/>
      <c r="G71" s="34"/>
      <c r="H71" s="34"/>
      <c r="I71" s="34"/>
      <c r="J71" s="34"/>
      <c r="K71" s="34"/>
      <c r="L71" s="33"/>
      <c r="M71" s="34"/>
      <c r="N71" s="34"/>
      <c r="O71" s="34"/>
      <c r="P71" s="34"/>
      <c r="Q71" s="34"/>
      <c r="R71" s="34"/>
      <c r="S71" s="35"/>
      <c r="T71" s="34"/>
      <c r="U71" s="34"/>
      <c r="V71" s="34"/>
      <c r="W71" s="34"/>
      <c r="X71" s="34"/>
      <c r="Y71" s="34"/>
      <c r="Z71" s="34"/>
    </row>
    <row r="72" spans="2:26" ht="18" customHeight="1">
      <c r="B72" s="42"/>
      <c r="C72" s="141" t="s">
        <v>255</v>
      </c>
      <c r="E72" s="34"/>
      <c r="F72" s="34"/>
      <c r="G72" s="34"/>
      <c r="H72" s="34"/>
      <c r="I72" s="34"/>
      <c r="J72" s="34"/>
      <c r="K72" s="34"/>
      <c r="L72" s="33"/>
      <c r="M72" s="34"/>
      <c r="N72" s="34"/>
      <c r="O72" s="34"/>
      <c r="P72" s="34"/>
      <c r="Q72" s="34"/>
      <c r="R72" s="34"/>
      <c r="S72" s="35"/>
      <c r="T72" s="34"/>
      <c r="U72" s="34"/>
      <c r="V72" s="34"/>
      <c r="W72" s="34"/>
      <c r="X72" s="34"/>
      <c r="Y72" s="34"/>
      <c r="Z72" s="34"/>
    </row>
    <row r="73" spans="2:26" ht="18" customHeight="1">
      <c r="B73" s="42"/>
      <c r="C73" s="42" t="s">
        <v>24</v>
      </c>
      <c r="D73" s="42" t="s">
        <v>298</v>
      </c>
      <c r="E73" s="34"/>
      <c r="F73" s="34"/>
      <c r="G73" s="34"/>
      <c r="H73" s="34"/>
      <c r="I73" s="34"/>
      <c r="J73" s="34"/>
      <c r="K73" s="34"/>
      <c r="L73" s="33"/>
      <c r="M73" s="34"/>
      <c r="N73" s="34"/>
      <c r="O73" s="34"/>
      <c r="P73" s="34"/>
      <c r="Q73" s="34"/>
      <c r="R73" s="34"/>
      <c r="S73" s="35"/>
      <c r="T73" s="34"/>
      <c r="U73" s="34"/>
      <c r="V73" s="34"/>
      <c r="W73" s="34"/>
      <c r="X73" s="34"/>
      <c r="Y73" s="34"/>
      <c r="Z73" s="34"/>
    </row>
    <row r="74" spans="2:26" ht="18" customHeight="1">
      <c r="B74" s="42"/>
      <c r="C74" s="42"/>
      <c r="D74" s="42" t="s">
        <v>295</v>
      </c>
      <c r="E74" s="34"/>
      <c r="F74" s="34"/>
      <c r="G74" s="34"/>
      <c r="H74" s="34"/>
      <c r="I74" s="34"/>
      <c r="J74" s="34"/>
      <c r="K74" s="34"/>
      <c r="L74" s="33"/>
      <c r="M74" s="34"/>
      <c r="N74" s="34"/>
      <c r="O74" s="34"/>
      <c r="P74" s="34"/>
      <c r="Q74" s="34"/>
      <c r="R74" s="34"/>
      <c r="S74" s="35"/>
      <c r="T74" s="34"/>
      <c r="U74" s="34"/>
      <c r="V74" s="34"/>
      <c r="W74" s="34"/>
      <c r="X74" s="34"/>
      <c r="Y74" s="34"/>
      <c r="Z74" s="34"/>
    </row>
    <row r="75" spans="2:26" ht="18" customHeight="1">
      <c r="B75" s="42"/>
      <c r="C75" s="42"/>
      <c r="D75" s="42"/>
      <c r="E75" s="34"/>
      <c r="F75" s="34"/>
      <c r="G75" s="34"/>
      <c r="H75" s="34"/>
      <c r="I75" s="34"/>
      <c r="J75" s="34"/>
      <c r="K75" s="34"/>
      <c r="L75" s="33"/>
      <c r="M75" s="34"/>
      <c r="N75" s="34"/>
      <c r="O75" s="34"/>
      <c r="P75" s="34"/>
      <c r="Q75" s="34"/>
      <c r="R75" s="34"/>
      <c r="S75" s="35"/>
      <c r="T75" s="34"/>
      <c r="U75" s="34"/>
      <c r="V75" s="34"/>
      <c r="W75" s="34"/>
      <c r="X75" s="34"/>
      <c r="Y75" s="34"/>
      <c r="Z75" s="34"/>
    </row>
    <row r="76" spans="2:26" ht="18" customHeight="1">
      <c r="B76" s="42"/>
      <c r="C76" s="141" t="s">
        <v>256</v>
      </c>
      <c r="E76" s="34"/>
      <c r="F76" s="34"/>
      <c r="G76" s="34"/>
      <c r="H76" s="34"/>
      <c r="I76" s="34"/>
      <c r="J76" s="34"/>
      <c r="K76" s="34"/>
      <c r="L76" s="33"/>
      <c r="M76" s="34"/>
      <c r="N76" s="34"/>
      <c r="O76" s="34"/>
      <c r="P76" s="34"/>
      <c r="Q76" s="34"/>
      <c r="R76" s="34"/>
      <c r="S76" s="35"/>
      <c r="T76" s="34"/>
      <c r="U76" s="34"/>
      <c r="V76" s="34"/>
      <c r="W76" s="34"/>
      <c r="X76" s="34"/>
      <c r="Y76" s="34"/>
      <c r="Z76" s="34"/>
    </row>
    <row r="77" spans="2:26" ht="18" customHeight="1">
      <c r="B77" s="42"/>
      <c r="C77" s="42" t="s">
        <v>259</v>
      </c>
      <c r="E77" s="34"/>
      <c r="F77" s="34"/>
      <c r="G77" s="34"/>
      <c r="H77" s="34"/>
      <c r="I77" s="34"/>
      <c r="J77" s="34"/>
      <c r="K77" s="34"/>
      <c r="L77" s="33"/>
      <c r="M77" s="34"/>
      <c r="N77" s="34"/>
      <c r="O77" s="34"/>
      <c r="P77" s="34"/>
      <c r="Q77" s="34"/>
      <c r="R77" s="34"/>
      <c r="S77" s="35"/>
      <c r="T77" s="34"/>
      <c r="U77" s="34"/>
      <c r="V77" s="34"/>
      <c r="W77" s="34"/>
      <c r="X77" s="34"/>
      <c r="Y77" s="34"/>
      <c r="Z77" s="34"/>
    </row>
    <row r="78" spans="2:26" ht="18" customHeight="1">
      <c r="D78" s="42" t="s">
        <v>317</v>
      </c>
      <c r="E78" s="34"/>
      <c r="F78" s="34"/>
      <c r="G78" s="34"/>
      <c r="H78" s="34"/>
      <c r="I78" s="34"/>
      <c r="J78" s="34"/>
      <c r="K78" s="34"/>
      <c r="L78" s="33"/>
      <c r="M78" s="34"/>
      <c r="N78" s="34"/>
      <c r="O78" s="34"/>
      <c r="P78" s="34"/>
      <c r="Q78" s="34"/>
      <c r="R78" s="34"/>
      <c r="S78" s="35"/>
      <c r="T78" s="34"/>
      <c r="U78" s="34"/>
      <c r="V78" s="34"/>
      <c r="W78" s="34"/>
      <c r="X78" s="34"/>
      <c r="Y78" s="34"/>
      <c r="Z78" s="34"/>
    </row>
    <row r="79" spans="2:26" ht="18" customHeight="1">
      <c r="C79" s="42"/>
      <c r="E79" s="42" t="s">
        <v>260</v>
      </c>
      <c r="F79" s="34"/>
      <c r="G79" s="34"/>
      <c r="H79" s="34"/>
      <c r="I79" s="34"/>
      <c r="J79" s="34"/>
      <c r="K79" s="34"/>
      <c r="L79" s="33"/>
      <c r="M79" s="34"/>
      <c r="N79" s="34"/>
      <c r="O79" s="34"/>
      <c r="P79" s="34"/>
      <c r="Q79" s="34"/>
      <c r="R79" s="34"/>
      <c r="S79" s="35"/>
      <c r="T79" s="34"/>
      <c r="U79" s="34"/>
      <c r="V79" s="34"/>
      <c r="W79" s="34"/>
      <c r="X79" s="34"/>
      <c r="Y79" s="34"/>
      <c r="Z79" s="34"/>
    </row>
    <row r="80" spans="2:26" ht="18" customHeight="1">
      <c r="E80" s="43" t="s">
        <v>261</v>
      </c>
      <c r="F80" s="34"/>
      <c r="G80" s="34"/>
      <c r="H80" s="34"/>
      <c r="I80" s="34"/>
      <c r="J80" s="34"/>
      <c r="K80" s="34"/>
      <c r="L80" s="33"/>
      <c r="M80" s="34"/>
      <c r="N80" s="34"/>
      <c r="O80" s="34"/>
      <c r="P80" s="34"/>
      <c r="Q80" s="34"/>
      <c r="R80" s="34"/>
      <c r="S80" s="35"/>
      <c r="T80" s="34"/>
      <c r="U80" s="34"/>
      <c r="V80" s="34"/>
      <c r="W80" s="34"/>
      <c r="X80" s="34"/>
      <c r="Y80" s="34"/>
      <c r="Z80" s="34"/>
    </row>
    <row r="81" spans="3:26" ht="18" customHeight="1">
      <c r="E81" s="34"/>
      <c r="F81" s="34"/>
      <c r="G81" s="34"/>
      <c r="H81" s="34"/>
      <c r="I81" s="34"/>
      <c r="J81" s="34"/>
      <c r="K81" s="34"/>
      <c r="L81" s="33"/>
      <c r="M81" s="34"/>
      <c r="N81" s="34"/>
      <c r="O81" s="34"/>
      <c r="P81" s="34"/>
      <c r="Q81" s="34"/>
      <c r="R81" s="34"/>
      <c r="S81" s="35"/>
      <c r="T81" s="34"/>
      <c r="U81" s="34"/>
      <c r="V81" s="34"/>
      <c r="W81" s="34"/>
      <c r="X81" s="34"/>
      <c r="Y81" s="34"/>
      <c r="Z81" s="34"/>
    </row>
    <row r="82" spans="3:26" ht="18" customHeight="1">
      <c r="C82" s="141" t="s">
        <v>288</v>
      </c>
      <c r="E82" s="34"/>
      <c r="F82" s="34"/>
      <c r="G82" s="34"/>
      <c r="H82" s="34"/>
      <c r="I82" s="34"/>
      <c r="J82" s="34"/>
      <c r="K82" s="34"/>
      <c r="L82" s="33"/>
      <c r="M82" s="34"/>
      <c r="N82" s="34"/>
      <c r="O82" s="34"/>
      <c r="P82" s="34"/>
      <c r="Q82" s="34"/>
      <c r="R82" s="34"/>
      <c r="S82" s="35"/>
      <c r="T82" s="34"/>
      <c r="U82" s="34"/>
      <c r="V82" s="34"/>
      <c r="W82" s="34"/>
      <c r="X82" s="34"/>
      <c r="Y82" s="34"/>
      <c r="Z82" s="34"/>
    </row>
    <row r="83" spans="3:26" ht="18" customHeight="1">
      <c r="C83" s="43" t="s">
        <v>76</v>
      </c>
      <c r="E83" s="34"/>
      <c r="F83" s="34"/>
      <c r="G83" s="34"/>
      <c r="H83" s="34"/>
      <c r="I83" s="34"/>
      <c r="J83" s="34"/>
      <c r="K83" s="34"/>
      <c r="L83" s="33"/>
      <c r="M83" s="34"/>
      <c r="N83" s="34"/>
      <c r="O83" s="34"/>
      <c r="P83" s="34"/>
      <c r="Q83" s="34"/>
      <c r="R83" s="34"/>
      <c r="S83" s="35"/>
      <c r="T83" s="34"/>
      <c r="U83" s="34"/>
      <c r="V83" s="34"/>
      <c r="W83" s="34"/>
      <c r="X83" s="34"/>
      <c r="Y83" s="34"/>
      <c r="Z83" s="34"/>
    </row>
    <row r="84" spans="3:26" ht="18" customHeight="1">
      <c r="C84" s="43" t="s">
        <v>77</v>
      </c>
      <c r="D84" s="42" t="s">
        <v>78</v>
      </c>
      <c r="E84" s="34"/>
      <c r="F84" s="34"/>
      <c r="G84" s="34"/>
      <c r="H84" s="34"/>
      <c r="I84" s="34"/>
      <c r="J84" s="34"/>
      <c r="K84" s="34"/>
      <c r="L84" s="33"/>
      <c r="M84" s="34"/>
      <c r="N84" s="34"/>
      <c r="O84" s="34"/>
      <c r="P84" s="34"/>
      <c r="Q84" s="34"/>
      <c r="R84" s="34"/>
      <c r="S84" s="35"/>
      <c r="T84" s="34"/>
      <c r="U84" s="34"/>
      <c r="V84" s="34"/>
      <c r="W84" s="34"/>
      <c r="X84" s="34"/>
      <c r="Y84" s="34"/>
      <c r="Z84" s="34"/>
    </row>
    <row r="85" spans="3:26" ht="18" customHeight="1">
      <c r="C85" s="43" t="s">
        <v>79</v>
      </c>
      <c r="E85" s="34"/>
      <c r="F85" s="34"/>
      <c r="G85" s="34"/>
      <c r="H85" s="34"/>
      <c r="I85" s="34"/>
      <c r="J85" s="34"/>
      <c r="K85" s="34"/>
      <c r="L85" s="33"/>
      <c r="M85" s="34"/>
      <c r="N85" s="34"/>
      <c r="O85" s="34"/>
      <c r="P85" s="34"/>
      <c r="Q85" s="34"/>
      <c r="R85" s="34"/>
      <c r="S85" s="35"/>
      <c r="T85" s="34"/>
      <c r="U85" s="34"/>
      <c r="V85" s="34"/>
      <c r="W85" s="34"/>
      <c r="X85" s="34"/>
      <c r="Y85" s="34"/>
      <c r="Z85" s="34"/>
    </row>
    <row r="86" spans="3:26" ht="18" customHeight="1">
      <c r="C86" s="43"/>
      <c r="D86" s="2" t="s">
        <v>293</v>
      </c>
      <c r="E86" s="34"/>
      <c r="F86" s="34"/>
      <c r="G86" s="34"/>
      <c r="H86" s="34"/>
      <c r="I86" s="34"/>
      <c r="J86" s="34"/>
      <c r="K86" s="34"/>
      <c r="L86" s="33"/>
      <c r="M86" s="34"/>
      <c r="N86" s="34"/>
      <c r="O86" s="34"/>
      <c r="P86" s="34"/>
      <c r="Q86" s="34"/>
      <c r="R86" s="34"/>
      <c r="S86" s="35"/>
      <c r="T86" s="34"/>
      <c r="U86" s="34"/>
      <c r="V86" s="34"/>
      <c r="W86" s="34"/>
      <c r="X86" s="34"/>
      <c r="Y86" s="34"/>
      <c r="Z86" s="34"/>
    </row>
    <row r="87" spans="3:26" ht="18" customHeight="1">
      <c r="C87" s="43"/>
      <c r="D87" s="2" t="s">
        <v>294</v>
      </c>
      <c r="E87" s="34"/>
      <c r="F87" s="34"/>
      <c r="G87" s="34"/>
      <c r="H87" s="34"/>
      <c r="I87" s="34"/>
      <c r="J87" s="34"/>
      <c r="K87" s="34"/>
      <c r="L87" s="33"/>
      <c r="M87" s="34"/>
      <c r="N87" s="34"/>
      <c r="O87" s="34"/>
      <c r="P87" s="34"/>
      <c r="Q87" s="34"/>
      <c r="R87" s="34"/>
      <c r="S87" s="35"/>
      <c r="T87" s="34"/>
      <c r="U87" s="34"/>
      <c r="V87" s="34"/>
      <c r="W87" s="34"/>
      <c r="X87" s="34"/>
      <c r="Y87" s="34"/>
      <c r="Z87" s="34"/>
    </row>
    <row r="88" spans="3:26" ht="18" customHeight="1">
      <c r="C88" s="43" t="s">
        <v>80</v>
      </c>
      <c r="E88" s="34"/>
      <c r="F88" s="34"/>
      <c r="G88" s="34"/>
      <c r="H88" s="34"/>
      <c r="I88" s="34"/>
      <c r="J88" s="34"/>
      <c r="K88" s="34"/>
      <c r="L88" s="33"/>
      <c r="M88" s="34"/>
      <c r="N88" s="34"/>
      <c r="O88" s="34"/>
      <c r="P88" s="34"/>
      <c r="Q88" s="34"/>
      <c r="R88" s="34"/>
      <c r="S88" s="35"/>
      <c r="T88" s="34"/>
      <c r="U88" s="34"/>
      <c r="V88" s="34"/>
      <c r="W88" s="34"/>
      <c r="X88" s="34"/>
      <c r="Y88" s="34"/>
      <c r="Z88" s="34"/>
    </row>
    <row r="89" spans="3:26" ht="18" customHeight="1">
      <c r="C89" s="43"/>
      <c r="D89" s="2" t="s">
        <v>315</v>
      </c>
      <c r="E89" s="34"/>
      <c r="F89" s="34"/>
      <c r="G89" s="34"/>
      <c r="H89" s="34"/>
      <c r="I89" s="34"/>
      <c r="J89" s="34"/>
      <c r="K89" s="34"/>
      <c r="L89" s="33"/>
      <c r="M89" s="34"/>
      <c r="N89" s="34"/>
      <c r="O89" s="34"/>
      <c r="P89" s="34"/>
      <c r="Q89" s="34"/>
      <c r="R89" s="34"/>
      <c r="S89" s="35"/>
      <c r="T89" s="34"/>
      <c r="U89" s="34"/>
      <c r="V89" s="34"/>
      <c r="W89" s="34"/>
      <c r="X89" s="34"/>
      <c r="Y89" s="34"/>
      <c r="Z89" s="34"/>
    </row>
    <row r="90" spans="3:26" ht="18" customHeight="1">
      <c r="C90" s="43"/>
      <c r="D90" s="2" t="s">
        <v>316</v>
      </c>
      <c r="E90" s="34"/>
      <c r="F90" s="34"/>
      <c r="G90" s="34"/>
      <c r="H90" s="34"/>
      <c r="I90" s="34"/>
      <c r="J90" s="34"/>
      <c r="K90" s="34"/>
      <c r="L90" s="33"/>
      <c r="M90" s="34"/>
      <c r="N90" s="34"/>
      <c r="O90" s="34"/>
      <c r="P90" s="34"/>
      <c r="Q90" s="34"/>
      <c r="R90" s="34"/>
      <c r="S90" s="35"/>
      <c r="T90" s="34"/>
      <c r="U90" s="34"/>
      <c r="V90" s="34"/>
      <c r="W90" s="34"/>
      <c r="X90" s="34"/>
      <c r="Y90" s="34"/>
      <c r="Z90" s="34"/>
    </row>
    <row r="91" spans="3:26" ht="18" customHeight="1">
      <c r="C91" s="141"/>
      <c r="E91" s="34"/>
      <c r="F91" s="34"/>
      <c r="G91" s="34"/>
      <c r="H91" s="34"/>
      <c r="I91" s="34"/>
      <c r="J91" s="34"/>
      <c r="K91" s="34"/>
      <c r="L91" s="33"/>
      <c r="M91" s="34"/>
      <c r="N91" s="34"/>
      <c r="O91" s="34"/>
      <c r="P91" s="34"/>
      <c r="Q91" s="34"/>
      <c r="R91" s="34"/>
      <c r="S91" s="35"/>
      <c r="T91" s="34"/>
      <c r="U91" s="34"/>
      <c r="V91" s="34"/>
      <c r="W91" s="34"/>
      <c r="X91" s="34"/>
      <c r="Y91" s="34"/>
      <c r="Z91" s="34"/>
    </row>
    <row r="92" spans="3:26" ht="18" customHeight="1">
      <c r="C92" s="141" t="s">
        <v>262</v>
      </c>
      <c r="E92" s="34"/>
      <c r="F92" s="34"/>
      <c r="G92" s="34"/>
      <c r="H92" s="34"/>
      <c r="I92" s="34"/>
      <c r="J92" s="34"/>
      <c r="K92" s="34"/>
      <c r="L92" s="33"/>
      <c r="M92" s="34"/>
      <c r="N92" s="34"/>
      <c r="O92" s="34"/>
      <c r="P92" s="34"/>
      <c r="Q92" s="34"/>
      <c r="R92" s="34"/>
      <c r="S92" s="35"/>
      <c r="T92" s="34"/>
      <c r="U92" s="34"/>
      <c r="V92" s="34"/>
      <c r="W92" s="34"/>
      <c r="X92" s="34"/>
      <c r="Y92" s="34"/>
      <c r="Z92" s="34"/>
    </row>
    <row r="93" spans="3:26" ht="18" customHeight="1">
      <c r="C93" s="43" t="s">
        <v>263</v>
      </c>
      <c r="D93" s="139"/>
      <c r="E93" s="34"/>
      <c r="F93" s="34"/>
      <c r="G93" s="34"/>
      <c r="H93" s="34"/>
      <c r="I93" s="34"/>
      <c r="J93" s="34"/>
      <c r="K93" s="34"/>
      <c r="L93" s="33"/>
      <c r="M93" s="34"/>
      <c r="N93" s="34"/>
      <c r="O93" s="34"/>
      <c r="P93" s="34"/>
      <c r="Q93" s="34"/>
      <c r="R93" s="34"/>
      <c r="S93" s="35"/>
      <c r="T93" s="34"/>
      <c r="U93" s="34"/>
      <c r="V93" s="34"/>
      <c r="W93" s="34"/>
      <c r="X93" s="34"/>
      <c r="Y93" s="34"/>
      <c r="Z93" s="34"/>
    </row>
    <row r="94" spans="3:26" ht="18" customHeight="1">
      <c r="D94" s="43" t="s">
        <v>299</v>
      </c>
      <c r="E94" s="34"/>
      <c r="F94" s="34"/>
      <c r="G94" s="34"/>
      <c r="H94" s="34"/>
      <c r="I94" s="34"/>
      <c r="J94" s="34"/>
      <c r="K94" s="34"/>
      <c r="L94" s="33"/>
      <c r="M94" s="34"/>
      <c r="N94" s="34"/>
      <c r="O94" s="34"/>
      <c r="P94" s="34"/>
      <c r="Q94" s="34"/>
      <c r="R94" s="34"/>
      <c r="S94" s="35"/>
      <c r="T94" s="34"/>
      <c r="U94" s="34"/>
      <c r="V94" s="34"/>
      <c r="W94" s="34"/>
      <c r="X94" s="34"/>
      <c r="Y94" s="34"/>
      <c r="Z94" s="34"/>
    </row>
    <row r="95" spans="3:26" ht="18" customHeight="1">
      <c r="C95" s="43"/>
      <c r="E95" s="42" t="s">
        <v>314</v>
      </c>
      <c r="F95" s="34"/>
      <c r="G95" s="34"/>
      <c r="H95" s="34"/>
      <c r="I95" s="34"/>
      <c r="J95" s="34"/>
      <c r="K95" s="34"/>
      <c r="L95" s="33"/>
      <c r="M95" s="34"/>
      <c r="N95" s="34"/>
      <c r="O95" s="34"/>
      <c r="P95" s="34"/>
      <c r="Q95" s="34"/>
      <c r="R95" s="34"/>
      <c r="S95" s="35"/>
      <c r="T95" s="34"/>
      <c r="U95" s="34"/>
      <c r="V95" s="34"/>
      <c r="W95" s="34"/>
      <c r="X95" s="34"/>
      <c r="Y95" s="34"/>
      <c r="Z95" s="34"/>
    </row>
    <row r="96" spans="3:26" ht="18" customHeight="1">
      <c r="C96" s="43"/>
      <c r="D96" s="42" t="s">
        <v>290</v>
      </c>
      <c r="E96" s="42" t="s">
        <v>300</v>
      </c>
      <c r="F96" s="34"/>
      <c r="G96" s="34"/>
      <c r="H96" s="34"/>
      <c r="I96" s="34"/>
      <c r="J96" s="34"/>
      <c r="K96" s="34"/>
      <c r="L96" s="33"/>
      <c r="M96" s="34"/>
      <c r="N96" s="34"/>
      <c r="O96" s="34"/>
      <c r="P96" s="34"/>
      <c r="Q96" s="34"/>
      <c r="R96" s="34"/>
      <c r="S96" s="35"/>
      <c r="T96" s="34"/>
      <c r="U96" s="34"/>
      <c r="V96" s="34"/>
      <c r="W96" s="34"/>
      <c r="X96" s="34"/>
      <c r="Y96" s="34"/>
      <c r="Z96" s="34"/>
    </row>
    <row r="97" spans="2:26" ht="18" customHeight="1">
      <c r="C97" s="43"/>
      <c r="E97" s="149" t="s">
        <v>301</v>
      </c>
      <c r="F97" s="34"/>
      <c r="G97" s="34"/>
      <c r="H97" s="34"/>
      <c r="I97" s="34"/>
      <c r="J97" s="34"/>
      <c r="K97" s="34"/>
      <c r="L97" s="33"/>
      <c r="M97" s="34"/>
      <c r="N97" s="34"/>
      <c r="O97" s="34"/>
      <c r="P97" s="34"/>
      <c r="Q97" s="34"/>
      <c r="R97" s="34"/>
      <c r="S97" s="35"/>
      <c r="T97" s="34"/>
      <c r="U97" s="34"/>
      <c r="V97" s="34"/>
      <c r="W97" s="34"/>
      <c r="X97" s="34"/>
      <c r="Y97" s="34"/>
      <c r="Z97" s="34"/>
    </row>
    <row r="98" spans="2:26" ht="18" customHeight="1">
      <c r="B98" s="95"/>
      <c r="E98" s="42" t="s">
        <v>302</v>
      </c>
    </row>
    <row r="99" spans="2:26" ht="18" customHeight="1">
      <c r="B99" s="95"/>
    </row>
    <row r="100" spans="2:26" ht="18" customHeight="1">
      <c r="B100" s="95"/>
      <c r="C100" s="141" t="s">
        <v>264</v>
      </c>
    </row>
    <row r="101" spans="2:26" ht="18" customHeight="1">
      <c r="B101" s="95"/>
      <c r="C101" s="42" t="s">
        <v>312</v>
      </c>
    </row>
    <row r="102" spans="2:26" ht="18" customHeight="1">
      <c r="B102" s="95"/>
      <c r="C102" s="43" t="s">
        <v>318</v>
      </c>
      <c r="D102" s="43"/>
      <c r="E102" s="34"/>
      <c r="F102" s="34"/>
      <c r="G102" s="34"/>
      <c r="H102" s="34"/>
      <c r="I102" s="34"/>
      <c r="J102" s="34"/>
      <c r="K102" s="34"/>
      <c r="L102" s="33"/>
      <c r="M102" s="34"/>
      <c r="N102" s="34"/>
      <c r="O102" s="34"/>
      <c r="P102" s="34"/>
      <c r="Q102" s="34"/>
      <c r="R102" s="34"/>
      <c r="S102" s="34"/>
      <c r="T102" s="34"/>
      <c r="U102" s="34"/>
      <c r="V102" s="34"/>
      <c r="W102" s="34"/>
      <c r="X102" s="34"/>
      <c r="Y102" s="34"/>
      <c r="Z102" s="34"/>
    </row>
    <row r="103" spans="2:26" ht="18" customHeight="1">
      <c r="B103" s="95"/>
      <c r="D103" s="34"/>
      <c r="E103" s="34"/>
      <c r="F103" s="34"/>
      <c r="G103" s="34"/>
      <c r="H103" s="34"/>
      <c r="I103" s="34"/>
      <c r="J103" s="34"/>
      <c r="K103" s="34"/>
      <c r="L103" s="33"/>
      <c r="M103" s="34"/>
      <c r="N103" s="34"/>
      <c r="O103" s="34"/>
      <c r="P103" s="34"/>
      <c r="Q103" s="34"/>
      <c r="R103" s="34"/>
      <c r="S103" s="34"/>
      <c r="T103" s="34"/>
      <c r="U103" s="34"/>
      <c r="V103" s="34"/>
      <c r="W103" s="34"/>
      <c r="X103" s="34"/>
      <c r="Y103" s="34"/>
      <c r="Z103" s="34"/>
    </row>
    <row r="104" spans="2:26" ht="18" customHeight="1">
      <c r="B104" s="143" t="s">
        <v>266</v>
      </c>
      <c r="E104" s="34"/>
      <c r="F104" s="34"/>
      <c r="G104" s="34"/>
      <c r="H104" s="34"/>
      <c r="I104" s="34"/>
      <c r="J104" s="34"/>
      <c r="K104" s="34"/>
      <c r="L104" s="33"/>
      <c r="M104" s="34"/>
      <c r="N104" s="34"/>
      <c r="O104" s="34"/>
      <c r="P104" s="34"/>
      <c r="Q104" s="34"/>
      <c r="R104" s="34"/>
      <c r="S104" s="35"/>
      <c r="T104" s="34"/>
      <c r="U104" s="34"/>
      <c r="V104" s="34"/>
      <c r="W104" s="34"/>
      <c r="X104" s="34"/>
      <c r="Y104" s="34"/>
      <c r="Z104" s="34"/>
    </row>
    <row r="105" spans="2:26" ht="18" customHeight="1">
      <c r="B105" s="142" t="s">
        <v>265</v>
      </c>
      <c r="E105" s="34"/>
      <c r="F105" s="34"/>
      <c r="G105" s="34"/>
      <c r="H105" s="34"/>
      <c r="I105" s="34"/>
      <c r="J105" s="34"/>
      <c r="K105" s="34"/>
      <c r="L105" s="33"/>
      <c r="M105" s="34"/>
      <c r="N105" s="34"/>
      <c r="O105" s="34"/>
      <c r="P105" s="34"/>
      <c r="Q105" s="34"/>
      <c r="R105" s="34"/>
      <c r="S105" s="35"/>
      <c r="T105" s="34"/>
      <c r="U105" s="34"/>
      <c r="V105" s="34"/>
      <c r="W105" s="34"/>
      <c r="X105" s="34"/>
      <c r="Y105" s="34"/>
      <c r="Z105" s="34"/>
    </row>
    <row r="106" spans="2:26" ht="18" customHeight="1">
      <c r="B106" s="95"/>
      <c r="E106" s="34"/>
      <c r="F106" s="34"/>
      <c r="G106" s="34"/>
      <c r="H106" s="34"/>
      <c r="I106" s="34"/>
      <c r="J106" s="34"/>
      <c r="K106" s="34"/>
      <c r="L106" s="33"/>
      <c r="M106" s="34"/>
      <c r="N106" s="34"/>
      <c r="O106" s="34"/>
      <c r="P106" s="34"/>
      <c r="Q106" s="34"/>
      <c r="R106" s="34"/>
      <c r="S106" s="35"/>
      <c r="T106" s="34"/>
      <c r="U106" s="34"/>
      <c r="V106" s="34"/>
      <c r="W106" s="34"/>
      <c r="X106" s="34"/>
      <c r="Y106" s="34"/>
      <c r="Z106" s="34"/>
    </row>
    <row r="107" spans="2:26" ht="18" customHeight="1">
      <c r="B107" s="95"/>
      <c r="E107" s="34"/>
      <c r="F107" s="34"/>
      <c r="G107" s="34"/>
      <c r="H107" s="34"/>
      <c r="I107" s="34"/>
      <c r="J107" s="34"/>
      <c r="K107" s="34"/>
      <c r="L107" s="33"/>
      <c r="M107" s="34"/>
      <c r="N107" s="34"/>
      <c r="O107" s="34"/>
      <c r="P107" s="34"/>
      <c r="Q107" s="34"/>
      <c r="R107" s="34"/>
      <c r="S107" s="35"/>
      <c r="T107" s="34"/>
      <c r="U107" s="34"/>
      <c r="V107" s="34"/>
      <c r="W107" s="34"/>
      <c r="X107" s="34"/>
      <c r="Y107" s="34"/>
      <c r="Z107" s="34"/>
    </row>
    <row r="108" spans="2:26" ht="18" customHeight="1">
      <c r="B108" s="95"/>
      <c r="E108" s="34"/>
      <c r="F108" s="34"/>
      <c r="G108" s="34"/>
      <c r="H108" s="34"/>
      <c r="I108" s="34"/>
      <c r="J108" s="34"/>
      <c r="K108" s="34"/>
      <c r="L108" s="33"/>
      <c r="M108" s="34"/>
      <c r="N108" s="34"/>
      <c r="O108" s="34"/>
      <c r="P108" s="34"/>
      <c r="Q108" s="34"/>
      <c r="R108" s="34"/>
      <c r="S108" s="35"/>
      <c r="T108" s="34"/>
      <c r="U108" s="34"/>
      <c r="V108" s="34"/>
      <c r="W108" s="34"/>
      <c r="X108" s="34"/>
      <c r="Y108" s="34"/>
      <c r="Z108" s="34"/>
    </row>
    <row r="109" spans="2:26" ht="18" customHeight="1">
      <c r="B109" s="95"/>
      <c r="E109" s="34"/>
      <c r="F109" s="34"/>
      <c r="G109" s="34"/>
      <c r="H109" s="34"/>
      <c r="I109" s="34"/>
      <c r="J109" s="34"/>
      <c r="K109" s="34"/>
      <c r="L109" s="33"/>
      <c r="M109" s="34"/>
      <c r="N109" s="34"/>
      <c r="O109" s="34"/>
      <c r="P109" s="34"/>
      <c r="Q109" s="34"/>
      <c r="R109" s="34"/>
      <c r="S109" s="35"/>
      <c r="T109" s="34"/>
      <c r="U109" s="34"/>
      <c r="V109" s="34"/>
      <c r="W109" s="34"/>
      <c r="X109" s="34"/>
      <c r="Y109" s="34"/>
      <c r="Z109" s="34"/>
    </row>
    <row r="110" spans="2:26" ht="18" customHeight="1">
      <c r="B110" s="95"/>
      <c r="E110" s="34"/>
      <c r="F110" s="34"/>
      <c r="G110" s="34"/>
      <c r="H110" s="34"/>
      <c r="I110" s="34"/>
      <c r="J110" s="34"/>
      <c r="K110" s="34"/>
      <c r="L110" s="33"/>
      <c r="M110" s="34"/>
      <c r="N110" s="34"/>
      <c r="O110" s="34"/>
      <c r="P110" s="34"/>
      <c r="Q110" s="34"/>
      <c r="R110" s="34"/>
      <c r="S110" s="35"/>
      <c r="T110" s="34"/>
      <c r="U110" s="34"/>
      <c r="V110" s="34"/>
      <c r="W110" s="34"/>
      <c r="X110" s="34"/>
      <c r="Y110" s="34"/>
      <c r="Z110" s="34"/>
    </row>
    <row r="111" spans="2:26" ht="18" customHeight="1">
      <c r="B111" s="95"/>
      <c r="E111" s="34"/>
      <c r="F111" s="34"/>
      <c r="G111" s="34"/>
      <c r="H111" s="34"/>
      <c r="I111" s="34"/>
      <c r="J111" s="34"/>
      <c r="K111" s="34"/>
      <c r="L111" s="33"/>
      <c r="M111" s="34"/>
      <c r="N111" s="34"/>
      <c r="O111" s="34"/>
      <c r="P111" s="34"/>
      <c r="Q111" s="34"/>
      <c r="R111" s="34"/>
      <c r="S111" s="35"/>
      <c r="T111" s="34"/>
      <c r="U111" s="34"/>
      <c r="V111" s="34"/>
      <c r="W111" s="34"/>
      <c r="X111" s="34"/>
      <c r="Y111" s="34"/>
      <c r="Z111" s="34"/>
    </row>
    <row r="112" spans="2:26" ht="18" customHeight="1">
      <c r="B112" s="95"/>
      <c r="E112" s="34"/>
      <c r="F112" s="34"/>
      <c r="G112" s="34"/>
      <c r="H112" s="34"/>
      <c r="I112" s="34"/>
      <c r="J112" s="34"/>
      <c r="K112" s="34"/>
      <c r="L112" s="33"/>
      <c r="M112" s="34"/>
      <c r="N112" s="34"/>
      <c r="O112" s="34"/>
      <c r="P112" s="34"/>
      <c r="Q112" s="34"/>
      <c r="R112" s="34"/>
      <c r="S112" s="35"/>
      <c r="T112" s="34"/>
      <c r="U112" s="34"/>
      <c r="V112" s="34"/>
      <c r="W112" s="34"/>
      <c r="X112" s="34"/>
      <c r="Y112" s="34"/>
      <c r="Z112" s="34"/>
    </row>
    <row r="113" spans="2:26" ht="18" customHeight="1">
      <c r="B113" s="95"/>
      <c r="C113" s="43"/>
      <c r="E113" s="34"/>
      <c r="F113" s="34"/>
      <c r="G113" s="34"/>
      <c r="H113" s="34"/>
      <c r="I113" s="34"/>
      <c r="J113" s="34"/>
      <c r="K113" s="34"/>
      <c r="L113" s="33"/>
      <c r="M113" s="34"/>
      <c r="N113" s="34"/>
      <c r="O113" s="34"/>
      <c r="P113" s="34"/>
      <c r="Q113" s="34"/>
      <c r="R113" s="34"/>
      <c r="S113" s="35"/>
      <c r="T113" s="34"/>
      <c r="U113" s="34"/>
      <c r="V113" s="34"/>
      <c r="W113" s="34"/>
      <c r="X113" s="34"/>
      <c r="Y113" s="34"/>
      <c r="Z113" s="34"/>
    </row>
    <row r="114" spans="2:26" ht="18" customHeight="1">
      <c r="C114" s="42"/>
      <c r="D114" s="42"/>
    </row>
    <row r="115" spans="2:26" ht="18" customHeight="1">
      <c r="B115" s="138"/>
      <c r="C115" s="42"/>
    </row>
    <row r="116" spans="2:26" ht="26.25" customHeight="1">
      <c r="B116" s="95"/>
      <c r="C116" s="43" t="s">
        <v>75</v>
      </c>
    </row>
    <row r="117" spans="2:26" ht="15" customHeight="1">
      <c r="C117" s="42"/>
    </row>
    <row r="118" spans="2:26" ht="15" customHeight="1">
      <c r="C118" s="42"/>
    </row>
    <row r="119" spans="2:26" ht="15" customHeight="1">
      <c r="C119" s="42"/>
    </row>
    <row r="120" spans="2:26" ht="15" customHeight="1">
      <c r="C120" s="42"/>
    </row>
  </sheetData>
  <sheetProtection selectLockedCells="1"/>
  <mergeCells count="82">
    <mergeCell ref="W40:AF40"/>
    <mergeCell ref="C31:L31"/>
    <mergeCell ref="M31:O31"/>
    <mergeCell ref="P31:Y31"/>
    <mergeCell ref="M32:O32"/>
    <mergeCell ref="P32:Q32"/>
    <mergeCell ref="R32:T32"/>
    <mergeCell ref="B36:AI36"/>
    <mergeCell ref="E38:F38"/>
    <mergeCell ref="H38:I38"/>
    <mergeCell ref="K38:L38"/>
    <mergeCell ref="W39:AF39"/>
    <mergeCell ref="AB27:AI27"/>
    <mergeCell ref="B29:AI29"/>
    <mergeCell ref="AB23:AI23"/>
    <mergeCell ref="T25:AI25"/>
    <mergeCell ref="H26:I26"/>
    <mergeCell ref="K26:L26"/>
    <mergeCell ref="N26:O26"/>
    <mergeCell ref="T26:V26"/>
    <mergeCell ref="X26:AH26"/>
    <mergeCell ref="B27:I27"/>
    <mergeCell ref="J27:S27"/>
    <mergeCell ref="T27:AA27"/>
    <mergeCell ref="J22:Q22"/>
    <mergeCell ref="R22:S22"/>
    <mergeCell ref="T22:Y22"/>
    <mergeCell ref="Z22:AA22"/>
    <mergeCell ref="B23:I23"/>
    <mergeCell ref="J23:S23"/>
    <mergeCell ref="T23:AA23"/>
    <mergeCell ref="AB22:AI22"/>
    <mergeCell ref="AF20:AI20"/>
    <mergeCell ref="B21:I21"/>
    <mergeCell ref="J21:Q21"/>
    <mergeCell ref="R21:S21"/>
    <mergeCell ref="T21:Y21"/>
    <mergeCell ref="Z21:AA21"/>
    <mergeCell ref="AB21:AE21"/>
    <mergeCell ref="AF21:AI21"/>
    <mergeCell ref="B20:I20"/>
    <mergeCell ref="J20:Q20"/>
    <mergeCell ref="R20:S20"/>
    <mergeCell ref="T20:Y20"/>
    <mergeCell ref="Z20:AA20"/>
    <mergeCell ref="AB20:AE20"/>
    <mergeCell ref="B22:I22"/>
    <mergeCell ref="B18:I18"/>
    <mergeCell ref="K18:N18"/>
    <mergeCell ref="P18:S18"/>
    <mergeCell ref="U18:AI18"/>
    <mergeCell ref="B19:I19"/>
    <mergeCell ref="J19:Q19"/>
    <mergeCell ref="T19:AI19"/>
    <mergeCell ref="B12:I12"/>
    <mergeCell ref="K12:N12"/>
    <mergeCell ref="P12:S12"/>
    <mergeCell ref="T12:Y12"/>
    <mergeCell ref="B13:I17"/>
    <mergeCell ref="K13:AI13"/>
    <mergeCell ref="K14:AI14"/>
    <mergeCell ref="K15:AI15"/>
    <mergeCell ref="K16:AI16"/>
    <mergeCell ref="K17:AI17"/>
    <mergeCell ref="B11:G11"/>
    <mergeCell ref="H11:S11"/>
    <mergeCell ref="T11:Y11"/>
    <mergeCell ref="Z11:AI11"/>
    <mergeCell ref="B9:G9"/>
    <mergeCell ref="T9:Y9"/>
    <mergeCell ref="Z9:AI10"/>
    <mergeCell ref="B10:G10"/>
    <mergeCell ref="H10:S10"/>
    <mergeCell ref="T10:Y10"/>
    <mergeCell ref="H9:S9"/>
    <mergeCell ref="B2:AI2"/>
    <mergeCell ref="B7:G7"/>
    <mergeCell ref="H7:S7"/>
    <mergeCell ref="T7:Y8"/>
    <mergeCell ref="Z7:AI8"/>
    <mergeCell ref="B8:G8"/>
    <mergeCell ref="H8:S8"/>
  </mergeCells>
  <phoneticPr fontId="3"/>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1" r:id="rId4" name="Group Box 5">
              <controlPr defaultSize="0" autoFill="0" autoPict="0">
                <anchor moveWithCells="1">
                  <from>
                    <xdr:col>8</xdr:col>
                    <xdr:colOff>0</xdr:colOff>
                    <xdr:row>11</xdr:row>
                    <xdr:rowOff>0</xdr:rowOff>
                  </from>
                  <to>
                    <xdr:col>17</xdr:col>
                    <xdr:colOff>175260</xdr:colOff>
                    <xdr:row>12</xdr:row>
                    <xdr:rowOff>22860</xdr:rowOff>
                  </to>
                </anchor>
              </controlPr>
            </control>
          </mc:Choice>
        </mc:AlternateContent>
        <mc:AlternateContent xmlns:mc="http://schemas.openxmlformats.org/markup-compatibility/2006">
          <mc:Choice Requires="x14">
            <control shapeId="14344" r:id="rId5" name="Group Box 8">
              <controlPr defaultSize="0" autoFill="0" autoPict="0">
                <anchor moveWithCells="1">
                  <from>
                    <xdr:col>8</xdr:col>
                    <xdr:colOff>15240</xdr:colOff>
                    <xdr:row>16</xdr:row>
                    <xdr:rowOff>167640</xdr:rowOff>
                  </from>
                  <to>
                    <xdr:col>17</xdr:col>
                    <xdr:colOff>182880</xdr:colOff>
                    <xdr:row>18</xdr:row>
                    <xdr:rowOff>99060</xdr:rowOff>
                  </to>
                </anchor>
              </controlPr>
            </control>
          </mc:Choice>
        </mc:AlternateContent>
        <mc:AlternateContent xmlns:mc="http://schemas.openxmlformats.org/markup-compatibility/2006">
          <mc:Choice Requires="x14">
            <control shapeId="14358" r:id="rId6" name="group_haiguu">
              <controlPr defaultSize="0" autoFill="0" autoPict="0">
                <anchor moveWithCells="1">
                  <from>
                    <xdr:col>9</xdr:col>
                    <xdr:colOff>0</xdr:colOff>
                    <xdr:row>12</xdr:row>
                    <xdr:rowOff>0</xdr:rowOff>
                  </from>
                  <to>
                    <xdr:col>10</xdr:col>
                    <xdr:colOff>7620</xdr:colOff>
                    <xdr:row>17</xdr:row>
                    <xdr:rowOff>0</xdr:rowOff>
                  </to>
                </anchor>
              </controlPr>
            </control>
          </mc:Choice>
        </mc:AlternateContent>
        <mc:AlternateContent xmlns:mc="http://schemas.openxmlformats.org/markup-compatibility/2006">
          <mc:Choice Requires="x14">
            <control shapeId="14361" r:id="rId7" name="Check Box 25">
              <controlPr defaultSize="0" autoFill="0" autoLine="0" autoPict="0">
                <anchor moveWithCells="1">
                  <from>
                    <xdr:col>1</xdr:col>
                    <xdr:colOff>190500</xdr:colOff>
                    <xdr:row>92</xdr:row>
                    <xdr:rowOff>0</xdr:rowOff>
                  </from>
                  <to>
                    <xdr:col>1</xdr:col>
                    <xdr:colOff>190500</xdr:colOff>
                    <xdr:row>93</xdr:row>
                    <xdr:rowOff>7620</xdr:rowOff>
                  </to>
                </anchor>
              </controlPr>
            </control>
          </mc:Choice>
        </mc:AlternateContent>
        <mc:AlternateContent xmlns:mc="http://schemas.openxmlformats.org/markup-compatibility/2006">
          <mc:Choice Requires="x14">
            <control shapeId="14364" r:id="rId8" name="Group Box 28">
              <controlPr defaultSize="0" autoFill="0" autoPict="0">
                <anchor moveWithCells="1">
                  <from>
                    <xdr:col>24</xdr:col>
                    <xdr:colOff>518160</xdr:colOff>
                    <xdr:row>10</xdr:row>
                    <xdr:rowOff>396240</xdr:rowOff>
                  </from>
                  <to>
                    <xdr:col>33</xdr:col>
                    <xdr:colOff>60960</xdr:colOff>
                    <xdr:row>12</xdr:row>
                    <xdr:rowOff>60960</xdr:rowOff>
                  </to>
                </anchor>
              </controlPr>
            </control>
          </mc:Choice>
        </mc:AlternateContent>
        <mc:AlternateContent xmlns:mc="http://schemas.openxmlformats.org/markup-compatibility/2006">
          <mc:Choice Requires="x14">
            <control shapeId="14366" r:id="rId9" name="Group Box 30">
              <controlPr defaultSize="0" autoFill="0" autoPict="0">
                <anchor moveWithCells="1">
                  <from>
                    <xdr:col>8</xdr:col>
                    <xdr:colOff>137160</xdr:colOff>
                    <xdr:row>30</xdr:row>
                    <xdr:rowOff>220980</xdr:rowOff>
                  </from>
                  <to>
                    <xdr:col>20</xdr:col>
                    <xdr:colOff>30480</xdr:colOff>
                    <xdr:row>33</xdr:row>
                    <xdr:rowOff>121920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F33"/>
  <sheetViews>
    <sheetView workbookViewId="0">
      <selection activeCell="F8" sqref="F8"/>
    </sheetView>
  </sheetViews>
  <sheetFormatPr defaultRowHeight="14.4"/>
  <cols>
    <col min="1" max="1" width="3.19921875" bestFit="1" customWidth="1"/>
    <col min="2" max="3" width="7.19921875" style="50" bestFit="1" customWidth="1"/>
    <col min="4" max="4" width="22" style="50" bestFit="1" customWidth="1"/>
    <col min="5" max="5" width="39.19921875" bestFit="1" customWidth="1"/>
    <col min="6" max="6" width="26.296875" bestFit="1" customWidth="1"/>
    <col min="7" max="7" width="30.59765625" bestFit="1" customWidth="1"/>
    <col min="8" max="9" width="24.19921875" bestFit="1" customWidth="1"/>
    <col min="10" max="10" width="30.59765625" bestFit="1" customWidth="1"/>
    <col min="11" max="11" width="9.19921875" bestFit="1" customWidth="1"/>
    <col min="12" max="12" width="17.69921875" bestFit="1" customWidth="1"/>
    <col min="13" max="13" width="22" bestFit="1" customWidth="1"/>
  </cols>
  <sheetData>
    <row r="1" spans="1:6" s="50" customFormat="1">
      <c r="A1" s="56" t="s">
        <v>45</v>
      </c>
      <c r="B1" s="56" t="s">
        <v>41</v>
      </c>
      <c r="C1" s="56" t="s">
        <v>101</v>
      </c>
      <c r="D1" s="56" t="s">
        <v>148</v>
      </c>
      <c r="E1" s="56" t="s">
        <v>48</v>
      </c>
      <c r="F1" s="56" t="s">
        <v>32</v>
      </c>
    </row>
    <row r="2" spans="1:6" s="61" customFormat="1">
      <c r="A2" s="59">
        <f t="shared" ref="A2:A9" si="0">ROW()-1</f>
        <v>1</v>
      </c>
      <c r="B2" s="60" t="s">
        <v>43</v>
      </c>
      <c r="C2" s="60" t="s">
        <v>47</v>
      </c>
      <c r="D2" s="60" t="s">
        <v>49</v>
      </c>
      <c r="E2" s="59" t="s">
        <v>55</v>
      </c>
      <c r="F2" s="60" t="s">
        <v>170</v>
      </c>
    </row>
    <row r="3" spans="1:6" s="61" customFormat="1">
      <c r="A3" s="59">
        <f t="shared" si="0"/>
        <v>2</v>
      </c>
      <c r="B3" s="60" t="s">
        <v>43</v>
      </c>
      <c r="C3" s="60" t="s">
        <v>47</v>
      </c>
      <c r="D3" s="60" t="s">
        <v>49</v>
      </c>
      <c r="E3" s="59" t="s">
        <v>55</v>
      </c>
      <c r="F3" s="60" t="s">
        <v>171</v>
      </c>
    </row>
    <row r="4" spans="1:6" s="61" customFormat="1">
      <c r="A4" s="59">
        <f t="shared" si="0"/>
        <v>3</v>
      </c>
      <c r="B4" s="60" t="s">
        <v>43</v>
      </c>
      <c r="C4" s="60" t="s">
        <v>47</v>
      </c>
      <c r="D4" s="60" t="s">
        <v>49</v>
      </c>
      <c r="E4" s="59" t="s">
        <v>55</v>
      </c>
      <c r="F4" s="60" t="s">
        <v>173</v>
      </c>
    </row>
    <row r="5" spans="1:6" s="61" customFormat="1">
      <c r="A5" s="59">
        <f t="shared" si="0"/>
        <v>4</v>
      </c>
      <c r="B5" s="60" t="s">
        <v>43</v>
      </c>
      <c r="C5" s="60" t="s">
        <v>47</v>
      </c>
      <c r="D5" s="60" t="s">
        <v>49</v>
      </c>
      <c r="E5" s="59" t="s">
        <v>55</v>
      </c>
      <c r="F5" s="60" t="s">
        <v>172</v>
      </c>
    </row>
    <row r="6" spans="1:6" s="61" customFormat="1">
      <c r="A6" s="59">
        <f t="shared" si="0"/>
        <v>5</v>
      </c>
      <c r="B6" s="60" t="s">
        <v>43</v>
      </c>
      <c r="C6" s="60" t="s">
        <v>47</v>
      </c>
      <c r="D6" s="60" t="s">
        <v>49</v>
      </c>
      <c r="E6" s="59" t="s">
        <v>56</v>
      </c>
      <c r="F6" s="60" t="s">
        <v>170</v>
      </c>
    </row>
    <row r="7" spans="1:6" s="61" customFormat="1">
      <c r="A7" s="59">
        <f t="shared" si="0"/>
        <v>6</v>
      </c>
      <c r="B7" s="60" t="s">
        <v>43</v>
      </c>
      <c r="C7" s="60" t="s">
        <v>47</v>
      </c>
      <c r="D7" s="60" t="s">
        <v>49</v>
      </c>
      <c r="E7" s="59" t="s">
        <v>56</v>
      </c>
      <c r="F7" s="60" t="s">
        <v>171</v>
      </c>
    </row>
    <row r="8" spans="1:6" s="61" customFormat="1">
      <c r="A8" s="59">
        <f t="shared" si="0"/>
        <v>7</v>
      </c>
      <c r="B8" s="60" t="s">
        <v>43</v>
      </c>
      <c r="C8" s="60" t="s">
        <v>47</v>
      </c>
      <c r="D8" s="60" t="s">
        <v>49</v>
      </c>
      <c r="E8" s="59" t="s">
        <v>56</v>
      </c>
      <c r="F8" s="60" t="s">
        <v>173</v>
      </c>
    </row>
    <row r="9" spans="1:6" s="61" customFormat="1">
      <c r="A9" s="59">
        <f t="shared" si="0"/>
        <v>8</v>
      </c>
      <c r="B9" s="60" t="s">
        <v>43</v>
      </c>
      <c r="C9" s="60" t="s">
        <v>47</v>
      </c>
      <c r="D9" s="60" t="s">
        <v>49</v>
      </c>
      <c r="E9" s="59" t="s">
        <v>56</v>
      </c>
      <c r="F9" s="60" t="s">
        <v>172</v>
      </c>
    </row>
    <row r="10" spans="1:6">
      <c r="A10" s="52">
        <f t="shared" ref="A10:A33" si="1">ROW()-1</f>
        <v>9</v>
      </c>
      <c r="B10" s="53" t="s">
        <v>47</v>
      </c>
      <c r="C10" s="53" t="s">
        <v>43</v>
      </c>
      <c r="D10" s="53" t="s">
        <v>50</v>
      </c>
      <c r="E10" s="54" t="s">
        <v>57</v>
      </c>
      <c r="F10" s="60" t="s">
        <v>170</v>
      </c>
    </row>
    <row r="11" spans="1:6">
      <c r="A11" s="52">
        <f t="shared" si="1"/>
        <v>10</v>
      </c>
      <c r="B11" s="53" t="s">
        <v>47</v>
      </c>
      <c r="C11" s="53" t="s">
        <v>43</v>
      </c>
      <c r="D11" s="53" t="s">
        <v>50</v>
      </c>
      <c r="E11" s="54" t="s">
        <v>57</v>
      </c>
      <c r="F11" s="60" t="s">
        <v>171</v>
      </c>
    </row>
    <row r="12" spans="1:6">
      <c r="A12" s="52">
        <f t="shared" si="1"/>
        <v>11</v>
      </c>
      <c r="B12" s="53" t="s">
        <v>47</v>
      </c>
      <c r="C12" s="53" t="s">
        <v>43</v>
      </c>
      <c r="D12" s="53" t="s">
        <v>50</v>
      </c>
      <c r="E12" s="54" t="s">
        <v>57</v>
      </c>
      <c r="F12" s="60" t="s">
        <v>173</v>
      </c>
    </row>
    <row r="13" spans="1:6">
      <c r="A13" s="52">
        <f t="shared" si="1"/>
        <v>12</v>
      </c>
      <c r="B13" s="53" t="s">
        <v>47</v>
      </c>
      <c r="C13" s="53" t="s">
        <v>43</v>
      </c>
      <c r="D13" s="53" t="s">
        <v>50</v>
      </c>
      <c r="E13" s="54" t="s">
        <v>57</v>
      </c>
      <c r="F13" s="60" t="s">
        <v>172</v>
      </c>
    </row>
    <row r="14" spans="1:6">
      <c r="A14" s="52">
        <f t="shared" si="1"/>
        <v>13</v>
      </c>
      <c r="B14" s="53" t="s">
        <v>47</v>
      </c>
      <c r="C14" s="53" t="s">
        <v>43</v>
      </c>
      <c r="D14" s="53" t="s">
        <v>50</v>
      </c>
      <c r="E14" s="54" t="s">
        <v>58</v>
      </c>
      <c r="F14" s="60" t="s">
        <v>170</v>
      </c>
    </row>
    <row r="15" spans="1:6">
      <c r="A15" s="52">
        <f t="shared" si="1"/>
        <v>14</v>
      </c>
      <c r="B15" s="53" t="s">
        <v>47</v>
      </c>
      <c r="C15" s="53" t="s">
        <v>43</v>
      </c>
      <c r="D15" s="53" t="s">
        <v>50</v>
      </c>
      <c r="E15" s="54" t="s">
        <v>58</v>
      </c>
      <c r="F15" s="60" t="s">
        <v>171</v>
      </c>
    </row>
    <row r="16" spans="1:6">
      <c r="A16" s="52">
        <f t="shared" si="1"/>
        <v>15</v>
      </c>
      <c r="B16" s="53" t="s">
        <v>47</v>
      </c>
      <c r="C16" s="53" t="s">
        <v>43</v>
      </c>
      <c r="D16" s="53" t="s">
        <v>50</v>
      </c>
      <c r="E16" s="54" t="s">
        <v>58</v>
      </c>
      <c r="F16" s="60" t="s">
        <v>173</v>
      </c>
    </row>
    <row r="17" spans="1:6">
      <c r="A17" s="52">
        <f t="shared" si="1"/>
        <v>16</v>
      </c>
      <c r="B17" s="53" t="s">
        <v>47</v>
      </c>
      <c r="C17" s="53" t="s">
        <v>43</v>
      </c>
      <c r="D17" s="53" t="s">
        <v>50</v>
      </c>
      <c r="E17" s="54" t="s">
        <v>58</v>
      </c>
      <c r="F17" s="60" t="s">
        <v>172</v>
      </c>
    </row>
    <row r="18" spans="1:6">
      <c r="A18" s="52">
        <f t="shared" si="1"/>
        <v>17</v>
      </c>
      <c r="B18" s="53" t="s">
        <v>47</v>
      </c>
      <c r="C18" s="53" t="s">
        <v>43</v>
      </c>
      <c r="D18" s="53" t="s">
        <v>51</v>
      </c>
      <c r="E18" s="54" t="s">
        <v>59</v>
      </c>
      <c r="F18" s="60" t="s">
        <v>170</v>
      </c>
    </row>
    <row r="19" spans="1:6">
      <c r="A19" s="52">
        <f t="shared" si="1"/>
        <v>18</v>
      </c>
      <c r="B19" s="53" t="s">
        <v>47</v>
      </c>
      <c r="C19" s="53" t="s">
        <v>43</v>
      </c>
      <c r="D19" s="53" t="s">
        <v>51</v>
      </c>
      <c r="E19" s="54" t="s">
        <v>59</v>
      </c>
      <c r="F19" s="60" t="s">
        <v>171</v>
      </c>
    </row>
    <row r="20" spans="1:6">
      <c r="A20" s="52">
        <f t="shared" si="1"/>
        <v>19</v>
      </c>
      <c r="B20" s="53" t="s">
        <v>47</v>
      </c>
      <c r="C20" s="53" t="s">
        <v>43</v>
      </c>
      <c r="D20" s="53" t="s">
        <v>51</v>
      </c>
      <c r="E20" s="54" t="s">
        <v>59</v>
      </c>
      <c r="F20" s="60" t="s">
        <v>173</v>
      </c>
    </row>
    <row r="21" spans="1:6">
      <c r="A21" s="52">
        <f t="shared" si="1"/>
        <v>20</v>
      </c>
      <c r="B21" s="53" t="s">
        <v>47</v>
      </c>
      <c r="C21" s="53" t="s">
        <v>43</v>
      </c>
      <c r="D21" s="53" t="s">
        <v>51</v>
      </c>
      <c r="E21" s="54" t="s">
        <v>59</v>
      </c>
      <c r="F21" s="60" t="s">
        <v>172</v>
      </c>
    </row>
    <row r="22" spans="1:6">
      <c r="A22" s="52">
        <f t="shared" si="1"/>
        <v>21</v>
      </c>
      <c r="B22" s="53" t="s">
        <v>47</v>
      </c>
      <c r="C22" s="53" t="s">
        <v>43</v>
      </c>
      <c r="D22" s="53" t="s">
        <v>51</v>
      </c>
      <c r="E22" s="54" t="s">
        <v>60</v>
      </c>
      <c r="F22" s="60" t="s">
        <v>170</v>
      </c>
    </row>
    <row r="23" spans="1:6">
      <c r="A23" s="52">
        <f t="shared" si="1"/>
        <v>22</v>
      </c>
      <c r="B23" s="53" t="s">
        <v>47</v>
      </c>
      <c r="C23" s="53" t="s">
        <v>43</v>
      </c>
      <c r="D23" s="53" t="s">
        <v>51</v>
      </c>
      <c r="E23" s="54" t="s">
        <v>60</v>
      </c>
      <c r="F23" s="60" t="s">
        <v>171</v>
      </c>
    </row>
    <row r="24" spans="1:6">
      <c r="A24" s="52">
        <f t="shared" si="1"/>
        <v>23</v>
      </c>
      <c r="B24" s="53" t="s">
        <v>47</v>
      </c>
      <c r="C24" s="53" t="s">
        <v>43</v>
      </c>
      <c r="D24" s="53" t="s">
        <v>51</v>
      </c>
      <c r="E24" s="54" t="s">
        <v>60</v>
      </c>
      <c r="F24" s="60" t="s">
        <v>173</v>
      </c>
    </row>
    <row r="25" spans="1:6">
      <c r="A25" s="52">
        <f t="shared" si="1"/>
        <v>24</v>
      </c>
      <c r="B25" s="53" t="s">
        <v>47</v>
      </c>
      <c r="C25" s="53" t="s">
        <v>43</v>
      </c>
      <c r="D25" s="53" t="s">
        <v>51</v>
      </c>
      <c r="E25" s="54" t="s">
        <v>60</v>
      </c>
      <c r="F25" s="60" t="s">
        <v>172</v>
      </c>
    </row>
    <row r="26" spans="1:6">
      <c r="A26" s="52">
        <f t="shared" si="1"/>
        <v>25</v>
      </c>
      <c r="B26" s="53" t="s">
        <v>47</v>
      </c>
      <c r="C26" s="53" t="s">
        <v>43</v>
      </c>
      <c r="D26" s="53" t="s">
        <v>52</v>
      </c>
      <c r="E26" s="54" t="s">
        <v>59</v>
      </c>
      <c r="F26" s="60" t="s">
        <v>170</v>
      </c>
    </row>
    <row r="27" spans="1:6">
      <c r="A27" s="52">
        <f t="shared" si="1"/>
        <v>26</v>
      </c>
      <c r="B27" s="53" t="s">
        <v>47</v>
      </c>
      <c r="C27" s="53" t="s">
        <v>43</v>
      </c>
      <c r="D27" s="53" t="s">
        <v>52</v>
      </c>
      <c r="E27" s="54" t="s">
        <v>59</v>
      </c>
      <c r="F27" s="60" t="s">
        <v>171</v>
      </c>
    </row>
    <row r="28" spans="1:6">
      <c r="A28" s="52">
        <f t="shared" si="1"/>
        <v>27</v>
      </c>
      <c r="B28" s="53" t="s">
        <v>47</v>
      </c>
      <c r="C28" s="53" t="s">
        <v>43</v>
      </c>
      <c r="D28" s="53" t="s">
        <v>52</v>
      </c>
      <c r="E28" s="54" t="s">
        <v>59</v>
      </c>
      <c r="F28" s="60" t="s">
        <v>173</v>
      </c>
    </row>
    <row r="29" spans="1:6">
      <c r="A29" s="52">
        <f t="shared" si="1"/>
        <v>28</v>
      </c>
      <c r="B29" s="53" t="s">
        <v>47</v>
      </c>
      <c r="C29" s="53" t="s">
        <v>43</v>
      </c>
      <c r="D29" s="53" t="s">
        <v>52</v>
      </c>
      <c r="E29" s="54" t="s">
        <v>59</v>
      </c>
      <c r="F29" s="60" t="s">
        <v>172</v>
      </c>
    </row>
    <row r="30" spans="1:6">
      <c r="A30" s="52">
        <f t="shared" si="1"/>
        <v>29</v>
      </c>
      <c r="B30" s="53" t="s">
        <v>47</v>
      </c>
      <c r="C30" s="53" t="s">
        <v>43</v>
      </c>
      <c r="D30" s="53" t="s">
        <v>52</v>
      </c>
      <c r="E30" s="54" t="s">
        <v>60</v>
      </c>
      <c r="F30" s="60" t="s">
        <v>170</v>
      </c>
    </row>
    <row r="31" spans="1:6">
      <c r="A31" s="52">
        <f t="shared" si="1"/>
        <v>30</v>
      </c>
      <c r="B31" s="53" t="s">
        <v>47</v>
      </c>
      <c r="C31" s="53" t="s">
        <v>43</v>
      </c>
      <c r="D31" s="53" t="s">
        <v>52</v>
      </c>
      <c r="E31" s="54" t="s">
        <v>60</v>
      </c>
      <c r="F31" s="60" t="s">
        <v>171</v>
      </c>
    </row>
    <row r="32" spans="1:6">
      <c r="A32" s="52">
        <f t="shared" si="1"/>
        <v>31</v>
      </c>
      <c r="B32" s="53" t="s">
        <v>47</v>
      </c>
      <c r="C32" s="53" t="s">
        <v>43</v>
      </c>
      <c r="D32" s="53" t="s">
        <v>52</v>
      </c>
      <c r="E32" s="54" t="s">
        <v>60</v>
      </c>
      <c r="F32" s="60" t="s">
        <v>173</v>
      </c>
    </row>
    <row r="33" spans="1:6">
      <c r="A33" s="52">
        <f t="shared" si="1"/>
        <v>32</v>
      </c>
      <c r="B33" s="53" t="s">
        <v>47</v>
      </c>
      <c r="C33" s="53" t="s">
        <v>43</v>
      </c>
      <c r="D33" s="53" t="s">
        <v>52</v>
      </c>
      <c r="E33" s="54" t="s">
        <v>60</v>
      </c>
      <c r="F33" s="60" t="s">
        <v>172</v>
      </c>
    </row>
  </sheetData>
  <phoneticPr fontId="3"/>
  <printOptions horizontalCentered="1"/>
  <pageMargins left="0.51181102362204722" right="0.51181102362204722" top="0.39370078740157483" bottom="0.15748031496062992"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A20"/>
  <sheetViews>
    <sheetView workbookViewId="0">
      <selection activeCell="C53" sqref="C53"/>
    </sheetView>
  </sheetViews>
  <sheetFormatPr defaultRowHeight="14.4"/>
  <sheetData>
    <row r="2" spans="1:1">
      <c r="A2" t="s">
        <v>402</v>
      </c>
    </row>
    <row r="3" spans="1:1">
      <c r="A3" t="s">
        <v>405</v>
      </c>
    </row>
    <row r="4" spans="1:1">
      <c r="A4" t="s">
        <v>406</v>
      </c>
    </row>
    <row r="5" spans="1:1">
      <c r="A5" t="s">
        <v>403</v>
      </c>
    </row>
    <row r="6" spans="1:1">
      <c r="A6" t="s">
        <v>404</v>
      </c>
    </row>
    <row r="8" spans="1:1">
      <c r="A8" t="s">
        <v>407</v>
      </c>
    </row>
    <row r="9" spans="1:1">
      <c r="A9" t="s">
        <v>408</v>
      </c>
    </row>
    <row r="10" spans="1:1">
      <c r="A10" t="s">
        <v>412</v>
      </c>
    </row>
    <row r="11" spans="1:1">
      <c r="A11" t="s">
        <v>410</v>
      </c>
    </row>
    <row r="12" spans="1:1">
      <c r="A12" t="s">
        <v>409</v>
      </c>
    </row>
    <row r="13" spans="1:1">
      <c r="A13" t="s">
        <v>411</v>
      </c>
    </row>
    <row r="14" spans="1:1">
      <c r="A14" t="s">
        <v>413</v>
      </c>
    </row>
    <row r="15" spans="1:1">
      <c r="A15" t="s">
        <v>414</v>
      </c>
    </row>
    <row r="17" spans="1:1">
      <c r="A17" t="s">
        <v>423</v>
      </c>
    </row>
    <row r="18" spans="1:1">
      <c r="A18" t="s">
        <v>424</v>
      </c>
    </row>
    <row r="19" spans="1:1">
      <c r="A19" t="s">
        <v>425</v>
      </c>
    </row>
    <row r="20" spans="1:1">
      <c r="A20" t="s">
        <v>426</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27"/>
  <sheetViews>
    <sheetView workbookViewId="0">
      <selection activeCell="C53" sqref="C53"/>
    </sheetView>
  </sheetViews>
  <sheetFormatPr defaultRowHeight="14.4"/>
  <cols>
    <col min="1" max="1" width="9.19921875" bestFit="1" customWidth="1"/>
    <col min="2" max="2" width="15.59765625" bestFit="1" customWidth="1"/>
    <col min="3" max="3" width="40.19921875" bestFit="1" customWidth="1"/>
    <col min="4" max="4" width="14.5" bestFit="1" customWidth="1"/>
    <col min="5" max="5" width="16.796875" customWidth="1"/>
  </cols>
  <sheetData>
    <row r="1" spans="1:6">
      <c r="A1" t="s">
        <v>64</v>
      </c>
      <c r="B1" t="s">
        <v>162</v>
      </c>
      <c r="C1" t="s">
        <v>163</v>
      </c>
    </row>
    <row r="2" spans="1:6">
      <c r="A2" s="39" t="str">
        <f>育休カウント!C28</f>
        <v>120011</v>
      </c>
      <c r="B2" s="63">
        <f>'請求書(Excel版)'!T22</f>
        <v>0</v>
      </c>
      <c r="C2" t="s">
        <v>289</v>
      </c>
    </row>
    <row r="3" spans="1:6" ht="15" thickBot="1">
      <c r="A3" t="s">
        <v>437</v>
      </c>
      <c r="F3" t="s">
        <v>439</v>
      </c>
    </row>
    <row r="4" spans="1:6">
      <c r="A4" t="s">
        <v>41</v>
      </c>
      <c r="B4" t="s">
        <v>147</v>
      </c>
      <c r="C4" t="s">
        <v>48</v>
      </c>
      <c r="D4" t="s">
        <v>159</v>
      </c>
      <c r="E4" s="172" t="s">
        <v>159</v>
      </c>
      <c r="F4" s="174" t="s">
        <v>160</v>
      </c>
    </row>
    <row r="5" spans="1:6">
      <c r="A5" t="s">
        <v>43</v>
      </c>
      <c r="B5" t="s">
        <v>161</v>
      </c>
      <c r="C5" t="s">
        <v>55</v>
      </c>
      <c r="D5" t="s">
        <v>48</v>
      </c>
      <c r="E5" s="187">
        <f>'請求書(Excel版)'!T20</f>
        <v>0</v>
      </c>
      <c r="F5" s="188" t="s">
        <v>374</v>
      </c>
    </row>
    <row r="6" spans="1:6">
      <c r="A6" t="s">
        <v>43</v>
      </c>
      <c r="B6" t="s">
        <v>161</v>
      </c>
      <c r="C6" t="s">
        <v>385</v>
      </c>
      <c r="D6" t="s">
        <v>48</v>
      </c>
      <c r="E6" s="187">
        <f>'請求書(Excel版)'!T20</f>
        <v>0</v>
      </c>
      <c r="F6" s="188" t="s">
        <v>360</v>
      </c>
    </row>
    <row r="7" spans="1:6">
      <c r="A7" t="s">
        <v>43</v>
      </c>
      <c r="B7" t="s">
        <v>161</v>
      </c>
      <c r="C7" t="s">
        <v>56</v>
      </c>
      <c r="D7" t="s">
        <v>165</v>
      </c>
      <c r="E7" s="187">
        <f>'請求書(Excel版)'!Z11+56</f>
        <v>56</v>
      </c>
      <c r="F7" s="188" t="s">
        <v>375</v>
      </c>
    </row>
    <row r="8" spans="1:6">
      <c r="A8" t="s">
        <v>43</v>
      </c>
      <c r="B8" t="s">
        <v>161</v>
      </c>
      <c r="C8" t="s">
        <v>361</v>
      </c>
      <c r="D8" t="s">
        <v>165</v>
      </c>
      <c r="E8" s="187">
        <f>'請求書(Excel版)'!Z11+56</f>
        <v>56</v>
      </c>
      <c r="F8" s="188" t="s">
        <v>362</v>
      </c>
    </row>
    <row r="9" spans="1:6">
      <c r="A9" t="s">
        <v>47</v>
      </c>
      <c r="B9" t="s">
        <v>50</v>
      </c>
      <c r="C9" t="s">
        <v>57</v>
      </c>
      <c r="D9" t="s">
        <v>48</v>
      </c>
      <c r="E9" s="187">
        <f>'請求書(Excel版)'!T20</f>
        <v>0</v>
      </c>
      <c r="F9" s="188" t="s">
        <v>376</v>
      </c>
    </row>
    <row r="10" spans="1:6">
      <c r="A10" t="s">
        <v>47</v>
      </c>
      <c r="B10" t="s">
        <v>50</v>
      </c>
      <c r="C10" t="s">
        <v>386</v>
      </c>
      <c r="D10" t="s">
        <v>48</v>
      </c>
      <c r="E10" s="187">
        <f>'請求書(Excel版)'!T20</f>
        <v>0</v>
      </c>
      <c r="F10" s="188" t="s">
        <v>364</v>
      </c>
    </row>
    <row r="11" spans="1:6">
      <c r="A11" t="s">
        <v>47</v>
      </c>
      <c r="B11" t="s">
        <v>50</v>
      </c>
      <c r="C11" t="s">
        <v>58</v>
      </c>
      <c r="D11" t="s">
        <v>166</v>
      </c>
      <c r="E11" s="187">
        <f>'請求書(Excel版)'!J19+112</f>
        <v>112</v>
      </c>
      <c r="F11" s="188" t="s">
        <v>377</v>
      </c>
    </row>
    <row r="12" spans="1:6">
      <c r="A12" t="s">
        <v>47</v>
      </c>
      <c r="B12" t="s">
        <v>50</v>
      </c>
      <c r="C12" t="s">
        <v>387</v>
      </c>
      <c r="D12" t="s">
        <v>166</v>
      </c>
      <c r="E12" s="187">
        <f>'請求書(Excel版)'!J19+112</f>
        <v>112</v>
      </c>
      <c r="F12" s="188" t="s">
        <v>366</v>
      </c>
    </row>
    <row r="13" spans="1:6">
      <c r="A13" t="s">
        <v>47</v>
      </c>
      <c r="B13" t="s">
        <v>51</v>
      </c>
      <c r="C13" t="s">
        <v>59</v>
      </c>
      <c r="D13" t="s">
        <v>48</v>
      </c>
      <c r="E13" s="187">
        <f>'請求書(Excel版)'!T20</f>
        <v>0</v>
      </c>
      <c r="F13" s="188" t="s">
        <v>378</v>
      </c>
    </row>
    <row r="14" spans="1:6">
      <c r="A14" t="s">
        <v>47</v>
      </c>
      <c r="B14" t="s">
        <v>51</v>
      </c>
      <c r="C14" t="s">
        <v>367</v>
      </c>
      <c r="D14" t="s">
        <v>48</v>
      </c>
      <c r="E14" s="187">
        <f>'請求書(Excel版)'!T20</f>
        <v>0</v>
      </c>
      <c r="F14" s="188" t="s">
        <v>368</v>
      </c>
    </row>
    <row r="15" spans="1:6">
      <c r="A15" t="s">
        <v>47</v>
      </c>
      <c r="B15" t="s">
        <v>51</v>
      </c>
      <c r="C15" t="s">
        <v>60</v>
      </c>
      <c r="D15" t="s">
        <v>167</v>
      </c>
      <c r="E15" s="187">
        <f>'請求書(Excel版)'!Z11+112</f>
        <v>112</v>
      </c>
      <c r="F15" s="188" t="s">
        <v>379</v>
      </c>
    </row>
    <row r="16" spans="1:6">
      <c r="A16" t="s">
        <v>47</v>
      </c>
      <c r="B16" t="s">
        <v>51</v>
      </c>
      <c r="C16" t="s">
        <v>388</v>
      </c>
      <c r="D16" t="s">
        <v>167</v>
      </c>
      <c r="E16" s="187">
        <f>'請求書(Excel版)'!Z11+112</f>
        <v>112</v>
      </c>
      <c r="F16" s="188" t="s">
        <v>371</v>
      </c>
    </row>
    <row r="17" spans="1:6">
      <c r="A17" t="s">
        <v>47</v>
      </c>
      <c r="B17" t="s">
        <v>52</v>
      </c>
      <c r="C17" t="s">
        <v>59</v>
      </c>
      <c r="D17" t="s">
        <v>48</v>
      </c>
      <c r="E17" s="187">
        <f>'請求書(Excel版)'!T20</f>
        <v>0</v>
      </c>
      <c r="F17" s="188" t="s">
        <v>380</v>
      </c>
    </row>
    <row r="18" spans="1:6">
      <c r="A18" t="s">
        <v>47</v>
      </c>
      <c r="B18" t="s">
        <v>52</v>
      </c>
      <c r="C18" t="s">
        <v>370</v>
      </c>
      <c r="D18" t="s">
        <v>48</v>
      </c>
      <c r="E18" s="187">
        <f>'請求書(Excel版)'!T20</f>
        <v>0</v>
      </c>
      <c r="F18" s="188" t="s">
        <v>389</v>
      </c>
    </row>
    <row r="19" spans="1:6">
      <c r="A19" t="s">
        <v>47</v>
      </c>
      <c r="B19" t="s">
        <v>52</v>
      </c>
      <c r="C19" t="s">
        <v>60</v>
      </c>
      <c r="D19" t="s">
        <v>167</v>
      </c>
      <c r="E19" s="187">
        <f>'請求書(Excel版)'!Z11+112</f>
        <v>112</v>
      </c>
      <c r="F19" s="188" t="s">
        <v>381</v>
      </c>
    </row>
    <row r="20" spans="1:6" ht="15" thickBot="1">
      <c r="A20" t="s">
        <v>47</v>
      </c>
      <c r="B20" t="s">
        <v>52</v>
      </c>
      <c r="C20" t="s">
        <v>388</v>
      </c>
      <c r="D20" t="s">
        <v>167</v>
      </c>
      <c r="E20" s="189">
        <f>'請求書(Excel版)'!Z11+112</f>
        <v>112</v>
      </c>
      <c r="F20" s="190" t="s">
        <v>390</v>
      </c>
    </row>
    <row r="21" spans="1:6">
      <c r="E21" s="63" t="s">
        <v>434</v>
      </c>
    </row>
    <row r="22" spans="1:6">
      <c r="A22" t="s">
        <v>164</v>
      </c>
    </row>
    <row r="23" spans="1:6">
      <c r="A23" s="39" t="str">
        <f>IF(AND(A2=F5,B2&gt;E5),C2,IF(AND(A2=F6,B2&gt;E6),C2,IF(AND(A2=F7,B2&gt;E7),C2,IF(AND(A2=F8,B2&gt;E8),C2,IF(AND(A2=F9,B2&gt;E9),C2,IF(AND(A2=F10,B2&gt;E10),C2,IF(AND(A2=F11,B2&gt;E11),C2,IF(AND(A2=F12,B2&gt;E12),C2,IF(AND(A2=F13,B2&gt;E13),C2,IF(AND(A2=F14,B2&gt;E14),C2,IF(AND(A2=F15,B2&gt;E15),C2,IF(AND(A2=F16,B2&gt;E16),C2,IF(AND(A2=F17,B2&gt;E17),C2,IF(AND(A2=F18,B2&gt;E18),C2,IF(AND(A2=F19,B2&gt;E19),C2,IF(AND(A2=F20,B2&gt;E20),C2,""))))))))))))))))</f>
        <v/>
      </c>
      <c r="B23" s="39"/>
      <c r="C23" s="39"/>
      <c r="D23" t="s">
        <v>435</v>
      </c>
    </row>
    <row r="25" spans="1:6">
      <c r="A25" t="s">
        <v>164</v>
      </c>
    </row>
    <row r="26" spans="1:6">
      <c r="A26" s="39" t="str">
        <f>IF(AND(A23="",'請求書(Excel版)'!Z11&lt;DATE(2025,4,1),'請求書(Excel版)'!J22&lt;DATE(2025,4,1)),"【注意】子の出生日が令和7年3月31日以前の場合、請求日は令和7年4月1日以降に設定してください",IF(AND(A23="",'請求書(Excel版)'!J22&lt;'請求書(Excel版)'!J20),"【注意】請求期間は申請者の育児休業期間内に設定してください",""))</f>
        <v>【注意】子の出生日が令和7年3月31日以前の場合、請求日は令和7年4月1日以降に設定してください</v>
      </c>
      <c r="B26" s="39"/>
      <c r="C26" s="39"/>
      <c r="D26" t="s">
        <v>436</v>
      </c>
    </row>
    <row r="27" spans="1:6">
      <c r="D27" t="s">
        <v>438</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0"/>
  <sheetViews>
    <sheetView zoomScale="106" workbookViewId="0">
      <selection activeCell="C53" sqref="C53"/>
    </sheetView>
  </sheetViews>
  <sheetFormatPr defaultColWidth="8.69921875" defaultRowHeight="14.4"/>
  <cols>
    <col min="1" max="1" width="86.3984375" style="159" bestFit="1" customWidth="1"/>
    <col min="2" max="2" width="38.69921875" style="159" bestFit="1" customWidth="1"/>
    <col min="3" max="3" width="11.796875" style="159" bestFit="1" customWidth="1"/>
    <col min="4" max="4" width="40.8984375" style="159" bestFit="1" customWidth="1"/>
    <col min="5" max="5" width="22.8984375" style="159" customWidth="1"/>
    <col min="6" max="16384" width="8.69921875" style="159"/>
  </cols>
  <sheetData>
    <row r="1" spans="1:4" s="171" customFormat="1">
      <c r="A1" s="171" t="s">
        <v>83</v>
      </c>
      <c r="B1" s="171" t="s">
        <v>84</v>
      </c>
      <c r="C1" s="171" t="s">
        <v>415</v>
      </c>
      <c r="D1" s="171" t="s">
        <v>431</v>
      </c>
    </row>
    <row r="2" spans="1:4">
      <c r="A2" s="42" t="s">
        <v>73</v>
      </c>
      <c r="B2" s="159" t="s">
        <v>292</v>
      </c>
      <c r="C2" s="159">
        <f>IF(チェックボックスのステータス!C2=1,1,0)</f>
        <v>1</v>
      </c>
      <c r="D2" s="159" t="s">
        <v>85</v>
      </c>
    </row>
    <row r="3" spans="1:4">
      <c r="A3" s="42" t="s">
        <v>118</v>
      </c>
      <c r="B3" s="159" t="s">
        <v>119</v>
      </c>
      <c r="C3" s="159">
        <f>IF(チェックボックスのステータス!C3=1,1,0)</f>
        <v>0</v>
      </c>
      <c r="D3" s="159" t="s">
        <v>86</v>
      </c>
    </row>
    <row r="4" spans="1:4">
      <c r="A4" s="43" t="s">
        <v>74</v>
      </c>
      <c r="B4" s="159" t="s">
        <v>87</v>
      </c>
      <c r="C4" s="159">
        <f>IF(チェックボックスのステータス!C3=4,1,0)</f>
        <v>0</v>
      </c>
      <c r="D4" s="159" t="s">
        <v>88</v>
      </c>
    </row>
    <row r="5" spans="1:4">
      <c r="A5" s="43" t="s">
        <v>82</v>
      </c>
      <c r="B5" s="159" t="s">
        <v>89</v>
      </c>
      <c r="C5" s="159">
        <f>IF(チェックボックスのステータス!C3=5,1,0)</f>
        <v>0</v>
      </c>
      <c r="D5" s="159" t="s">
        <v>90</v>
      </c>
    </row>
    <row r="6" spans="1:4">
      <c r="A6" s="43" t="s">
        <v>81</v>
      </c>
      <c r="B6" s="159" t="s">
        <v>91</v>
      </c>
      <c r="C6" s="159">
        <f>IF(チェックボックスのステータス!C6=2,1,0)</f>
        <v>0</v>
      </c>
      <c r="D6" s="159" t="s">
        <v>92</v>
      </c>
    </row>
    <row r="7" spans="1:4">
      <c r="A7" s="43" t="s">
        <v>93</v>
      </c>
      <c r="C7" s="159">
        <f>IF(チェックボックスのステータス!C3=3,1,0)</f>
        <v>0</v>
      </c>
      <c r="D7" s="159" t="s">
        <v>94</v>
      </c>
    </row>
    <row r="8" spans="1:4">
      <c r="A8" s="43" t="s">
        <v>120</v>
      </c>
      <c r="B8" s="159" t="s">
        <v>121</v>
      </c>
      <c r="C8" s="159">
        <f>IF(チェックボックスのステータス!C3=6,1,0)</f>
        <v>1</v>
      </c>
      <c r="D8" s="159" t="s">
        <v>122</v>
      </c>
    </row>
    <row r="9" spans="1:4">
      <c r="A9" s="43" t="s">
        <v>124</v>
      </c>
      <c r="B9" s="159" t="s">
        <v>125</v>
      </c>
      <c r="C9" s="159">
        <f>IF(チェックボックスのステータス!C3=2,1,0)</f>
        <v>0</v>
      </c>
      <c r="D9" s="159" t="s">
        <v>122</v>
      </c>
    </row>
    <row r="10" spans="1:4">
      <c r="A10" s="43" t="s">
        <v>134</v>
      </c>
      <c r="B10" s="159" t="s">
        <v>135</v>
      </c>
      <c r="C10" s="159">
        <f>IF(チェックボックスのステータス!C7=1,0,1)</f>
        <v>0</v>
      </c>
      <c r="D10" s="159" t="s">
        <v>136</v>
      </c>
    </row>
  </sheetData>
  <sheetProtection algorithmName="SHA-512" hashValue="dYTTxPSBmcuc3xIuoit0tyiP+1eOgNptMt7N6uKIXCQlVJ3/9ucPAoK2AqdVtK3IeBqqL94iHyDn3kscx+7cew==" saltValue="Vr0mNMhwLK3tQ5ZGv721yg==" spinCount="100000" sheet="1" objects="1" scenarios="1"/>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72"/>
  <sheetViews>
    <sheetView workbookViewId="0">
      <selection activeCell="C53" sqref="C53"/>
    </sheetView>
  </sheetViews>
  <sheetFormatPr defaultRowHeight="14.4"/>
  <cols>
    <col min="1" max="1" width="2.3984375" bestFit="1" customWidth="1"/>
    <col min="2" max="2" width="61.19921875" customWidth="1"/>
    <col min="3" max="3" width="14" customWidth="1"/>
    <col min="4" max="4" width="50.69921875" bestFit="1" customWidth="1"/>
  </cols>
  <sheetData>
    <row r="1" spans="1:4" s="50" customFormat="1">
      <c r="B1" s="50" t="s">
        <v>416</v>
      </c>
      <c r="C1" s="50" t="s">
        <v>415</v>
      </c>
      <c r="D1" s="50" t="s">
        <v>417</v>
      </c>
    </row>
    <row r="2" spans="1:4">
      <c r="A2">
        <v>1</v>
      </c>
      <c r="B2" t="s">
        <v>70</v>
      </c>
      <c r="C2">
        <v>1</v>
      </c>
      <c r="D2" t="s">
        <v>418</v>
      </c>
    </row>
    <row r="3" spans="1:4" ht="28.8">
      <c r="A3">
        <v>2</v>
      </c>
      <c r="B3" s="47" t="s">
        <v>291</v>
      </c>
      <c r="C3">
        <v>6</v>
      </c>
      <c r="D3" t="s">
        <v>419</v>
      </c>
    </row>
    <row r="4" spans="1:4" hidden="1">
      <c r="A4">
        <v>3</v>
      </c>
      <c r="B4" t="s">
        <v>39</v>
      </c>
      <c r="C4">
        <v>0</v>
      </c>
    </row>
    <row r="5" spans="1:4" hidden="1">
      <c r="A5">
        <v>4</v>
      </c>
      <c r="B5" t="s">
        <v>40</v>
      </c>
      <c r="C5">
        <f>C4</f>
        <v>0</v>
      </c>
    </row>
    <row r="6" spans="1:4">
      <c r="A6">
        <v>3</v>
      </c>
      <c r="B6" t="s">
        <v>71</v>
      </c>
      <c r="C6">
        <v>1</v>
      </c>
      <c r="D6" t="s">
        <v>420</v>
      </c>
    </row>
    <row r="7" spans="1:4">
      <c r="A7">
        <v>4</v>
      </c>
      <c r="B7" t="s">
        <v>421</v>
      </c>
      <c r="C7">
        <v>1</v>
      </c>
      <c r="D7" t="s">
        <v>422</v>
      </c>
    </row>
    <row r="72" spans="3:3">
      <c r="C72">
        <v>4</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5"/>
  <sheetViews>
    <sheetView zoomScale="88" zoomScaleNormal="100" workbookViewId="0">
      <selection activeCell="F17" sqref="F17"/>
    </sheetView>
  </sheetViews>
  <sheetFormatPr defaultRowHeight="14.4"/>
  <cols>
    <col min="1" max="1" width="3.296875" bestFit="1" customWidth="1"/>
    <col min="2" max="2" width="32.296875" customWidth="1"/>
    <col min="3" max="3" width="30.69921875" customWidth="1"/>
    <col min="4" max="4" width="41.296875" bestFit="1" customWidth="1"/>
    <col min="5" max="5" width="30.59765625" bestFit="1" customWidth="1"/>
    <col min="6" max="6" width="13.5" bestFit="1" customWidth="1"/>
    <col min="7" max="7" width="17.59765625" bestFit="1" customWidth="1"/>
  </cols>
  <sheetData>
    <row r="1" spans="1:10">
      <c r="A1" t="s">
        <v>36</v>
      </c>
    </row>
    <row r="2" spans="1:10" ht="15" thickBot="1">
      <c r="F2" t="s">
        <v>446</v>
      </c>
    </row>
    <row r="3" spans="1:10">
      <c r="A3" t="s">
        <v>45</v>
      </c>
      <c r="B3" t="s">
        <v>41</v>
      </c>
      <c r="C3" t="s">
        <v>147</v>
      </c>
      <c r="D3" t="s">
        <v>48</v>
      </c>
      <c r="E3" t="s">
        <v>100</v>
      </c>
      <c r="F3" s="181" t="s">
        <v>42</v>
      </c>
      <c r="G3" t="s">
        <v>159</v>
      </c>
      <c r="H3" s="181" t="s">
        <v>64</v>
      </c>
    </row>
    <row r="4" spans="1:10">
      <c r="A4">
        <v>1</v>
      </c>
      <c r="B4" t="s">
        <v>43</v>
      </c>
      <c r="C4" t="s">
        <v>428</v>
      </c>
      <c r="D4" t="s">
        <v>55</v>
      </c>
      <c r="E4" t="s">
        <v>46</v>
      </c>
      <c r="F4" s="184" t="e">
        <f>_xlfn.DAYS('請求書(Excel版)'!T20,'請求書(Excel版)'!J20-1)</f>
        <v>#NUM!</v>
      </c>
      <c r="G4" s="63">
        <f>'請求書(Excel版)'!Z11+56</f>
        <v>56</v>
      </c>
      <c r="H4" s="182" t="s">
        <v>342</v>
      </c>
      <c r="J4" s="169"/>
    </row>
    <row r="5" spans="1:10">
      <c r="B5" t="s">
        <v>43</v>
      </c>
      <c r="C5" t="s">
        <v>428</v>
      </c>
      <c r="D5" t="s">
        <v>359</v>
      </c>
      <c r="E5" t="s">
        <v>46</v>
      </c>
      <c r="F5" s="184">
        <f>IF('請求書(Excel版)'!J20&gt;=DATE(2025,4,1),_xlfn.DAYS('請求書(Excel版)'!T20,'請求書(Excel版)'!J20-1),_xlfn.DAYS('請求書(Excel版)'!T20,DATE(2025,4,1)-1))</f>
        <v>-45747</v>
      </c>
      <c r="G5" s="63">
        <f>'請求書(Excel版)'!Z11+56</f>
        <v>56</v>
      </c>
      <c r="H5" s="182" t="s">
        <v>360</v>
      </c>
    </row>
    <row r="6" spans="1:10">
      <c r="A6">
        <v>2</v>
      </c>
      <c r="B6" t="s">
        <v>43</v>
      </c>
      <c r="C6" t="s">
        <v>428</v>
      </c>
      <c r="D6" t="s">
        <v>56</v>
      </c>
      <c r="E6" t="s">
        <v>44</v>
      </c>
      <c r="F6" s="184" t="e">
        <f>_xlfn.DAYS('請求書(Excel版)'!Z11+56,'請求書(Excel版)'!J20-1)</f>
        <v>#NUM!</v>
      </c>
      <c r="G6" s="63">
        <f>'請求書(Excel版)'!Z11+56</f>
        <v>56</v>
      </c>
      <c r="H6" s="182" t="s">
        <v>343</v>
      </c>
    </row>
    <row r="7" spans="1:10">
      <c r="B7" t="s">
        <v>43</v>
      </c>
      <c r="C7" t="s">
        <v>428</v>
      </c>
      <c r="D7" t="s">
        <v>361</v>
      </c>
      <c r="E7" t="s">
        <v>44</v>
      </c>
      <c r="F7" s="184">
        <f>IF('請求書(Excel版)'!J20&gt;=DATE(2025,4,1),_xlfn.DAYS('請求書(Excel版)'!Z11+56,'請求書(Excel版)'!J20-1),_xlfn.DAYS('請求書(Excel版)'!Z11+56,DATE(2025,4,1)-1))</f>
        <v>-45691</v>
      </c>
      <c r="G7" s="63">
        <f>'請求書(Excel版)'!Z11+56</f>
        <v>56</v>
      </c>
      <c r="H7" s="182" t="s">
        <v>362</v>
      </c>
    </row>
    <row r="8" spans="1:10">
      <c r="A8">
        <v>3</v>
      </c>
      <c r="B8" t="s">
        <v>47</v>
      </c>
      <c r="C8" t="s">
        <v>50</v>
      </c>
      <c r="D8" t="s">
        <v>57</v>
      </c>
      <c r="E8" t="s">
        <v>46</v>
      </c>
      <c r="F8" s="184" t="e">
        <f>_xlfn.DAYS('請求書(Excel版)'!T20,'請求書(Excel版)'!J20-1)</f>
        <v>#NUM!</v>
      </c>
      <c r="G8" s="63">
        <f>'請求書(Excel版)'!J19+112</f>
        <v>112</v>
      </c>
      <c r="H8" s="182" t="s">
        <v>344</v>
      </c>
    </row>
    <row r="9" spans="1:10">
      <c r="B9" t="s">
        <v>47</v>
      </c>
      <c r="C9" t="s">
        <v>50</v>
      </c>
      <c r="D9" t="s">
        <v>363</v>
      </c>
      <c r="E9" t="s">
        <v>46</v>
      </c>
      <c r="F9" s="182">
        <f>IF('請求書(Excel版)'!J20&gt;=DATE(2025,4,1),_xlfn.DAYS('請求書(Excel版)'!T20,'請求書(Excel版)'!J20-1),_xlfn.DAYS('請求書(Excel版)'!T20,DATE(2025,4,1)-1))</f>
        <v>-45747</v>
      </c>
      <c r="G9" s="63">
        <f>'請求書(Excel版)'!J19+112</f>
        <v>112</v>
      </c>
      <c r="H9" s="182" t="s">
        <v>364</v>
      </c>
    </row>
    <row r="10" spans="1:10">
      <c r="A10">
        <v>4</v>
      </c>
      <c r="B10" t="s">
        <v>47</v>
      </c>
      <c r="C10" t="s">
        <v>50</v>
      </c>
      <c r="D10" t="s">
        <v>58</v>
      </c>
      <c r="E10" t="s">
        <v>53</v>
      </c>
      <c r="F10" s="184" t="e">
        <f>_xlfn.DAYS('請求書(Excel版)'!J19+112,'請求書(Excel版)'!J20-1)</f>
        <v>#NUM!</v>
      </c>
      <c r="G10" s="63">
        <f>'請求書(Excel版)'!J19+112</f>
        <v>112</v>
      </c>
      <c r="H10" s="182" t="s">
        <v>345</v>
      </c>
    </row>
    <row r="11" spans="1:10">
      <c r="B11" t="s">
        <v>47</v>
      </c>
      <c r="C11" t="s">
        <v>50</v>
      </c>
      <c r="D11" t="s">
        <v>365</v>
      </c>
      <c r="E11" t="s">
        <v>53</v>
      </c>
      <c r="F11" s="184">
        <f>IF('請求書(Excel版)'!J20&gt;=DATE(2025,4,1),_xlfn.DAYS('請求書(Excel版)'!J19+112,'請求書(Excel版)'!J20-1),_xlfn.DAYS('請求書(Excel版)'!J19+112,DATE(2025,4,1)-1))</f>
        <v>-45635</v>
      </c>
      <c r="G11" s="63">
        <f>'請求書(Excel版)'!J19+112</f>
        <v>112</v>
      </c>
      <c r="H11" s="182" t="s">
        <v>366</v>
      </c>
    </row>
    <row r="12" spans="1:10">
      <c r="A12">
        <v>5</v>
      </c>
      <c r="B12" t="s">
        <v>47</v>
      </c>
      <c r="C12" t="s">
        <v>51</v>
      </c>
      <c r="D12" t="s">
        <v>59</v>
      </c>
      <c r="E12" t="s">
        <v>46</v>
      </c>
      <c r="F12" s="184" t="e">
        <f>_xlfn.DAYS('請求書(Excel版)'!T20,'請求書(Excel版)'!J20-1)</f>
        <v>#NUM!</v>
      </c>
      <c r="G12" s="63">
        <f>'請求書(Excel版)'!Z11+112</f>
        <v>112</v>
      </c>
      <c r="H12" s="182" t="s">
        <v>346</v>
      </c>
    </row>
    <row r="13" spans="1:10">
      <c r="B13" t="s">
        <v>47</v>
      </c>
      <c r="C13" t="s">
        <v>51</v>
      </c>
      <c r="D13" t="s">
        <v>367</v>
      </c>
      <c r="E13" t="s">
        <v>46</v>
      </c>
      <c r="F13" s="184">
        <f>IF('請求書(Excel版)'!J20&gt;=DATE(2025,4,1),_xlfn.DAYS('請求書(Excel版)'!T20,'請求書(Excel版)'!J20-1),_xlfn.DAYS('請求書(Excel版)'!T20,DATE(2025,4,1)-1))</f>
        <v>-45747</v>
      </c>
      <c r="G13" s="63">
        <f>'請求書(Excel版)'!Z11+112</f>
        <v>112</v>
      </c>
      <c r="H13" s="182" t="s">
        <v>368</v>
      </c>
    </row>
    <row r="14" spans="1:10">
      <c r="A14">
        <v>6</v>
      </c>
      <c r="B14" t="s">
        <v>47</v>
      </c>
      <c r="C14" t="s">
        <v>51</v>
      </c>
      <c r="D14" t="s">
        <v>60</v>
      </c>
      <c r="E14" t="s">
        <v>54</v>
      </c>
      <c r="F14" s="184" t="e">
        <f>_xlfn.DAYS('請求書(Excel版)'!Z11+112,'請求書(Excel版)'!J20-1)</f>
        <v>#NUM!</v>
      </c>
      <c r="G14" s="63">
        <f>'請求書(Excel版)'!Z11+112</f>
        <v>112</v>
      </c>
      <c r="H14" s="182" t="s">
        <v>347</v>
      </c>
    </row>
    <row r="15" spans="1:10">
      <c r="B15" t="s">
        <v>47</v>
      </c>
      <c r="C15" t="s">
        <v>51</v>
      </c>
      <c r="D15" t="s">
        <v>369</v>
      </c>
      <c r="E15" t="s">
        <v>54</v>
      </c>
      <c r="F15" s="184">
        <f>IF('請求書(Excel版)'!J20&gt;=DATE(2025,4,1),_xlfn.DAYS('請求書(Excel版)'!Z11+112,'請求書(Excel版)'!J20-1),_xlfn.DAYS('請求書(Excel版)'!Z11+112,DATE(2025,4,1)-1))</f>
        <v>-45635</v>
      </c>
      <c r="G15" s="63">
        <f>'請求書(Excel版)'!Z11+112</f>
        <v>112</v>
      </c>
      <c r="H15" s="182" t="s">
        <v>371</v>
      </c>
    </row>
    <row r="16" spans="1:10">
      <c r="A16">
        <v>7</v>
      </c>
      <c r="B16" t="s">
        <v>47</v>
      </c>
      <c r="C16" t="s">
        <v>52</v>
      </c>
      <c r="D16" t="s">
        <v>59</v>
      </c>
      <c r="E16" t="s">
        <v>46</v>
      </c>
      <c r="F16" s="184" t="e">
        <f>_xlfn.DAYS('請求書(Excel版)'!T20,'請求書(Excel版)'!J20-1)</f>
        <v>#NUM!</v>
      </c>
      <c r="G16" s="63">
        <f>'請求書(Excel版)'!Z11+112</f>
        <v>112</v>
      </c>
      <c r="H16" s="182" t="s">
        <v>348</v>
      </c>
    </row>
    <row r="17" spans="1:8">
      <c r="B17" t="s">
        <v>47</v>
      </c>
      <c r="C17" t="s">
        <v>52</v>
      </c>
      <c r="D17" t="s">
        <v>370</v>
      </c>
      <c r="E17" t="s">
        <v>46</v>
      </c>
      <c r="F17" s="184">
        <f>IF('請求書(Excel版)'!J20&gt;=DATE(2025,4,1),_xlfn.DAYS('請求書(Excel版)'!T20,'請求書(Excel版)'!J20-1),_xlfn.DAYS('請求書(Excel版)'!T20,DATE(2025,4,1)-1))</f>
        <v>-45747</v>
      </c>
      <c r="G17" s="63">
        <f>'請求書(Excel版)'!Z11+112</f>
        <v>112</v>
      </c>
      <c r="H17" s="182" t="s">
        <v>372</v>
      </c>
    </row>
    <row r="18" spans="1:8">
      <c r="A18">
        <v>8</v>
      </c>
      <c r="B18" t="s">
        <v>47</v>
      </c>
      <c r="C18" t="s">
        <v>52</v>
      </c>
      <c r="D18" t="s">
        <v>60</v>
      </c>
      <c r="E18" t="s">
        <v>54</v>
      </c>
      <c r="F18" s="184" t="e">
        <f>_xlfn.DAYS('請求書(Excel版)'!Z11+112,'請求書(Excel版)'!J20-1)</f>
        <v>#NUM!</v>
      </c>
      <c r="G18" s="63">
        <f>'請求書(Excel版)'!Z11+112</f>
        <v>112</v>
      </c>
      <c r="H18" s="182" t="s">
        <v>349</v>
      </c>
    </row>
    <row r="19" spans="1:8" ht="15" thickBot="1">
      <c r="B19" t="s">
        <v>47</v>
      </c>
      <c r="C19" t="s">
        <v>52</v>
      </c>
      <c r="D19" t="s">
        <v>369</v>
      </c>
      <c r="E19" t="s">
        <v>54</v>
      </c>
      <c r="F19" s="185">
        <f>IF('請求書(Excel版)'!J20&gt;=DATE(2025,4,1),_xlfn.DAYS('請求書(Excel版)'!Z11+112,'請求書(Excel版)'!J20-1),_xlfn.DAYS('請求書(Excel版)'!Z11+112,DATE(2025,4,1)-1))</f>
        <v>-45635</v>
      </c>
      <c r="G19" s="63">
        <f>'請求書(Excel版)'!Z11+112</f>
        <v>112</v>
      </c>
      <c r="H19" s="183" t="s">
        <v>373</v>
      </c>
    </row>
    <row r="20" spans="1:8" ht="15" thickBot="1"/>
    <row r="21" spans="1:8">
      <c r="B21" s="172" t="s">
        <v>41</v>
      </c>
      <c r="C21" s="173">
        <f>チェックボックスのステータス!C2</f>
        <v>1</v>
      </c>
      <c r="D21" s="173" t="s">
        <v>63</v>
      </c>
      <c r="E21" s="173"/>
      <c r="F21" s="173"/>
      <c r="G21" s="174"/>
    </row>
    <row r="22" spans="1:8">
      <c r="B22" s="175" t="s">
        <v>62</v>
      </c>
      <c r="C22" s="176">
        <f>IF(C21=2,0,IF('請求書(Excel版)'!Z11&lt;'請求書(Excel版)'!J19,1,IF('請求書(Excel版)'!Z11='請求書(Excel版)'!J19,2,IF('請求書(Excel版)'!Z11&gt;'請求書(Excel版)'!J19,3))))</f>
        <v>2</v>
      </c>
      <c r="D22" s="176" t="s">
        <v>65</v>
      </c>
      <c r="E22" s="176"/>
      <c r="F22" s="176"/>
      <c r="G22" s="177"/>
    </row>
    <row r="23" spans="1:8">
      <c r="B23" s="175" t="s">
        <v>61</v>
      </c>
      <c r="C23" s="176">
        <f>IF(C21=1,0,IF('請求書(Excel版)'!T20&lt;'請求書(Excel版)'!Z11+56,1,2))</f>
        <v>0</v>
      </c>
      <c r="D23" s="176" t="s">
        <v>105</v>
      </c>
      <c r="E23" s="176"/>
      <c r="F23" s="176"/>
      <c r="G23" s="177"/>
    </row>
    <row r="24" spans="1:8">
      <c r="B24" s="175" t="s">
        <v>156</v>
      </c>
      <c r="C24" s="176">
        <f>IF(OR(C22=0,'請求書(Excel版)'!Z11&gt;='請求書(Excel版)'!J19),0,IF('請求書(Excel版)'!T20&lt;'請求書(Excel版)'!J19+112,1,2))</f>
        <v>0</v>
      </c>
      <c r="D24" s="176" t="s">
        <v>157</v>
      </c>
      <c r="E24" s="176"/>
      <c r="F24" s="176"/>
      <c r="G24" s="177"/>
    </row>
    <row r="25" spans="1:8">
      <c r="B25" s="175" t="s">
        <v>155</v>
      </c>
      <c r="C25" s="176">
        <f>IF(OR(C22=0,'請求書(Excel版)'!Z11&lt;'請求書(Excel版)'!J19),0,IF('請求書(Excel版)'!T20&lt;'請求書(Excel版)'!Z11+112,1,2))</f>
        <v>1</v>
      </c>
      <c r="D25" s="176" t="s">
        <v>158</v>
      </c>
      <c r="E25" s="176"/>
      <c r="F25" s="176"/>
      <c r="G25" s="177"/>
    </row>
    <row r="26" spans="1:8" ht="15" thickBot="1">
      <c r="B26" s="178" t="s">
        <v>340</v>
      </c>
      <c r="C26" s="179">
        <f>IF('請求書(Excel版)'!Z11&gt;=DATE(2025,4,1),0,1)</f>
        <v>1</v>
      </c>
      <c r="D26" s="179" t="s">
        <v>341</v>
      </c>
      <c r="E26" s="179"/>
      <c r="F26" s="179"/>
      <c r="G26" s="180"/>
    </row>
    <row r="28" spans="1:8">
      <c r="B28" s="39" t="s">
        <v>64</v>
      </c>
      <c r="C28" s="39" t="str">
        <f>C21&amp;C22&amp;C23&amp;C24&amp;C25&amp;C26</f>
        <v>120011</v>
      </c>
      <c r="D28" t="s">
        <v>432</v>
      </c>
    </row>
    <row r="32" spans="1:8" ht="15" thickBot="1">
      <c r="A32" t="s">
        <v>37</v>
      </c>
      <c r="E32" t="s">
        <v>446</v>
      </c>
    </row>
    <row r="33" spans="1:8">
      <c r="A33" t="s">
        <v>45</v>
      </c>
      <c r="B33" t="s">
        <v>126</v>
      </c>
      <c r="C33" t="s">
        <v>66</v>
      </c>
      <c r="D33" t="s">
        <v>100</v>
      </c>
      <c r="E33" s="181" t="s">
        <v>42</v>
      </c>
      <c r="F33" s="181" t="s">
        <v>433</v>
      </c>
    </row>
    <row r="34" spans="1:8">
      <c r="A34">
        <v>1</v>
      </c>
      <c r="B34" t="s">
        <v>127</v>
      </c>
      <c r="C34" t="s">
        <v>49</v>
      </c>
      <c r="D34" t="s">
        <v>49</v>
      </c>
      <c r="E34" s="184" t="s">
        <v>181</v>
      </c>
      <c r="F34" s="182" t="s">
        <v>352</v>
      </c>
      <c r="G34" s="41"/>
      <c r="H34" s="41"/>
    </row>
    <row r="35" spans="1:8">
      <c r="B35" t="s">
        <v>127</v>
      </c>
      <c r="C35" t="s">
        <v>398</v>
      </c>
      <c r="D35" t="s">
        <v>49</v>
      </c>
      <c r="E35" s="184" t="s">
        <v>181</v>
      </c>
      <c r="F35" s="182" t="s">
        <v>399</v>
      </c>
      <c r="G35" s="41"/>
      <c r="H35" s="41"/>
    </row>
    <row r="36" spans="1:8">
      <c r="A36">
        <v>2</v>
      </c>
      <c r="B36" t="s">
        <v>128</v>
      </c>
      <c r="C36" t="s">
        <v>55</v>
      </c>
      <c r="D36" t="s">
        <v>46</v>
      </c>
      <c r="E36" s="184" t="e">
        <f>_xlfn.DAYS('請求書(Excel版)'!T21,'請求書(Excel版)'!J21-1)</f>
        <v>#NUM!</v>
      </c>
      <c r="F36" s="182" t="s">
        <v>353</v>
      </c>
      <c r="G36" s="41"/>
      <c r="H36" s="41"/>
    </row>
    <row r="37" spans="1:8">
      <c r="B37" t="s">
        <v>350</v>
      </c>
      <c r="C37" t="s">
        <v>357</v>
      </c>
      <c r="D37" t="s">
        <v>351</v>
      </c>
      <c r="E37" s="184" t="e">
        <f>_xlfn.DAYS('請求書(Excel版)'!T21,'請求書(Excel版)'!J21-1)</f>
        <v>#NUM!</v>
      </c>
      <c r="F37" s="182" t="s">
        <v>356</v>
      </c>
      <c r="G37" s="41"/>
      <c r="H37" s="41"/>
    </row>
    <row r="38" spans="1:8">
      <c r="A38">
        <v>3</v>
      </c>
      <c r="B38" t="s">
        <v>128</v>
      </c>
      <c r="C38" t="s">
        <v>129</v>
      </c>
      <c r="D38" t="s">
        <v>67</v>
      </c>
      <c r="E38" s="184">
        <f>_xlfn.DAYS('請求書(Excel版)'!Z11+56,'請求書(Excel版)'!J21)</f>
        <v>56</v>
      </c>
      <c r="F38" s="182" t="s">
        <v>354</v>
      </c>
      <c r="G38" s="41"/>
      <c r="H38" s="41"/>
    </row>
    <row r="39" spans="1:8" ht="15" thickBot="1">
      <c r="B39" t="s">
        <v>350</v>
      </c>
      <c r="C39" t="s">
        <v>358</v>
      </c>
      <c r="D39" t="s">
        <v>351</v>
      </c>
      <c r="E39" s="185">
        <f>_xlfn.DAYS('請求書(Excel版)'!Z11+56,'請求書(Excel版)'!J21)</f>
        <v>56</v>
      </c>
      <c r="F39" s="183" t="s">
        <v>355</v>
      </c>
      <c r="G39" s="41"/>
      <c r="H39" s="41"/>
    </row>
    <row r="40" spans="1:8" ht="15" thickBot="1"/>
    <row r="41" spans="1:8">
      <c r="B41" s="172" t="s">
        <v>149</v>
      </c>
      <c r="C41" s="173">
        <f>IF(チェックボックスのステータス!C3&lt;&gt;6,0,1)</f>
        <v>1</v>
      </c>
      <c r="D41" s="173" t="s">
        <v>150</v>
      </c>
      <c r="E41" s="174"/>
    </row>
    <row r="42" spans="1:8" ht="28.8">
      <c r="B42" s="175" t="s">
        <v>48</v>
      </c>
      <c r="C42" s="176">
        <f>IF(C41=0,0,IF('請求書(Excel版)'!T21&lt;'請求書(Excel版)'!Z11+55,0,1))</f>
        <v>0</v>
      </c>
      <c r="D42" s="186" t="s">
        <v>130</v>
      </c>
      <c r="E42" s="177"/>
    </row>
    <row r="43" spans="1:8" ht="15" thickBot="1">
      <c r="B43" s="178" t="s">
        <v>340</v>
      </c>
      <c r="C43" s="179">
        <f>IF('請求書(Excel版)'!Z11&gt;=DATE(2025,4,1),0,1)</f>
        <v>1</v>
      </c>
      <c r="D43" s="179" t="s">
        <v>341</v>
      </c>
      <c r="E43" s="180"/>
    </row>
    <row r="45" spans="1:8">
      <c r="B45" s="39" t="s">
        <v>64</v>
      </c>
      <c r="C45" s="39" t="str">
        <f>C41&amp;C42&amp;C43</f>
        <v>101</v>
      </c>
      <c r="D45" t="s">
        <v>432</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37"/>
  <sheetViews>
    <sheetView zoomScale="101" workbookViewId="0">
      <selection activeCell="C53" sqref="C53"/>
    </sheetView>
  </sheetViews>
  <sheetFormatPr defaultRowHeight="14.4"/>
  <cols>
    <col min="1" max="1" width="16.8984375" customWidth="1"/>
    <col min="2" max="2" width="30.59765625" bestFit="1" customWidth="1"/>
    <col min="3" max="3" width="40.19921875" bestFit="1" customWidth="1"/>
    <col min="4" max="4" width="9.19921875" bestFit="1" customWidth="1"/>
    <col min="5" max="5" width="72.3984375" bestFit="1" customWidth="1"/>
    <col min="6" max="6" width="20.8984375" bestFit="1" customWidth="1"/>
  </cols>
  <sheetData>
    <row r="1" spans="1:6">
      <c r="A1" t="s">
        <v>278</v>
      </c>
    </row>
    <row r="2" spans="1:6">
      <c r="A2" s="39" t="str">
        <f>育休カウント!C28</f>
        <v>120011</v>
      </c>
    </row>
    <row r="3" spans="1:6" ht="15" thickBot="1">
      <c r="A3" t="s">
        <v>437</v>
      </c>
      <c r="D3" t="s">
        <v>440</v>
      </c>
    </row>
    <row r="4" spans="1:6">
      <c r="A4" t="s">
        <v>41</v>
      </c>
      <c r="B4" t="s">
        <v>147</v>
      </c>
      <c r="C4" t="s">
        <v>48</v>
      </c>
      <c r="D4" s="181" t="s">
        <v>160</v>
      </c>
      <c r="E4" t="s">
        <v>272</v>
      </c>
      <c r="F4" s="181" t="s">
        <v>277</v>
      </c>
    </row>
    <row r="5" spans="1:6">
      <c r="A5" t="s">
        <v>43</v>
      </c>
      <c r="B5" t="s">
        <v>161</v>
      </c>
      <c r="C5" t="s">
        <v>55</v>
      </c>
      <c r="D5" s="182" t="s">
        <v>374</v>
      </c>
      <c r="E5" t="s">
        <v>273</v>
      </c>
      <c r="F5" s="184">
        <f>IF(OR('請求書(Excel版)'!T20&lt;'請求書(Excel版)'!Z11,'請求書(Excel版)'!J20&gt;'請求書(Excel版)'!Z11+56),1,0)</f>
        <v>0</v>
      </c>
    </row>
    <row r="6" spans="1:6">
      <c r="A6" t="s">
        <v>43</v>
      </c>
      <c r="B6" t="s">
        <v>391</v>
      </c>
      <c r="C6" t="s">
        <v>55</v>
      </c>
      <c r="D6" s="182" t="s">
        <v>360</v>
      </c>
      <c r="E6" t="s">
        <v>273</v>
      </c>
      <c r="F6" s="184">
        <f>IF(OR('請求書(Excel版)'!T20&lt;'請求書(Excel版)'!Z11,'請求書(Excel版)'!J20&gt;'請求書(Excel版)'!Z11+56),1,0)</f>
        <v>0</v>
      </c>
    </row>
    <row r="7" spans="1:6">
      <c r="A7" t="s">
        <v>43</v>
      </c>
      <c r="B7" t="s">
        <v>161</v>
      </c>
      <c r="C7" t="s">
        <v>56</v>
      </c>
      <c r="D7" s="182" t="s">
        <v>375</v>
      </c>
      <c r="E7" t="s">
        <v>273</v>
      </c>
      <c r="F7" s="184">
        <f>IF(OR('請求書(Excel版)'!T20&lt;'請求書(Excel版)'!Z11,'請求書(Excel版)'!J20&gt;'請求書(Excel版)'!Z11+56),1,0)</f>
        <v>0</v>
      </c>
    </row>
    <row r="8" spans="1:6">
      <c r="A8" t="s">
        <v>43</v>
      </c>
      <c r="B8" t="s">
        <v>391</v>
      </c>
      <c r="C8" t="s">
        <v>56</v>
      </c>
      <c r="D8" s="182" t="s">
        <v>362</v>
      </c>
      <c r="E8" t="s">
        <v>273</v>
      </c>
      <c r="F8" s="184">
        <f>IF(OR('請求書(Excel版)'!T20&lt;'請求書(Excel版)'!Z11,'請求書(Excel版)'!J20&gt;'請求書(Excel版)'!Z11+56),1,0)</f>
        <v>0</v>
      </c>
    </row>
    <row r="9" spans="1:6">
      <c r="A9" t="s">
        <v>47</v>
      </c>
      <c r="B9" t="s">
        <v>50</v>
      </c>
      <c r="C9" t="s">
        <v>57</v>
      </c>
      <c r="D9" s="182" t="s">
        <v>376</v>
      </c>
      <c r="E9" t="s">
        <v>274</v>
      </c>
      <c r="F9" s="184">
        <f>IF(OR('請求書(Excel版)'!T20&lt;'請求書(Excel版)'!Z11,'請求書(Excel版)'!J20&gt;'請求書(Excel版)'!Z11+112),1,0)</f>
        <v>0</v>
      </c>
    </row>
    <row r="10" spans="1:6">
      <c r="A10" t="s">
        <v>47</v>
      </c>
      <c r="B10" t="s">
        <v>392</v>
      </c>
      <c r="C10" t="s">
        <v>57</v>
      </c>
      <c r="D10" s="182" t="s">
        <v>364</v>
      </c>
      <c r="E10" t="s">
        <v>274</v>
      </c>
      <c r="F10" s="184">
        <f>IF(OR('請求書(Excel版)'!T20&lt;'請求書(Excel版)'!Z11,'請求書(Excel版)'!J20&gt;'請求書(Excel版)'!Z11+112),1,0)</f>
        <v>0</v>
      </c>
    </row>
    <row r="11" spans="1:6">
      <c r="A11" t="s">
        <v>47</v>
      </c>
      <c r="B11" t="s">
        <v>50</v>
      </c>
      <c r="C11" t="s">
        <v>58</v>
      </c>
      <c r="D11" s="182" t="s">
        <v>377</v>
      </c>
      <c r="E11" t="s">
        <v>274</v>
      </c>
      <c r="F11" s="184">
        <f>IF(OR('請求書(Excel版)'!T20&lt;'請求書(Excel版)'!Z11,'請求書(Excel版)'!J20&gt;'請求書(Excel版)'!Z11+112),1,0)</f>
        <v>0</v>
      </c>
    </row>
    <row r="12" spans="1:6">
      <c r="A12" t="s">
        <v>47</v>
      </c>
      <c r="B12" t="s">
        <v>392</v>
      </c>
      <c r="C12" t="s">
        <v>58</v>
      </c>
      <c r="D12" s="182" t="s">
        <v>366</v>
      </c>
      <c r="E12" t="s">
        <v>274</v>
      </c>
      <c r="F12" s="184">
        <f>IF(OR('請求書(Excel版)'!T20&lt;'請求書(Excel版)'!Z11,'請求書(Excel版)'!J20&gt;'請求書(Excel版)'!Z11+112),1,0)</f>
        <v>0</v>
      </c>
    </row>
    <row r="13" spans="1:6">
      <c r="A13" t="s">
        <v>47</v>
      </c>
      <c r="B13" t="s">
        <v>51</v>
      </c>
      <c r="C13" t="s">
        <v>59</v>
      </c>
      <c r="D13" s="182" t="s">
        <v>378</v>
      </c>
      <c r="E13" t="s">
        <v>275</v>
      </c>
      <c r="F13" s="184">
        <f>IF(OR('請求書(Excel版)'!T20&lt;'請求書(Excel版)'!Z11,'請求書(Excel版)'!J20&gt;'請求書(Excel版)'!Z11+112),1,0)</f>
        <v>0</v>
      </c>
    </row>
    <row r="14" spans="1:6">
      <c r="A14" t="s">
        <v>47</v>
      </c>
      <c r="B14" t="s">
        <v>393</v>
      </c>
      <c r="C14" t="s">
        <v>59</v>
      </c>
      <c r="D14" s="182" t="s">
        <v>368</v>
      </c>
      <c r="E14" t="s">
        <v>275</v>
      </c>
      <c r="F14" s="184">
        <f>IF(OR('請求書(Excel版)'!T20&lt;'請求書(Excel版)'!Z11,'請求書(Excel版)'!J20&gt;'請求書(Excel版)'!Z11+112),1,0)</f>
        <v>0</v>
      </c>
    </row>
    <row r="15" spans="1:6">
      <c r="A15" t="s">
        <v>47</v>
      </c>
      <c r="B15" t="s">
        <v>51</v>
      </c>
      <c r="C15" t="s">
        <v>60</v>
      </c>
      <c r="D15" s="182" t="s">
        <v>379</v>
      </c>
      <c r="E15" t="s">
        <v>275</v>
      </c>
      <c r="F15" s="184">
        <f>IF(OR('請求書(Excel版)'!T20&lt;'請求書(Excel版)'!Z11,'請求書(Excel版)'!J20&gt;'請求書(Excel版)'!Z11+112),1,0)</f>
        <v>0</v>
      </c>
    </row>
    <row r="16" spans="1:6">
      <c r="A16" t="s">
        <v>47</v>
      </c>
      <c r="B16" t="s">
        <v>393</v>
      </c>
      <c r="C16" t="s">
        <v>60</v>
      </c>
      <c r="D16" s="182" t="s">
        <v>371</v>
      </c>
      <c r="E16" t="s">
        <v>275</v>
      </c>
      <c r="F16" s="184">
        <f>IF(OR('請求書(Excel版)'!T20&lt;'請求書(Excel版)'!Z11,'請求書(Excel版)'!J20&gt;'請求書(Excel版)'!Z11+112),1,0)</f>
        <v>0</v>
      </c>
    </row>
    <row r="17" spans="1:6">
      <c r="A17" t="s">
        <v>47</v>
      </c>
      <c r="B17" t="s">
        <v>52</v>
      </c>
      <c r="C17" t="s">
        <v>59</v>
      </c>
      <c r="D17" s="182" t="s">
        <v>380</v>
      </c>
      <c r="E17" t="s">
        <v>276</v>
      </c>
      <c r="F17" s="184">
        <f>IF(OR('請求書(Excel版)'!T20&lt;'請求書(Excel版)'!J19,'請求書(Excel版)'!J20&gt;'請求書(Excel版)'!Z11+112),1,0)</f>
        <v>0</v>
      </c>
    </row>
    <row r="18" spans="1:6">
      <c r="A18" t="s">
        <v>47</v>
      </c>
      <c r="B18" t="s">
        <v>394</v>
      </c>
      <c r="C18" t="s">
        <v>59</v>
      </c>
      <c r="D18" s="182" t="s">
        <v>389</v>
      </c>
      <c r="E18" t="s">
        <v>276</v>
      </c>
      <c r="F18" s="184">
        <f>IF(OR('請求書(Excel版)'!T20&lt;'請求書(Excel版)'!J19,'請求書(Excel版)'!J20&gt;'請求書(Excel版)'!Z11+112),1,0)</f>
        <v>0</v>
      </c>
    </row>
    <row r="19" spans="1:6">
      <c r="A19" t="s">
        <v>47</v>
      </c>
      <c r="B19" t="s">
        <v>52</v>
      </c>
      <c r="C19" t="s">
        <v>60</v>
      </c>
      <c r="D19" s="182" t="s">
        <v>381</v>
      </c>
      <c r="E19" t="s">
        <v>276</v>
      </c>
      <c r="F19" s="184">
        <f>IF(OR('請求書(Excel版)'!T20&lt;'請求書(Excel版)'!J19,'請求書(Excel版)'!J20&gt;'請求書(Excel版)'!Z11+112),1,0)</f>
        <v>0</v>
      </c>
    </row>
    <row r="20" spans="1:6" ht="15" thickBot="1">
      <c r="A20" t="s">
        <v>47</v>
      </c>
      <c r="B20" t="s">
        <v>394</v>
      </c>
      <c r="C20" t="s">
        <v>60</v>
      </c>
      <c r="D20" s="183" t="s">
        <v>390</v>
      </c>
      <c r="E20" t="s">
        <v>276</v>
      </c>
      <c r="F20" s="185">
        <f>IF(OR('請求書(Excel版)'!T20&lt;'請求書(Excel版)'!J19,'請求書(Excel版)'!J20&gt;'請求書(Excel版)'!Z11+112),1,0)</f>
        <v>0</v>
      </c>
    </row>
    <row r="22" spans="1:6">
      <c r="A22" s="39" t="s">
        <v>280</v>
      </c>
      <c r="B22" s="146">
        <f>INDEX(F5:F20,MATCH(A2,D5:D20,0))</f>
        <v>0</v>
      </c>
    </row>
    <row r="25" spans="1:6">
      <c r="A25" t="s">
        <v>279</v>
      </c>
      <c r="B25" t="s">
        <v>395</v>
      </c>
    </row>
    <row r="26" spans="1:6">
      <c r="A26" s="39" t="str">
        <f>育休カウント!C45</f>
        <v>101</v>
      </c>
    </row>
    <row r="27" spans="1:6" ht="15" thickBot="1">
      <c r="A27" t="s">
        <v>441</v>
      </c>
      <c r="D27" t="s">
        <v>442</v>
      </c>
    </row>
    <row r="28" spans="1:6">
      <c r="A28" t="s">
        <v>126</v>
      </c>
      <c r="B28" t="s">
        <v>66</v>
      </c>
      <c r="C28" t="s">
        <v>42</v>
      </c>
      <c r="D28" s="181" t="s">
        <v>64</v>
      </c>
      <c r="E28" t="s">
        <v>272</v>
      </c>
      <c r="F28" s="181" t="s">
        <v>277</v>
      </c>
    </row>
    <row r="29" spans="1:6">
      <c r="A29" t="s">
        <v>127</v>
      </c>
      <c r="B29" t="s">
        <v>161</v>
      </c>
      <c r="C29" t="s">
        <v>161</v>
      </c>
      <c r="D29" s="182" t="s">
        <v>382</v>
      </c>
      <c r="E29" t="s">
        <v>49</v>
      </c>
      <c r="F29" s="184">
        <v>0</v>
      </c>
    </row>
    <row r="30" spans="1:6">
      <c r="A30" t="s">
        <v>128</v>
      </c>
      <c r="B30" t="s">
        <v>55</v>
      </c>
      <c r="C30" t="s">
        <v>46</v>
      </c>
      <c r="D30" s="182" t="s">
        <v>383</v>
      </c>
      <c r="E30" t="s">
        <v>273</v>
      </c>
      <c r="F30" s="184">
        <f>IF(AND(ISBLANK('請求書(Excel版)'!J21),ISBLANK('請求書(Excel版)'!T21)),0,IF(OR('請求書(Excel版)'!T21&lt;'請求書(Excel版)'!Z11,'請求書(Excel版)'!J21&gt;'請求書(Excel版)'!Z11+56),1,0))</f>
        <v>0</v>
      </c>
    </row>
    <row r="31" spans="1:6">
      <c r="A31" t="s">
        <v>128</v>
      </c>
      <c r="B31" t="s">
        <v>359</v>
      </c>
      <c r="C31" t="s">
        <v>46</v>
      </c>
      <c r="D31" s="182" t="s">
        <v>356</v>
      </c>
      <c r="E31" t="s">
        <v>273</v>
      </c>
      <c r="F31" s="184">
        <f>IF(AND(ISBLANK('請求書(Excel版)'!J21),ISBLANK('請求書(Excel版)'!T21)),0,IF(OR('請求書(Excel版)'!T21&lt;'請求書(Excel版)'!Z11,'請求書(Excel版)'!J21&gt;'請求書(Excel版)'!Z11+56),1,0))</f>
        <v>0</v>
      </c>
    </row>
    <row r="32" spans="1:6">
      <c r="A32" t="s">
        <v>128</v>
      </c>
      <c r="B32" t="s">
        <v>129</v>
      </c>
      <c r="C32" t="s">
        <v>67</v>
      </c>
      <c r="D32" s="182" t="s">
        <v>384</v>
      </c>
      <c r="E32" t="s">
        <v>273</v>
      </c>
      <c r="F32" s="184">
        <f>IF(AND(ISBLANK('請求書(Excel版)'!J21),ISBLANK('請求書(Excel版)'!T21)),0,IF(OR('請求書(Excel版)'!T21&lt;'請求書(Excel版)'!Z11,'請求書(Excel版)'!J21&gt;'請求書(Excel版)'!Z11+56),1,0))</f>
        <v>0</v>
      </c>
    </row>
    <row r="33" spans="1:6" ht="15" thickBot="1">
      <c r="A33" t="s">
        <v>128</v>
      </c>
      <c r="B33" t="s">
        <v>396</v>
      </c>
      <c r="C33" t="s">
        <v>67</v>
      </c>
      <c r="D33" s="183" t="s">
        <v>355</v>
      </c>
      <c r="E33" t="s">
        <v>273</v>
      </c>
      <c r="F33" s="185">
        <f>IF(AND(ISBLANK('請求書(Excel版)'!J21),ISBLANK('請求書(Excel版)'!T21)),0,IF(OR('請求書(Excel版)'!T21&lt;'請求書(Excel版)'!Z11,'請求書(Excel版)'!J21&gt;'請求書(Excel版)'!Z11+56),1,0))</f>
        <v>0</v>
      </c>
    </row>
    <row r="35" spans="1:6">
      <c r="A35" s="39" t="s">
        <v>280</v>
      </c>
      <c r="B35" s="146">
        <f>INDEX(F29:F33,MATCH(A26,D29:D33,0))</f>
        <v>0</v>
      </c>
    </row>
    <row r="37" spans="1:6">
      <c r="A37" t="s">
        <v>443</v>
      </c>
    </row>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B1:AQ61"/>
  <sheetViews>
    <sheetView showGridLines="0" view="pageBreakPreview" topLeftCell="A22" zoomScale="160" zoomScaleNormal="100" zoomScaleSheetLayoutView="160" workbookViewId="0">
      <selection activeCell="W38" sqref="W38:AF39"/>
    </sheetView>
  </sheetViews>
  <sheetFormatPr defaultColWidth="2.5" defaultRowHeight="15" customHeight="1"/>
  <cols>
    <col min="1" max="1" width="2.5" style="31"/>
    <col min="2" max="35" width="2.59765625" style="31" customWidth="1"/>
    <col min="36" max="36" width="2.5" style="31" customWidth="1"/>
    <col min="37" max="37" width="8.3984375" style="31" bestFit="1" customWidth="1"/>
    <col min="38" max="38" width="17.19921875" style="31" customWidth="1"/>
    <col min="39" max="41" width="2.5" style="31"/>
    <col min="42" max="43" width="7.19921875" style="31" bestFit="1" customWidth="1"/>
    <col min="44" max="16384" width="2.5" style="31"/>
  </cols>
  <sheetData>
    <row r="1" spans="2:43" ht="25.95" customHeight="1">
      <c r="B1" s="42" t="s">
        <v>319</v>
      </c>
      <c r="M1" s="43"/>
      <c r="N1" s="452" t="s">
        <v>456</v>
      </c>
      <c r="O1" s="452"/>
      <c r="P1" s="452"/>
      <c r="Q1" s="452"/>
      <c r="R1" s="452"/>
      <c r="S1" s="452"/>
      <c r="T1" s="452"/>
      <c r="U1" s="452"/>
      <c r="V1" s="452"/>
      <c r="W1" s="452"/>
      <c r="X1" s="452"/>
      <c r="Y1" s="452"/>
      <c r="Z1" s="452"/>
      <c r="AA1" s="452"/>
      <c r="AB1" s="452"/>
      <c r="AC1" s="452"/>
      <c r="AD1" s="452"/>
      <c r="AE1" s="452"/>
      <c r="AF1" s="452"/>
      <c r="AG1" s="452"/>
      <c r="AH1" s="452"/>
      <c r="AI1" s="452"/>
      <c r="AJ1" s="452"/>
    </row>
    <row r="2" spans="2:43" ht="27.75" customHeight="1">
      <c r="B2" s="317" t="s">
        <v>245</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row>
    <row r="3" spans="2:43" ht="20.100000000000001" customHeight="1">
      <c r="B3" s="51" t="s">
        <v>447</v>
      </c>
      <c r="C3" s="196"/>
      <c r="D3" s="196"/>
      <c r="E3" s="196"/>
      <c r="F3" s="196"/>
      <c r="G3" s="196"/>
      <c r="H3" s="196"/>
      <c r="I3" s="196"/>
      <c r="J3" s="196"/>
      <c r="K3" s="196"/>
      <c r="L3" s="196"/>
      <c r="M3" s="196"/>
      <c r="N3" s="196"/>
      <c r="O3" s="196"/>
      <c r="P3" s="196"/>
      <c r="Q3" s="196"/>
      <c r="R3" s="196"/>
      <c r="S3" s="196"/>
      <c r="T3" s="196"/>
      <c r="U3" s="196"/>
      <c r="V3" s="196"/>
      <c r="W3" s="196"/>
      <c r="X3" s="196"/>
      <c r="AH3" s="196"/>
      <c r="AI3" s="196"/>
    </row>
    <row r="4" spans="2:43" ht="20.100000000000001" customHeight="1">
      <c r="B4" s="51" t="s">
        <v>96</v>
      </c>
      <c r="C4" s="196"/>
      <c r="D4" s="196"/>
      <c r="E4" s="196"/>
      <c r="F4" s="196"/>
      <c r="G4" s="196"/>
      <c r="H4" s="196"/>
      <c r="I4" s="196"/>
      <c r="J4" s="196"/>
      <c r="K4" s="196"/>
      <c r="L4" s="196"/>
      <c r="M4" s="196"/>
      <c r="N4" s="196"/>
      <c r="O4" s="196"/>
      <c r="P4" s="196"/>
      <c r="Q4" s="196"/>
      <c r="R4" s="196"/>
      <c r="S4" s="196"/>
      <c r="T4" s="196"/>
      <c r="U4" s="196"/>
      <c r="V4" s="196"/>
      <c r="W4" s="196"/>
      <c r="X4" s="196"/>
      <c r="AH4" s="196"/>
      <c r="AI4" s="196"/>
    </row>
    <row r="5" spans="2:43" ht="18.45" customHeight="1">
      <c r="B5" s="44" t="s">
        <v>26</v>
      </c>
      <c r="C5" s="45"/>
      <c r="D5" s="45"/>
      <c r="E5" s="45"/>
      <c r="F5" s="45"/>
      <c r="G5" s="45"/>
      <c r="H5" s="45"/>
      <c r="I5" s="45"/>
      <c r="J5" s="45"/>
      <c r="K5" s="45"/>
      <c r="L5" s="45"/>
      <c r="M5" s="45"/>
      <c r="N5" s="196"/>
      <c r="O5" s="196"/>
      <c r="P5" s="196"/>
      <c r="Q5" s="196"/>
      <c r="R5" s="196"/>
      <c r="S5" s="196"/>
      <c r="T5" s="196"/>
      <c r="U5" s="196"/>
      <c r="V5" s="196"/>
      <c r="W5" s="196"/>
      <c r="X5" s="196"/>
      <c r="AH5" s="196"/>
      <c r="AI5" s="196"/>
      <c r="AL5" s="48"/>
    </row>
    <row r="6" spans="2:43" s="34" customFormat="1" ht="14.55" customHeight="1" thickBot="1">
      <c r="B6" s="58" t="s">
        <v>142</v>
      </c>
      <c r="C6" s="58"/>
      <c r="D6" s="58"/>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row>
    <row r="7" spans="2:43" ht="18" customHeight="1">
      <c r="B7" s="251" t="s">
        <v>286</v>
      </c>
      <c r="C7" s="246"/>
      <c r="D7" s="246"/>
      <c r="E7" s="246"/>
      <c r="F7" s="246"/>
      <c r="G7" s="247"/>
      <c r="H7" s="318" t="s">
        <v>13</v>
      </c>
      <c r="I7" s="319"/>
      <c r="J7" s="319"/>
      <c r="K7" s="319"/>
      <c r="L7" s="319"/>
      <c r="M7" s="319"/>
      <c r="N7" s="319"/>
      <c r="O7" s="319"/>
      <c r="P7" s="319"/>
      <c r="Q7" s="319"/>
      <c r="R7" s="319"/>
      <c r="S7" s="320"/>
      <c r="T7" s="245" t="s">
        <v>25</v>
      </c>
      <c r="U7" s="246"/>
      <c r="V7" s="246"/>
      <c r="W7" s="246"/>
      <c r="X7" s="246"/>
      <c r="Y7" s="247"/>
      <c r="Z7" s="436" t="s">
        <v>453</v>
      </c>
      <c r="AA7" s="437"/>
      <c r="AB7" s="437"/>
      <c r="AC7" s="437"/>
      <c r="AD7" s="437"/>
      <c r="AE7" s="437"/>
      <c r="AF7" s="437"/>
      <c r="AG7" s="437"/>
      <c r="AH7" s="437"/>
      <c r="AI7" s="438"/>
    </row>
    <row r="8" spans="2:43" ht="18" customHeight="1">
      <c r="B8" s="238" t="s">
        <v>287</v>
      </c>
      <c r="C8" s="229"/>
      <c r="D8" s="229"/>
      <c r="E8" s="229"/>
      <c r="F8" s="229"/>
      <c r="G8" s="230"/>
      <c r="H8" s="427" t="s">
        <v>450</v>
      </c>
      <c r="I8" s="428"/>
      <c r="J8" s="428"/>
      <c r="K8" s="428"/>
      <c r="L8" s="428"/>
      <c r="M8" s="428"/>
      <c r="N8" s="428"/>
      <c r="O8" s="428"/>
      <c r="P8" s="428"/>
      <c r="Q8" s="428"/>
      <c r="R8" s="428"/>
      <c r="S8" s="429"/>
      <c r="T8" s="228"/>
      <c r="U8" s="229"/>
      <c r="V8" s="229"/>
      <c r="W8" s="229"/>
      <c r="X8" s="229"/>
      <c r="Y8" s="230"/>
      <c r="Z8" s="439"/>
      <c r="AA8" s="440"/>
      <c r="AB8" s="440"/>
      <c r="AC8" s="440"/>
      <c r="AD8" s="440"/>
      <c r="AE8" s="440"/>
      <c r="AF8" s="440"/>
      <c r="AG8" s="440"/>
      <c r="AH8" s="440"/>
      <c r="AI8" s="441"/>
    </row>
    <row r="9" spans="2:43" ht="18" customHeight="1">
      <c r="B9" s="210" t="s">
        <v>0</v>
      </c>
      <c r="C9" s="211"/>
      <c r="D9" s="211"/>
      <c r="E9" s="211"/>
      <c r="F9" s="211"/>
      <c r="G9" s="212"/>
      <c r="H9" s="430" t="s">
        <v>451</v>
      </c>
      <c r="I9" s="431"/>
      <c r="J9" s="431"/>
      <c r="K9" s="431"/>
      <c r="L9" s="431"/>
      <c r="M9" s="431"/>
      <c r="N9" s="431"/>
      <c r="O9" s="431"/>
      <c r="P9" s="431"/>
      <c r="Q9" s="431"/>
      <c r="R9" s="431"/>
      <c r="S9" s="432"/>
      <c r="T9" s="225" t="s">
        <v>12</v>
      </c>
      <c r="U9" s="226"/>
      <c r="V9" s="226"/>
      <c r="W9" s="226"/>
      <c r="X9" s="226"/>
      <c r="Y9" s="227"/>
      <c r="Z9" s="442" t="s">
        <v>454</v>
      </c>
      <c r="AA9" s="443"/>
      <c r="AB9" s="443"/>
      <c r="AC9" s="443"/>
      <c r="AD9" s="443"/>
      <c r="AE9" s="443"/>
      <c r="AF9" s="443"/>
      <c r="AG9" s="443"/>
      <c r="AH9" s="443"/>
      <c r="AI9" s="444"/>
    </row>
    <row r="10" spans="2:43" ht="18" customHeight="1">
      <c r="B10" s="238" t="s">
        <v>1</v>
      </c>
      <c r="C10" s="229"/>
      <c r="D10" s="229"/>
      <c r="E10" s="229"/>
      <c r="F10" s="229"/>
      <c r="G10" s="230"/>
      <c r="H10" s="427" t="s">
        <v>325</v>
      </c>
      <c r="I10" s="428"/>
      <c r="J10" s="428"/>
      <c r="K10" s="428"/>
      <c r="L10" s="428"/>
      <c r="M10" s="428"/>
      <c r="N10" s="428"/>
      <c r="O10" s="428"/>
      <c r="P10" s="428"/>
      <c r="Q10" s="428"/>
      <c r="R10" s="428"/>
      <c r="S10" s="429"/>
      <c r="T10" s="228" t="s">
        <v>4</v>
      </c>
      <c r="U10" s="229"/>
      <c r="V10" s="229"/>
      <c r="W10" s="229"/>
      <c r="X10" s="229"/>
      <c r="Y10" s="230"/>
      <c r="Z10" s="445"/>
      <c r="AA10" s="446"/>
      <c r="AB10" s="446"/>
      <c r="AC10" s="446"/>
      <c r="AD10" s="446"/>
      <c r="AE10" s="446"/>
      <c r="AF10" s="446"/>
      <c r="AG10" s="446"/>
      <c r="AH10" s="446"/>
      <c r="AI10" s="447"/>
      <c r="AQ10" s="96"/>
    </row>
    <row r="11" spans="2:43" ht="36" customHeight="1">
      <c r="B11" s="238" t="s">
        <v>3</v>
      </c>
      <c r="C11" s="229"/>
      <c r="D11" s="229"/>
      <c r="E11" s="229"/>
      <c r="F11" s="229"/>
      <c r="G11" s="230"/>
      <c r="H11" s="433" t="s">
        <v>452</v>
      </c>
      <c r="I11" s="434"/>
      <c r="J11" s="434"/>
      <c r="K11" s="434"/>
      <c r="L11" s="434"/>
      <c r="M11" s="434"/>
      <c r="N11" s="434"/>
      <c r="O11" s="434"/>
      <c r="P11" s="434"/>
      <c r="Q11" s="434"/>
      <c r="R11" s="434"/>
      <c r="S11" s="435"/>
      <c r="T11" s="228" t="s">
        <v>2</v>
      </c>
      <c r="U11" s="229"/>
      <c r="V11" s="229"/>
      <c r="W11" s="229"/>
      <c r="X11" s="229"/>
      <c r="Y11" s="230"/>
      <c r="Z11" s="448">
        <v>45778</v>
      </c>
      <c r="AA11" s="449"/>
      <c r="AB11" s="449"/>
      <c r="AC11" s="449"/>
      <c r="AD11" s="449"/>
      <c r="AE11" s="449"/>
      <c r="AF11" s="449"/>
      <c r="AG11" s="449"/>
      <c r="AH11" s="449"/>
      <c r="AI11" s="450"/>
      <c r="AP11" s="97"/>
      <c r="AQ11" s="97"/>
    </row>
    <row r="12" spans="2:43" ht="36" customHeight="1">
      <c r="B12" s="309" t="s">
        <v>143</v>
      </c>
      <c r="C12" s="310"/>
      <c r="D12" s="310"/>
      <c r="E12" s="310"/>
      <c r="F12" s="310"/>
      <c r="G12" s="310"/>
      <c r="H12" s="310"/>
      <c r="I12" s="311"/>
      <c r="J12" s="98" t="s">
        <v>455</v>
      </c>
      <c r="K12" s="343" t="s">
        <v>68</v>
      </c>
      <c r="L12" s="343"/>
      <c r="M12" s="343"/>
      <c r="N12" s="343"/>
      <c r="O12" s="160" t="s">
        <v>271</v>
      </c>
      <c r="P12" s="343" t="s">
        <v>69</v>
      </c>
      <c r="Q12" s="343"/>
      <c r="R12" s="343"/>
      <c r="S12" s="343"/>
      <c r="T12" s="258" t="s">
        <v>306</v>
      </c>
      <c r="U12" s="259"/>
      <c r="V12" s="259"/>
      <c r="W12" s="259"/>
      <c r="X12" s="259"/>
      <c r="Y12" s="260"/>
      <c r="Z12" s="161" t="s">
        <v>455</v>
      </c>
      <c r="AA12" s="100" t="s">
        <v>132</v>
      </c>
      <c r="AB12" s="99"/>
      <c r="AC12" s="99"/>
      <c r="AD12" s="161" t="s">
        <v>271</v>
      </c>
      <c r="AE12" s="100" t="s">
        <v>133</v>
      </c>
      <c r="AF12" s="99"/>
      <c r="AG12" s="99"/>
      <c r="AH12" s="99"/>
      <c r="AI12" s="101"/>
      <c r="AK12" s="42"/>
      <c r="AL12" s="42"/>
    </row>
    <row r="13" spans="2:43" ht="16.05" customHeight="1">
      <c r="B13" s="263" t="s">
        <v>145</v>
      </c>
      <c r="C13" s="264"/>
      <c r="D13" s="264"/>
      <c r="E13" s="264"/>
      <c r="F13" s="264"/>
      <c r="G13" s="264"/>
      <c r="H13" s="264"/>
      <c r="I13" s="265"/>
      <c r="J13" s="102" t="s">
        <v>271</v>
      </c>
      <c r="K13" s="347" t="s">
        <v>174</v>
      </c>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8"/>
      <c r="AK13" s="42"/>
      <c r="AL13" s="42"/>
    </row>
    <row r="14" spans="2:43" ht="16.05" customHeight="1">
      <c r="B14" s="266"/>
      <c r="C14" s="267"/>
      <c r="D14" s="267"/>
      <c r="E14" s="267"/>
      <c r="F14" s="267"/>
      <c r="G14" s="267"/>
      <c r="H14" s="267"/>
      <c r="I14" s="268"/>
      <c r="J14" s="103" t="s">
        <v>271</v>
      </c>
      <c r="K14" s="349" t="s">
        <v>175</v>
      </c>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50"/>
      <c r="AK14" s="42"/>
      <c r="AL14" s="42"/>
    </row>
    <row r="15" spans="2:43" ht="16.05" customHeight="1">
      <c r="B15" s="266"/>
      <c r="C15" s="267"/>
      <c r="D15" s="267"/>
      <c r="E15" s="267"/>
      <c r="F15" s="267"/>
      <c r="G15" s="267"/>
      <c r="H15" s="267"/>
      <c r="I15" s="268"/>
      <c r="J15" s="104" t="s">
        <v>271</v>
      </c>
      <c r="K15" s="349" t="s">
        <v>176</v>
      </c>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50"/>
      <c r="AK15" s="42"/>
      <c r="AL15" s="42"/>
    </row>
    <row r="16" spans="2:43" ht="16.05" customHeight="1">
      <c r="B16" s="266"/>
      <c r="C16" s="267"/>
      <c r="D16" s="267"/>
      <c r="E16" s="267"/>
      <c r="F16" s="267"/>
      <c r="G16" s="267"/>
      <c r="H16" s="267"/>
      <c r="I16" s="268"/>
      <c r="J16" s="104" t="s">
        <v>271</v>
      </c>
      <c r="K16" s="349" t="s">
        <v>146</v>
      </c>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50"/>
      <c r="AK16" s="42"/>
      <c r="AL16" s="42"/>
    </row>
    <row r="17" spans="2:39" ht="16.05" customHeight="1">
      <c r="B17" s="344"/>
      <c r="C17" s="345"/>
      <c r="D17" s="345"/>
      <c r="E17" s="345"/>
      <c r="F17" s="345"/>
      <c r="G17" s="345"/>
      <c r="H17" s="345"/>
      <c r="I17" s="346"/>
      <c r="J17" s="105" t="s">
        <v>271</v>
      </c>
      <c r="K17" s="351" t="s">
        <v>144</v>
      </c>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2"/>
      <c r="AK17" s="42"/>
      <c r="AL17" s="42"/>
    </row>
    <row r="18" spans="2:39" ht="36" customHeight="1">
      <c r="B18" s="263" t="s">
        <v>35</v>
      </c>
      <c r="C18" s="312"/>
      <c r="D18" s="312"/>
      <c r="E18" s="312"/>
      <c r="F18" s="312"/>
      <c r="G18" s="312"/>
      <c r="H18" s="312"/>
      <c r="I18" s="313"/>
      <c r="J18" s="95" t="s">
        <v>455</v>
      </c>
      <c r="K18" s="353" t="s">
        <v>30</v>
      </c>
      <c r="L18" s="353"/>
      <c r="M18" s="353"/>
      <c r="N18" s="353"/>
      <c r="O18" s="162" t="s">
        <v>271</v>
      </c>
      <c r="P18" s="354" t="s">
        <v>38</v>
      </c>
      <c r="Q18" s="354"/>
      <c r="R18" s="354"/>
      <c r="S18" s="354"/>
      <c r="T18" s="106"/>
      <c r="U18" s="217"/>
      <c r="V18" s="217"/>
      <c r="W18" s="217"/>
      <c r="X18" s="217"/>
      <c r="Y18" s="217"/>
      <c r="Z18" s="217"/>
      <c r="AA18" s="217"/>
      <c r="AB18" s="217"/>
      <c r="AC18" s="217"/>
      <c r="AD18" s="217"/>
      <c r="AE18" s="217"/>
      <c r="AF18" s="217"/>
      <c r="AG18" s="217"/>
      <c r="AH18" s="217"/>
      <c r="AI18" s="218"/>
    </row>
    <row r="19" spans="2:39" ht="36" customHeight="1">
      <c r="B19" s="206" t="s">
        <v>104</v>
      </c>
      <c r="C19" s="207"/>
      <c r="D19" s="207"/>
      <c r="E19" s="207"/>
      <c r="F19" s="207"/>
      <c r="G19" s="207"/>
      <c r="H19" s="207"/>
      <c r="I19" s="208"/>
      <c r="J19" s="453">
        <v>45764</v>
      </c>
      <c r="K19" s="454"/>
      <c r="L19" s="454"/>
      <c r="M19" s="454"/>
      <c r="N19" s="454"/>
      <c r="O19" s="454"/>
      <c r="P19" s="454"/>
      <c r="Q19" s="455"/>
      <c r="R19" s="107"/>
      <c r="S19" s="107"/>
      <c r="T19" s="357"/>
      <c r="U19" s="357"/>
      <c r="V19" s="357"/>
      <c r="W19" s="357"/>
      <c r="X19" s="357"/>
      <c r="Y19" s="357"/>
      <c r="Z19" s="357"/>
      <c r="AA19" s="357"/>
      <c r="AB19" s="357"/>
      <c r="AC19" s="357"/>
      <c r="AD19" s="357"/>
      <c r="AE19" s="357"/>
      <c r="AF19" s="357"/>
      <c r="AG19" s="357"/>
      <c r="AH19" s="357"/>
      <c r="AI19" s="358"/>
      <c r="AK19" s="42"/>
      <c r="AL19" s="42"/>
    </row>
    <row r="20" spans="2:39" ht="36" customHeight="1">
      <c r="B20" s="206" t="s">
        <v>307</v>
      </c>
      <c r="C20" s="207"/>
      <c r="D20" s="207"/>
      <c r="E20" s="207"/>
      <c r="F20" s="207"/>
      <c r="G20" s="207"/>
      <c r="H20" s="207"/>
      <c r="I20" s="208"/>
      <c r="J20" s="453">
        <v>45835</v>
      </c>
      <c r="K20" s="454"/>
      <c r="L20" s="454"/>
      <c r="M20" s="454"/>
      <c r="N20" s="454"/>
      <c r="O20" s="454"/>
      <c r="P20" s="454"/>
      <c r="Q20" s="454"/>
      <c r="R20" s="356" t="s">
        <v>9</v>
      </c>
      <c r="S20" s="356"/>
      <c r="T20" s="456">
        <v>45935</v>
      </c>
      <c r="U20" s="456"/>
      <c r="V20" s="456"/>
      <c r="W20" s="456"/>
      <c r="X20" s="456"/>
      <c r="Y20" s="456"/>
      <c r="Z20" s="359" t="s">
        <v>10</v>
      </c>
      <c r="AA20" s="359"/>
      <c r="AB20" s="360"/>
      <c r="AC20" s="360"/>
      <c r="AD20" s="360"/>
      <c r="AE20" s="360"/>
      <c r="AF20" s="203"/>
      <c r="AG20" s="203"/>
      <c r="AH20" s="203"/>
      <c r="AI20" s="277"/>
      <c r="AK20" s="42"/>
      <c r="AL20" s="108"/>
    </row>
    <row r="21" spans="2:39" ht="36" customHeight="1">
      <c r="B21" s="206" t="s">
        <v>308</v>
      </c>
      <c r="C21" s="207"/>
      <c r="D21" s="207"/>
      <c r="E21" s="207"/>
      <c r="F21" s="207"/>
      <c r="G21" s="207"/>
      <c r="H21" s="207"/>
      <c r="I21" s="208"/>
      <c r="J21" s="453">
        <v>45778</v>
      </c>
      <c r="K21" s="454"/>
      <c r="L21" s="454"/>
      <c r="M21" s="454"/>
      <c r="N21" s="454"/>
      <c r="O21" s="454"/>
      <c r="P21" s="454"/>
      <c r="Q21" s="454"/>
      <c r="R21" s="356" t="s">
        <v>9</v>
      </c>
      <c r="S21" s="356"/>
      <c r="T21" s="456">
        <v>45797</v>
      </c>
      <c r="U21" s="456"/>
      <c r="V21" s="456"/>
      <c r="W21" s="456"/>
      <c r="X21" s="456"/>
      <c r="Y21" s="456"/>
      <c r="Z21" s="359" t="s">
        <v>10</v>
      </c>
      <c r="AA21" s="359"/>
      <c r="AB21" s="360"/>
      <c r="AC21" s="361"/>
      <c r="AD21" s="361"/>
      <c r="AE21" s="361"/>
      <c r="AF21" s="203"/>
      <c r="AG21" s="203"/>
      <c r="AH21" s="203"/>
      <c r="AI21" s="277"/>
      <c r="AK21" s="42"/>
      <c r="AL21" s="109"/>
    </row>
    <row r="22" spans="2:39" ht="36" customHeight="1">
      <c r="B22" s="206" t="s">
        <v>32</v>
      </c>
      <c r="C22" s="207"/>
      <c r="D22" s="207"/>
      <c r="E22" s="207"/>
      <c r="F22" s="207"/>
      <c r="G22" s="207"/>
      <c r="H22" s="207"/>
      <c r="I22" s="208"/>
      <c r="J22" s="453">
        <v>45835</v>
      </c>
      <c r="K22" s="454"/>
      <c r="L22" s="454"/>
      <c r="M22" s="454"/>
      <c r="N22" s="454"/>
      <c r="O22" s="454"/>
      <c r="P22" s="454"/>
      <c r="Q22" s="454"/>
      <c r="R22" s="356" t="s">
        <v>9</v>
      </c>
      <c r="S22" s="356"/>
      <c r="T22" s="456">
        <v>45862</v>
      </c>
      <c r="U22" s="456"/>
      <c r="V22" s="456"/>
      <c r="W22" s="456"/>
      <c r="X22" s="456"/>
      <c r="Y22" s="456"/>
      <c r="Z22" s="359" t="s">
        <v>10</v>
      </c>
      <c r="AA22" s="359"/>
      <c r="AB22" s="204"/>
      <c r="AC22" s="204"/>
      <c r="AD22" s="204"/>
      <c r="AE22" s="204"/>
      <c r="AF22" s="204"/>
      <c r="AG22" s="204"/>
      <c r="AH22" s="204"/>
      <c r="AI22" s="205"/>
      <c r="AK22" s="42"/>
      <c r="AL22" s="42"/>
    </row>
    <row r="23" spans="2:39" ht="36" customHeight="1">
      <c r="B23" s="206" t="s">
        <v>269</v>
      </c>
      <c r="C23" s="207"/>
      <c r="D23" s="207"/>
      <c r="E23" s="207"/>
      <c r="F23" s="207"/>
      <c r="G23" s="207"/>
      <c r="H23" s="207"/>
      <c r="I23" s="208"/>
      <c r="J23" s="203" t="s">
        <v>457</v>
      </c>
      <c r="K23" s="203"/>
      <c r="L23" s="203"/>
      <c r="M23" s="203"/>
      <c r="N23" s="203"/>
      <c r="O23" s="203"/>
      <c r="P23" s="203"/>
      <c r="Q23" s="203"/>
      <c r="R23" s="203"/>
      <c r="S23" s="203"/>
      <c r="T23" s="362" t="s">
        <v>268</v>
      </c>
      <c r="U23" s="363"/>
      <c r="V23" s="363"/>
      <c r="W23" s="363"/>
      <c r="X23" s="363"/>
      <c r="Y23" s="363"/>
      <c r="Z23" s="363"/>
      <c r="AA23" s="364"/>
      <c r="AB23" s="271" t="s">
        <v>458</v>
      </c>
      <c r="AC23" s="271"/>
      <c r="AD23" s="271"/>
      <c r="AE23" s="271"/>
      <c r="AF23" s="271"/>
      <c r="AG23" s="271"/>
      <c r="AH23" s="271"/>
      <c r="AI23" s="272"/>
      <c r="AK23" s="42"/>
      <c r="AL23" s="42"/>
    </row>
    <row r="24" spans="2:39" ht="25.05" customHeight="1">
      <c r="B24" s="110"/>
      <c r="C24" s="43" t="s">
        <v>27</v>
      </c>
      <c r="D24" s="34"/>
      <c r="E24" s="34"/>
      <c r="F24" s="34"/>
      <c r="G24" s="34"/>
      <c r="H24" s="34"/>
      <c r="I24" s="34"/>
      <c r="J24" s="34"/>
      <c r="K24" s="34"/>
      <c r="L24" s="34"/>
      <c r="M24" s="34"/>
      <c r="N24" s="34"/>
      <c r="O24" s="34"/>
      <c r="P24" s="111"/>
      <c r="Q24" s="111"/>
      <c r="R24" s="111"/>
      <c r="S24" s="111"/>
      <c r="T24" s="111"/>
      <c r="U24" s="111"/>
      <c r="V24" s="111"/>
      <c r="W24" s="111"/>
      <c r="X24" s="111"/>
      <c r="Y24" s="111"/>
      <c r="Z24" s="111"/>
      <c r="AA24" s="111"/>
      <c r="AB24" s="111"/>
      <c r="AC24" s="111"/>
      <c r="AD24" s="111"/>
      <c r="AE24" s="111"/>
      <c r="AF24" s="111"/>
      <c r="AG24" s="111"/>
      <c r="AH24" s="111"/>
      <c r="AI24" s="112"/>
      <c r="AM24" s="42"/>
    </row>
    <row r="25" spans="2:39" ht="25.05" customHeight="1">
      <c r="B25" s="110"/>
      <c r="C25" s="34"/>
      <c r="D25" s="34" t="s">
        <v>5</v>
      </c>
      <c r="E25" s="34"/>
      <c r="F25" s="34"/>
      <c r="G25" s="34"/>
      <c r="H25" s="34"/>
      <c r="I25" s="34"/>
      <c r="J25" s="34"/>
      <c r="K25" s="34"/>
      <c r="L25" s="34"/>
      <c r="M25" s="34"/>
      <c r="N25" s="34"/>
      <c r="O25" s="34"/>
      <c r="P25" s="34"/>
      <c r="Q25" s="34"/>
      <c r="R25" s="34"/>
      <c r="S25" s="34"/>
      <c r="T25" s="369"/>
      <c r="U25" s="369"/>
      <c r="V25" s="369"/>
      <c r="W25" s="369"/>
      <c r="X25" s="369"/>
      <c r="Y25" s="369"/>
      <c r="Z25" s="369"/>
      <c r="AA25" s="369"/>
      <c r="AB25" s="369"/>
      <c r="AC25" s="369"/>
      <c r="AD25" s="369"/>
      <c r="AE25" s="369"/>
      <c r="AF25" s="369"/>
      <c r="AG25" s="369"/>
      <c r="AH25" s="369"/>
      <c r="AI25" s="370"/>
      <c r="AL25" s="113"/>
      <c r="AM25" s="42"/>
    </row>
    <row r="26" spans="2:39" ht="31.95" customHeight="1" thickBot="1">
      <c r="B26" s="114"/>
      <c r="C26" s="115"/>
      <c r="D26" s="115"/>
      <c r="E26" s="116"/>
      <c r="F26" s="117" t="s">
        <v>22</v>
      </c>
      <c r="G26" s="116"/>
      <c r="H26" s="458">
        <v>7</v>
      </c>
      <c r="I26" s="458"/>
      <c r="J26" s="194" t="s">
        <v>6</v>
      </c>
      <c r="K26" s="458">
        <v>7</v>
      </c>
      <c r="L26" s="458"/>
      <c r="M26" s="194" t="s">
        <v>7</v>
      </c>
      <c r="N26" s="458">
        <v>25</v>
      </c>
      <c r="O26" s="458"/>
      <c r="P26" s="194" t="s">
        <v>8</v>
      </c>
      <c r="Q26" s="115"/>
      <c r="R26" s="115"/>
      <c r="S26" s="115"/>
      <c r="T26" s="300" t="s">
        <v>282</v>
      </c>
      <c r="U26" s="300"/>
      <c r="V26" s="300"/>
      <c r="W26" s="115"/>
      <c r="X26" s="457" t="s">
        <v>321</v>
      </c>
      <c r="Y26" s="457"/>
      <c r="Z26" s="457"/>
      <c r="AA26" s="457"/>
      <c r="AB26" s="457"/>
      <c r="AC26" s="457"/>
      <c r="AD26" s="457"/>
      <c r="AE26" s="457"/>
      <c r="AF26" s="457"/>
      <c r="AG26" s="457"/>
      <c r="AH26" s="457"/>
      <c r="AI26" s="119"/>
      <c r="AK26" s="42"/>
      <c r="AL26" s="42"/>
    </row>
    <row r="27" spans="2:39" ht="31.95" customHeight="1">
      <c r="B27" s="373" t="s">
        <v>11</v>
      </c>
      <c r="C27" s="374"/>
      <c r="D27" s="374"/>
      <c r="E27" s="374"/>
      <c r="F27" s="374"/>
      <c r="G27" s="374"/>
      <c r="H27" s="374"/>
      <c r="I27" s="374"/>
      <c r="J27" s="374"/>
      <c r="K27" s="374"/>
      <c r="L27" s="374"/>
      <c r="M27" s="374"/>
      <c r="N27" s="374"/>
      <c r="O27" s="374"/>
      <c r="P27" s="374"/>
      <c r="Q27" s="374"/>
      <c r="R27" s="374"/>
      <c r="S27" s="374"/>
      <c r="T27" s="375" t="s">
        <v>99</v>
      </c>
      <c r="U27" s="375"/>
      <c r="V27" s="375"/>
      <c r="W27" s="375"/>
      <c r="X27" s="375"/>
      <c r="Y27" s="375"/>
      <c r="Z27" s="375"/>
      <c r="AA27" s="375"/>
      <c r="AB27" s="365"/>
      <c r="AC27" s="365"/>
      <c r="AD27" s="365"/>
      <c r="AE27" s="365"/>
      <c r="AF27" s="365"/>
      <c r="AG27" s="365"/>
      <c r="AH27" s="365"/>
      <c r="AI27" s="365"/>
      <c r="AK27" s="42"/>
      <c r="AL27" s="42"/>
    </row>
    <row r="28" spans="2:39" ht="18.75" customHeight="1" thickBot="1">
      <c r="B28" s="120" t="s">
        <v>244</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row>
    <row r="29" spans="2:39" ht="32.549999999999997" customHeight="1">
      <c r="B29" s="366" t="s">
        <v>14</v>
      </c>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8"/>
    </row>
    <row r="30" spans="2:39" ht="18.75" customHeight="1">
      <c r="B30" s="121" t="s">
        <v>23</v>
      </c>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2"/>
      <c r="AB30" s="122"/>
      <c r="AC30" s="122"/>
      <c r="AD30" s="122"/>
      <c r="AE30" s="122"/>
      <c r="AF30" s="122"/>
      <c r="AG30" s="122"/>
      <c r="AH30" s="122"/>
      <c r="AI30" s="123"/>
    </row>
    <row r="31" spans="2:39" ht="18.75" customHeight="1">
      <c r="B31" s="124"/>
      <c r="C31" s="460">
        <v>45835</v>
      </c>
      <c r="D31" s="460"/>
      <c r="E31" s="460"/>
      <c r="F31" s="460"/>
      <c r="G31" s="460"/>
      <c r="H31" s="460"/>
      <c r="I31" s="460"/>
      <c r="J31" s="460"/>
      <c r="K31" s="460"/>
      <c r="L31" s="460"/>
      <c r="M31" s="378" t="s">
        <v>9</v>
      </c>
      <c r="N31" s="378"/>
      <c r="O31" s="378"/>
      <c r="P31" s="459">
        <v>45935</v>
      </c>
      <c r="Q31" s="459"/>
      <c r="R31" s="459"/>
      <c r="S31" s="459"/>
      <c r="T31" s="459"/>
      <c r="U31" s="459"/>
      <c r="V31" s="459"/>
      <c r="W31" s="459"/>
      <c r="X31" s="459"/>
      <c r="Y31" s="459"/>
      <c r="Z31" s="120" t="s">
        <v>10</v>
      </c>
      <c r="AA31" s="125"/>
      <c r="AB31" s="125"/>
      <c r="AC31" s="125"/>
      <c r="AD31" s="125"/>
      <c r="AE31" s="144"/>
      <c r="AF31" s="144"/>
      <c r="AG31" s="144"/>
      <c r="AH31" s="144"/>
      <c r="AI31" s="123"/>
      <c r="AK31" s="42"/>
      <c r="AL31" s="42"/>
    </row>
    <row r="32" spans="2:39" ht="10.050000000000001" customHeight="1">
      <c r="B32" s="121"/>
      <c r="C32" s="195"/>
      <c r="D32" s="195"/>
      <c r="E32" s="195"/>
      <c r="F32" s="127"/>
      <c r="G32" s="195"/>
      <c r="H32" s="195"/>
      <c r="I32" s="127"/>
      <c r="J32" s="195"/>
      <c r="K32" s="195"/>
      <c r="L32" s="195"/>
      <c r="M32" s="380"/>
      <c r="N32" s="380"/>
      <c r="O32" s="380"/>
      <c r="P32" s="380"/>
      <c r="Q32" s="380"/>
      <c r="R32" s="380"/>
      <c r="S32" s="380"/>
      <c r="T32" s="380"/>
      <c r="U32" s="195"/>
      <c r="V32" s="127"/>
      <c r="W32" s="195"/>
      <c r="X32" s="195"/>
      <c r="Y32" s="127"/>
      <c r="Z32" s="120"/>
      <c r="AA32" s="120"/>
      <c r="AB32" s="120"/>
      <c r="AC32" s="120"/>
      <c r="AD32" s="120"/>
      <c r="AE32" s="120"/>
      <c r="AF32" s="120"/>
      <c r="AG32" s="120"/>
      <c r="AH32" s="120"/>
      <c r="AI32" s="123"/>
    </row>
    <row r="33" spans="2:35" ht="18.75" customHeight="1">
      <c r="B33" s="121" t="s">
        <v>28</v>
      </c>
      <c r="C33" s="128"/>
      <c r="D33" s="128"/>
      <c r="E33" s="128"/>
      <c r="F33" s="120"/>
      <c r="G33" s="128"/>
      <c r="H33" s="128"/>
      <c r="I33" s="120"/>
      <c r="J33" s="128"/>
      <c r="K33" s="95" t="s">
        <v>455</v>
      </c>
      <c r="L33" s="120" t="s">
        <v>34</v>
      </c>
      <c r="M33" s="128"/>
      <c r="N33" s="128"/>
      <c r="O33" s="128"/>
      <c r="P33" s="95" t="s">
        <v>271</v>
      </c>
      <c r="Q33" s="120" t="s">
        <v>33</v>
      </c>
      <c r="R33" s="128"/>
      <c r="S33" s="128"/>
      <c r="T33" s="128"/>
      <c r="U33" s="120"/>
      <c r="V33" s="120"/>
      <c r="W33" s="128"/>
      <c r="X33" s="128"/>
      <c r="Y33" s="120"/>
      <c r="Z33" s="120"/>
      <c r="AA33" s="120"/>
      <c r="AB33" s="120"/>
      <c r="AC33" s="120"/>
      <c r="AD33" s="120"/>
      <c r="AE33" s="120"/>
      <c r="AF33" s="120"/>
      <c r="AG33" s="120"/>
      <c r="AH33" s="120"/>
      <c r="AI33" s="123"/>
    </row>
    <row r="34" spans="2:35" ht="18.75" customHeight="1">
      <c r="B34" s="121"/>
      <c r="C34" s="120" t="s">
        <v>267</v>
      </c>
      <c r="D34" s="128"/>
      <c r="E34" s="128"/>
      <c r="F34" s="120"/>
      <c r="G34" s="128"/>
      <c r="H34" s="128"/>
      <c r="I34" s="120"/>
      <c r="J34" s="128"/>
      <c r="K34" s="95"/>
      <c r="L34" s="120"/>
      <c r="M34" s="128"/>
      <c r="N34" s="128"/>
      <c r="O34" s="128"/>
      <c r="P34" s="95"/>
      <c r="Q34" s="120"/>
      <c r="R34" s="128"/>
      <c r="S34" s="128"/>
      <c r="T34" s="128"/>
      <c r="U34" s="120"/>
      <c r="V34" s="120"/>
      <c r="W34" s="128"/>
      <c r="X34" s="128"/>
      <c r="Y34" s="120"/>
      <c r="Z34" s="120"/>
      <c r="AA34" s="120"/>
      <c r="AB34" s="120"/>
      <c r="AC34" s="120"/>
      <c r="AD34" s="120"/>
      <c r="AE34" s="120"/>
      <c r="AF34" s="120"/>
      <c r="AG34" s="120"/>
      <c r="AH34" s="120"/>
      <c r="AI34" s="123"/>
    </row>
    <row r="35" spans="2:35" ht="10.050000000000001" customHeight="1">
      <c r="B35" s="121"/>
      <c r="C35" s="120"/>
      <c r="D35" s="128"/>
      <c r="E35" s="128"/>
      <c r="F35" s="120"/>
      <c r="G35" s="128"/>
      <c r="H35" s="128"/>
      <c r="I35" s="120"/>
      <c r="J35" s="128"/>
      <c r="K35" s="128"/>
      <c r="L35" s="128"/>
      <c r="M35" s="128"/>
      <c r="N35" s="128"/>
      <c r="O35" s="128"/>
      <c r="P35" s="128"/>
      <c r="Q35" s="128"/>
      <c r="R35" s="128"/>
      <c r="S35" s="128"/>
      <c r="T35" s="128"/>
      <c r="U35" s="128"/>
      <c r="V35" s="120"/>
      <c r="W35" s="128"/>
      <c r="X35" s="128"/>
      <c r="Y35" s="120"/>
      <c r="Z35" s="120"/>
      <c r="AA35" s="120"/>
      <c r="AB35" s="120"/>
      <c r="AC35" s="120"/>
      <c r="AD35" s="120"/>
      <c r="AE35" s="120"/>
      <c r="AF35" s="120"/>
      <c r="AG35" s="120"/>
      <c r="AH35" s="120"/>
      <c r="AI35" s="123"/>
    </row>
    <row r="36" spans="2:35" ht="16.5" customHeight="1">
      <c r="B36" s="381" t="s">
        <v>97</v>
      </c>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3"/>
    </row>
    <row r="37" spans="2:35" ht="10.050000000000001" customHeight="1">
      <c r="B37" s="124"/>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30"/>
    </row>
    <row r="38" spans="2:35" ht="18.75" customHeight="1">
      <c r="B38" s="124"/>
      <c r="C38" s="129" t="s">
        <v>22</v>
      </c>
      <c r="D38" s="129"/>
      <c r="E38" s="461">
        <v>7</v>
      </c>
      <c r="F38" s="461"/>
      <c r="G38" s="129" t="s">
        <v>6</v>
      </c>
      <c r="H38" s="461">
        <v>7</v>
      </c>
      <c r="I38" s="461"/>
      <c r="J38" s="129" t="s">
        <v>7</v>
      </c>
      <c r="K38" s="461">
        <v>26</v>
      </c>
      <c r="L38" s="461"/>
      <c r="M38" s="129" t="s">
        <v>8</v>
      </c>
      <c r="N38" s="129"/>
      <c r="O38" s="129"/>
      <c r="P38" s="129"/>
      <c r="Q38" s="129"/>
      <c r="R38" s="129"/>
      <c r="S38" s="129"/>
      <c r="T38" s="129"/>
      <c r="U38" s="129"/>
      <c r="V38" s="129"/>
      <c r="W38" s="129"/>
      <c r="X38" s="129"/>
      <c r="Y38" s="129"/>
      <c r="Z38" s="129"/>
      <c r="AA38" s="129"/>
      <c r="AB38" s="129"/>
      <c r="AC38" s="129"/>
      <c r="AD38" s="129"/>
      <c r="AE38" s="129"/>
      <c r="AF38" s="129"/>
      <c r="AG38" s="129"/>
      <c r="AH38" s="129"/>
      <c r="AI38" s="130"/>
    </row>
    <row r="39" spans="2:35" ht="19.95" customHeight="1">
      <c r="B39" s="131"/>
      <c r="C39" s="132"/>
      <c r="D39" s="132"/>
      <c r="E39" s="132"/>
      <c r="F39" s="132"/>
      <c r="G39" s="132"/>
      <c r="H39" s="132"/>
      <c r="I39" s="132"/>
      <c r="J39" s="132"/>
      <c r="K39" s="132"/>
      <c r="L39" s="132"/>
      <c r="M39" s="132"/>
      <c r="N39" s="132"/>
      <c r="O39" s="133"/>
      <c r="P39" s="133" t="s">
        <v>19</v>
      </c>
      <c r="Q39" s="133"/>
      <c r="R39" s="133"/>
      <c r="S39" s="133"/>
      <c r="T39" s="133"/>
      <c r="U39" s="133" t="s">
        <v>20</v>
      </c>
      <c r="V39" s="133"/>
      <c r="W39" s="462" t="s">
        <v>328</v>
      </c>
      <c r="X39" s="462"/>
      <c r="Y39" s="462"/>
      <c r="Z39" s="462"/>
      <c r="AA39" s="462"/>
      <c r="AB39" s="462"/>
      <c r="AC39" s="462"/>
      <c r="AD39" s="462"/>
      <c r="AE39" s="462"/>
      <c r="AF39" s="462"/>
      <c r="AG39" s="133"/>
      <c r="AH39" s="133"/>
      <c r="AI39" s="134"/>
    </row>
    <row r="40" spans="2:35" ht="19.95" customHeight="1">
      <c r="B40" s="131"/>
      <c r="C40" s="58"/>
      <c r="D40" s="133"/>
      <c r="E40" s="133"/>
      <c r="F40" s="133"/>
      <c r="G40" s="133"/>
      <c r="H40" s="133"/>
      <c r="I40" s="133"/>
      <c r="J40" s="133"/>
      <c r="K40" s="133"/>
      <c r="L40" s="133"/>
      <c r="M40" s="133"/>
      <c r="N40" s="133"/>
      <c r="O40" s="133"/>
      <c r="P40" s="133"/>
      <c r="Q40" s="133"/>
      <c r="R40" s="133"/>
      <c r="S40" s="133"/>
      <c r="T40" s="133"/>
      <c r="U40" s="133" t="s">
        <v>21</v>
      </c>
      <c r="V40" s="133"/>
      <c r="W40" s="462" t="s">
        <v>459</v>
      </c>
      <c r="X40" s="462"/>
      <c r="Y40" s="462"/>
      <c r="Z40" s="462"/>
      <c r="AA40" s="462"/>
      <c r="AB40" s="462"/>
      <c r="AC40" s="462"/>
      <c r="AD40" s="462"/>
      <c r="AE40" s="462"/>
      <c r="AF40" s="462"/>
      <c r="AG40" s="133"/>
      <c r="AH40" s="133"/>
      <c r="AI40" s="134"/>
    </row>
    <row r="41" spans="2:35" ht="19.95" customHeight="1" thickBot="1">
      <c r="B41" s="135"/>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7"/>
    </row>
    <row r="42" spans="2:35" s="42" customFormat="1" ht="18" customHeight="1">
      <c r="B42" s="42" t="s">
        <v>15</v>
      </c>
    </row>
    <row r="43" spans="2:35" s="42" customFormat="1" ht="18" customHeight="1">
      <c r="B43" s="2" t="s">
        <v>281</v>
      </c>
      <c r="W43" s="43"/>
      <c r="X43" s="34"/>
      <c r="Y43" s="34"/>
      <c r="Z43" s="43"/>
      <c r="AA43" s="34"/>
      <c r="AB43" s="34"/>
      <c r="AC43" s="43"/>
      <c r="AD43" s="43"/>
      <c r="AE43" s="34"/>
      <c r="AF43" s="43"/>
      <c r="AG43" s="43"/>
      <c r="AH43" s="43"/>
      <c r="AI43" s="43"/>
    </row>
    <row r="44" spans="2:35" s="42" customFormat="1" ht="18" customHeight="1">
      <c r="B44" s="42" t="s">
        <v>141</v>
      </c>
      <c r="W44" s="43"/>
      <c r="X44" s="34"/>
      <c r="Y44" s="34"/>
      <c r="Z44" s="43"/>
      <c r="AA44" s="140"/>
      <c r="AB44" s="140"/>
      <c r="AC44" s="140"/>
      <c r="AD44" s="140"/>
      <c r="AE44" s="140"/>
      <c r="AF44" s="140"/>
      <c r="AG44" s="140"/>
      <c r="AH44" s="140"/>
      <c r="AI44" s="140"/>
    </row>
    <row r="45" spans="2:35" s="42" customFormat="1" ht="18" customHeight="1">
      <c r="C45" s="42" t="s">
        <v>137</v>
      </c>
      <c r="W45" s="43"/>
      <c r="X45" s="34"/>
      <c r="Y45" s="34"/>
      <c r="Z45" s="34"/>
      <c r="AA45" s="43"/>
      <c r="AB45" s="34"/>
      <c r="AC45" s="34"/>
      <c r="AD45" s="34"/>
      <c r="AE45" s="34"/>
      <c r="AF45" s="43"/>
      <c r="AG45" s="43"/>
      <c r="AH45" s="43"/>
      <c r="AI45" s="43"/>
    </row>
    <row r="46" spans="2:35" s="42" customFormat="1" ht="18" customHeight="1">
      <c r="D46" s="42" t="s">
        <v>138</v>
      </c>
      <c r="W46" s="51"/>
      <c r="X46" s="196"/>
      <c r="Y46" s="196"/>
      <c r="Z46" s="196"/>
      <c r="AA46" s="196"/>
      <c r="AB46" s="196"/>
      <c r="AC46" s="196"/>
      <c r="AD46" s="196"/>
      <c r="AE46" s="196"/>
      <c r="AF46" s="43"/>
      <c r="AG46" s="43"/>
      <c r="AH46" s="43"/>
      <c r="AI46" s="43"/>
    </row>
    <row r="47" spans="2:35" s="42" customFormat="1" ht="18" customHeight="1">
      <c r="D47" s="42" t="s">
        <v>139</v>
      </c>
      <c r="W47" s="43"/>
      <c r="X47" s="43"/>
      <c r="Y47" s="43"/>
      <c r="Z47" s="43"/>
      <c r="AA47" s="43"/>
      <c r="AB47" s="43"/>
      <c r="AC47" s="43"/>
      <c r="AD47" s="43"/>
      <c r="AE47" s="43"/>
      <c r="AF47" s="43"/>
      <c r="AG47" s="43"/>
      <c r="AH47" s="43"/>
      <c r="AI47" s="43"/>
    </row>
    <row r="48" spans="2:35" s="42" customFormat="1" ht="18" customHeight="1">
      <c r="D48" s="42" t="s">
        <v>140</v>
      </c>
      <c r="W48" s="43"/>
      <c r="X48" s="43"/>
      <c r="Y48" s="43"/>
      <c r="Z48" s="43"/>
      <c r="AA48" s="43"/>
      <c r="AB48" s="43"/>
      <c r="AC48" s="43"/>
      <c r="AD48" s="43"/>
      <c r="AE48" s="43"/>
      <c r="AF48" s="43"/>
      <c r="AG48" s="43"/>
      <c r="AH48" s="43"/>
      <c r="AI48" s="43"/>
    </row>
    <row r="49" spans="2:26" ht="18" customHeight="1">
      <c r="B49" s="95"/>
      <c r="E49" s="34"/>
      <c r="F49" s="34"/>
      <c r="G49" s="34"/>
      <c r="H49" s="34"/>
      <c r="I49" s="34"/>
      <c r="J49" s="34"/>
      <c r="K49" s="34"/>
      <c r="L49" s="33"/>
      <c r="M49" s="34"/>
      <c r="N49" s="34"/>
      <c r="O49" s="34"/>
      <c r="P49" s="34"/>
      <c r="Q49" s="34"/>
      <c r="R49" s="34"/>
      <c r="S49" s="35"/>
      <c r="T49" s="34"/>
      <c r="U49" s="34"/>
      <c r="V49" s="34"/>
      <c r="W49" s="34"/>
      <c r="X49" s="34"/>
      <c r="Y49" s="34"/>
      <c r="Z49" s="34"/>
    </row>
    <row r="50" spans="2:26" ht="18" customHeight="1">
      <c r="B50" s="95"/>
      <c r="E50" s="34"/>
      <c r="F50" s="34"/>
      <c r="G50" s="34"/>
      <c r="H50" s="34"/>
      <c r="I50" s="34"/>
      <c r="J50" s="34"/>
      <c r="K50" s="34"/>
      <c r="L50" s="33"/>
      <c r="M50" s="34"/>
      <c r="N50" s="34"/>
      <c r="O50" s="34"/>
      <c r="P50" s="34"/>
      <c r="Q50" s="34"/>
      <c r="R50" s="34"/>
      <c r="S50" s="35"/>
      <c r="T50" s="34"/>
      <c r="U50" s="34"/>
      <c r="V50" s="34"/>
      <c r="W50" s="34"/>
      <c r="X50" s="34"/>
      <c r="Y50" s="34"/>
      <c r="Z50" s="34"/>
    </row>
    <row r="51" spans="2:26" ht="18" customHeight="1">
      <c r="B51" s="95"/>
      <c r="E51" s="34"/>
      <c r="F51" s="34"/>
      <c r="G51" s="34"/>
      <c r="H51" s="34"/>
      <c r="I51" s="34"/>
      <c r="J51" s="34"/>
      <c r="K51" s="34"/>
      <c r="L51" s="33"/>
      <c r="M51" s="34"/>
      <c r="N51" s="34"/>
      <c r="O51" s="34"/>
      <c r="P51" s="34"/>
      <c r="Q51" s="34"/>
      <c r="R51" s="34"/>
      <c r="S51" s="35"/>
      <c r="T51" s="34"/>
      <c r="U51" s="34"/>
      <c r="V51" s="34"/>
      <c r="W51" s="34"/>
      <c r="X51" s="34"/>
      <c r="Y51" s="34"/>
      <c r="Z51" s="34"/>
    </row>
    <row r="52" spans="2:26" ht="18" customHeight="1">
      <c r="B52" s="95"/>
      <c r="E52" s="34"/>
      <c r="F52" s="34"/>
      <c r="G52" s="34"/>
      <c r="H52" s="34"/>
      <c r="I52" s="34"/>
      <c r="J52" s="34"/>
      <c r="K52" s="34"/>
      <c r="L52" s="33"/>
      <c r="M52" s="34"/>
      <c r="N52" s="34"/>
      <c r="O52" s="34"/>
      <c r="P52" s="34"/>
      <c r="Q52" s="34"/>
      <c r="R52" s="34"/>
      <c r="S52" s="35"/>
      <c r="T52" s="34"/>
      <c r="U52" s="34"/>
      <c r="V52" s="34"/>
      <c r="W52" s="34"/>
      <c r="X52" s="34"/>
      <c r="Y52" s="34"/>
      <c r="Z52" s="34"/>
    </row>
    <row r="53" spans="2:26" ht="18" customHeight="1">
      <c r="B53" s="95"/>
      <c r="E53" s="34"/>
      <c r="F53" s="34"/>
      <c r="G53" s="34"/>
      <c r="H53" s="34"/>
      <c r="I53" s="34"/>
      <c r="J53" s="34"/>
      <c r="K53" s="34"/>
      <c r="L53" s="33"/>
      <c r="M53" s="34"/>
      <c r="N53" s="34"/>
      <c r="O53" s="34"/>
      <c r="P53" s="34"/>
      <c r="Q53" s="34"/>
      <c r="R53" s="34"/>
      <c r="S53" s="35"/>
      <c r="T53" s="34"/>
      <c r="U53" s="34"/>
      <c r="V53" s="34"/>
      <c r="W53" s="34"/>
      <c r="X53" s="34"/>
      <c r="Y53" s="34"/>
      <c r="Z53" s="34"/>
    </row>
    <row r="54" spans="2:26" ht="18" customHeight="1">
      <c r="B54" s="95"/>
      <c r="C54" s="43"/>
      <c r="E54" s="34"/>
      <c r="F54" s="34"/>
      <c r="G54" s="34"/>
      <c r="H54" s="34"/>
      <c r="I54" s="34"/>
      <c r="J54" s="34"/>
      <c r="K54" s="34"/>
      <c r="L54" s="33"/>
      <c r="M54" s="34"/>
      <c r="N54" s="34"/>
      <c r="O54" s="34"/>
      <c r="P54" s="34"/>
      <c r="Q54" s="34"/>
      <c r="R54" s="34"/>
      <c r="S54" s="35"/>
      <c r="T54" s="34"/>
      <c r="U54" s="34"/>
      <c r="V54" s="34"/>
      <c r="W54" s="34"/>
      <c r="X54" s="34"/>
      <c r="Y54" s="34"/>
      <c r="Z54" s="34"/>
    </row>
    <row r="55" spans="2:26" ht="18" customHeight="1">
      <c r="C55" s="42"/>
      <c r="D55" s="42"/>
    </row>
    <row r="56" spans="2:26" ht="18" customHeight="1">
      <c r="B56" s="138"/>
      <c r="C56" s="42"/>
    </row>
    <row r="57" spans="2:26" ht="26.25" customHeight="1">
      <c r="B57" s="95"/>
      <c r="C57" s="43" t="s">
        <v>75</v>
      </c>
    </row>
    <row r="58" spans="2:26" ht="15" customHeight="1">
      <c r="C58" s="42"/>
    </row>
    <row r="59" spans="2:26" ht="15" customHeight="1">
      <c r="C59" s="42"/>
    </row>
    <row r="60" spans="2:26" ht="15" customHeight="1">
      <c r="C60" s="42"/>
    </row>
    <row r="61" spans="2:26" ht="15" customHeight="1">
      <c r="C61" s="42"/>
    </row>
  </sheetData>
  <sheetProtection selectLockedCells="1"/>
  <mergeCells count="83">
    <mergeCell ref="W39:AF39"/>
    <mergeCell ref="W40:AF40"/>
    <mergeCell ref="N1:AJ1"/>
    <mergeCell ref="M32:O32"/>
    <mergeCell ref="P32:Q32"/>
    <mergeCell ref="R32:T32"/>
    <mergeCell ref="B36:AI36"/>
    <mergeCell ref="E38:F38"/>
    <mergeCell ref="H38:I38"/>
    <mergeCell ref="K38:L38"/>
    <mergeCell ref="B27:I27"/>
    <mergeCell ref="J27:S27"/>
    <mergeCell ref="T27:AA27"/>
    <mergeCell ref="AB27:AI27"/>
    <mergeCell ref="B29:AI29"/>
    <mergeCell ref="C31:L31"/>
    <mergeCell ref="M31:O31"/>
    <mergeCell ref="P31:Y31"/>
    <mergeCell ref="B23:I23"/>
    <mergeCell ref="J23:S23"/>
    <mergeCell ref="T23:AA23"/>
    <mergeCell ref="AB23:AI23"/>
    <mergeCell ref="T25:AI25"/>
    <mergeCell ref="H26:I26"/>
    <mergeCell ref="K26:L26"/>
    <mergeCell ref="N26:O26"/>
    <mergeCell ref="T26:V26"/>
    <mergeCell ref="X26:AH26"/>
    <mergeCell ref="B22:I22"/>
    <mergeCell ref="J22:Q22"/>
    <mergeCell ref="R22:S22"/>
    <mergeCell ref="T22:Y22"/>
    <mergeCell ref="Z22:AA22"/>
    <mergeCell ref="AB22:AI22"/>
    <mergeCell ref="AF20:AI20"/>
    <mergeCell ref="B21:I21"/>
    <mergeCell ref="J21:Q21"/>
    <mergeCell ref="R21:S21"/>
    <mergeCell ref="T21:Y21"/>
    <mergeCell ref="Z21:AA21"/>
    <mergeCell ref="AB21:AE21"/>
    <mergeCell ref="AF21:AI21"/>
    <mergeCell ref="B20:I20"/>
    <mergeCell ref="J20:Q20"/>
    <mergeCell ref="R20:S20"/>
    <mergeCell ref="T20:Y20"/>
    <mergeCell ref="Z20:AA20"/>
    <mergeCell ref="AB20:AE20"/>
    <mergeCell ref="B18:I18"/>
    <mergeCell ref="K18:N18"/>
    <mergeCell ref="P18:S18"/>
    <mergeCell ref="U18:AI18"/>
    <mergeCell ref="B19:I19"/>
    <mergeCell ref="J19:Q19"/>
    <mergeCell ref="T19:AI19"/>
    <mergeCell ref="B13:I17"/>
    <mergeCell ref="K13:AI13"/>
    <mergeCell ref="K14:AI14"/>
    <mergeCell ref="K15:AI15"/>
    <mergeCell ref="K16:AI16"/>
    <mergeCell ref="K17:AI17"/>
    <mergeCell ref="B11:G11"/>
    <mergeCell ref="H11:S11"/>
    <mergeCell ref="T11:Y11"/>
    <mergeCell ref="Z11:AI11"/>
    <mergeCell ref="B12:I12"/>
    <mergeCell ref="K12:N12"/>
    <mergeCell ref="P12:S12"/>
    <mergeCell ref="T12:Y12"/>
    <mergeCell ref="B9:G9"/>
    <mergeCell ref="H9:S9"/>
    <mergeCell ref="T9:Y9"/>
    <mergeCell ref="Z9:AI10"/>
    <mergeCell ref="B10:G10"/>
    <mergeCell ref="H10:S10"/>
    <mergeCell ref="T10:Y10"/>
    <mergeCell ref="B2:AI2"/>
    <mergeCell ref="B7:G7"/>
    <mergeCell ref="H7:S7"/>
    <mergeCell ref="T7:Y8"/>
    <mergeCell ref="Z7:AI8"/>
    <mergeCell ref="B8:G8"/>
    <mergeCell ref="H8:S8"/>
  </mergeCells>
  <phoneticPr fontId="3"/>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Group Box 1">
              <controlPr defaultSize="0" autoFill="0" autoPict="0">
                <anchor moveWithCells="1">
                  <from>
                    <xdr:col>8</xdr:col>
                    <xdr:colOff>0</xdr:colOff>
                    <xdr:row>11</xdr:row>
                    <xdr:rowOff>0</xdr:rowOff>
                  </from>
                  <to>
                    <xdr:col>17</xdr:col>
                    <xdr:colOff>175260</xdr:colOff>
                    <xdr:row>12</xdr:row>
                    <xdr:rowOff>22860</xdr:rowOff>
                  </to>
                </anchor>
              </controlPr>
            </control>
          </mc:Choice>
        </mc:AlternateContent>
        <mc:AlternateContent xmlns:mc="http://schemas.openxmlformats.org/markup-compatibility/2006">
          <mc:Choice Requires="x14">
            <control shapeId="32770" r:id="rId5" name="Group Box 2">
              <controlPr defaultSize="0" autoFill="0" autoPict="0">
                <anchor moveWithCells="1">
                  <from>
                    <xdr:col>8</xdr:col>
                    <xdr:colOff>15240</xdr:colOff>
                    <xdr:row>16</xdr:row>
                    <xdr:rowOff>167640</xdr:rowOff>
                  </from>
                  <to>
                    <xdr:col>17</xdr:col>
                    <xdr:colOff>182880</xdr:colOff>
                    <xdr:row>18</xdr:row>
                    <xdr:rowOff>99060</xdr:rowOff>
                  </to>
                </anchor>
              </controlPr>
            </control>
          </mc:Choice>
        </mc:AlternateContent>
        <mc:AlternateContent xmlns:mc="http://schemas.openxmlformats.org/markup-compatibility/2006">
          <mc:Choice Requires="x14">
            <control shapeId="32771" r:id="rId6" name="group_haiguu">
              <controlPr defaultSize="0" autoFill="0" autoPict="0">
                <anchor moveWithCells="1">
                  <from>
                    <xdr:col>9</xdr:col>
                    <xdr:colOff>0</xdr:colOff>
                    <xdr:row>12</xdr:row>
                    <xdr:rowOff>0</xdr:rowOff>
                  </from>
                  <to>
                    <xdr:col>10</xdr:col>
                    <xdr:colOff>7620</xdr:colOff>
                    <xdr:row>17</xdr:row>
                    <xdr:rowOff>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xdr:col>
                    <xdr:colOff>190500</xdr:colOff>
                    <xdr:row>48</xdr:row>
                    <xdr:rowOff>0</xdr:rowOff>
                  </from>
                  <to>
                    <xdr:col>1</xdr:col>
                    <xdr:colOff>190500</xdr:colOff>
                    <xdr:row>49</xdr:row>
                    <xdr:rowOff>7620</xdr:rowOff>
                  </to>
                </anchor>
              </controlPr>
            </control>
          </mc:Choice>
        </mc:AlternateContent>
        <mc:AlternateContent xmlns:mc="http://schemas.openxmlformats.org/markup-compatibility/2006">
          <mc:Choice Requires="x14">
            <control shapeId="32773" r:id="rId8" name="Group Box 5">
              <controlPr defaultSize="0" autoFill="0" autoPict="0">
                <anchor moveWithCells="1">
                  <from>
                    <xdr:col>24</xdr:col>
                    <xdr:colOff>518160</xdr:colOff>
                    <xdr:row>10</xdr:row>
                    <xdr:rowOff>396240</xdr:rowOff>
                  </from>
                  <to>
                    <xdr:col>33</xdr:col>
                    <xdr:colOff>60960</xdr:colOff>
                    <xdr:row>12</xdr:row>
                    <xdr:rowOff>60960</xdr:rowOff>
                  </to>
                </anchor>
              </controlPr>
            </control>
          </mc:Choice>
        </mc:AlternateContent>
        <mc:AlternateContent xmlns:mc="http://schemas.openxmlformats.org/markup-compatibility/2006">
          <mc:Choice Requires="x14">
            <control shapeId="32774" r:id="rId9" name="Group Box 6">
              <controlPr defaultSize="0" autoFill="0" autoPict="0">
                <anchor moveWithCells="1">
                  <from>
                    <xdr:col>8</xdr:col>
                    <xdr:colOff>137160</xdr:colOff>
                    <xdr:row>30</xdr:row>
                    <xdr:rowOff>220980</xdr:rowOff>
                  </from>
                  <to>
                    <xdr:col>20</xdr:col>
                    <xdr:colOff>30480</xdr:colOff>
                    <xdr:row>33</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9</vt:i4>
      </vt:variant>
    </vt:vector>
  </HeadingPairs>
  <TitlesOfParts>
    <vt:vector size="29" baseType="lpstr">
      <vt:lpstr>請求書(Excel版)</vt:lpstr>
      <vt:lpstr>請求書 (PDF版)</vt:lpstr>
      <vt:lpstr>本様式の概要</vt:lpstr>
      <vt:lpstr>請求期間の判定</vt:lpstr>
      <vt:lpstr>添付書類確認</vt:lpstr>
      <vt:lpstr>チェックボックスのステータス</vt:lpstr>
      <vt:lpstr>育休カウント</vt:lpstr>
      <vt:lpstr>育休期間の判定</vt:lpstr>
      <vt:lpstr>記入例(PDF版・母)</vt:lpstr>
      <vt:lpstr>記入例(PDF版・父)</vt:lpstr>
      <vt:lpstr>記入例(申請者_母)</vt:lpstr>
      <vt:lpstr>記入例(請求者_父)</vt:lpstr>
      <vt:lpstr>記入例(エラーメッセージ)</vt:lpstr>
      <vt:lpstr>【別表１】テストパターン(依頼用・ラジオボタン入力等)</vt:lpstr>
      <vt:lpstr>【別表２】テストパターン（依頼用・期間確認）</vt:lpstr>
      <vt:lpstr>【別表３】テストパターン（依頼用・期間確認）v2</vt:lpstr>
      <vt:lpstr>【別表４】テストパターン（依頼用・期間確認）</vt:lpstr>
      <vt:lpstr>【別表５】テストパターン（依頼用・期間確認）</vt:lpstr>
      <vt:lpstr>テストパターン(ラジオボタン入力等)</vt:lpstr>
      <vt:lpstr>テストパターン(請求期間)</vt:lpstr>
      <vt:lpstr>'記入例(PDF版・父)'!Print_Area</vt:lpstr>
      <vt:lpstr>'記入例(PDF版・母)'!Print_Area</vt:lpstr>
      <vt:lpstr>'記入例(エラーメッセージ)'!Print_Area</vt:lpstr>
      <vt:lpstr>'記入例(申請者_母)'!Print_Area</vt:lpstr>
      <vt:lpstr>'記入例(請求者_父)'!Print_Area</vt:lpstr>
      <vt:lpstr>'請求書 (PDF版)'!Print_Area</vt:lpstr>
      <vt:lpstr>'請求書(Excel版)'!Print_Area</vt:lpstr>
      <vt:lpstr>'テストパターン(ラジオボタン入力等)'!Print_Titles</vt:lpstr>
      <vt:lpstr>'テストパターン(請求期間)'!Print_Titles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2025-07-16T06:51:44Z</cp:lastPrinted>
  <dcterms:created xsi:type="dcterms:W3CDTF">2009-12-16T07:58:02Z</dcterms:created>
  <dcterms:modified xsi:type="dcterms:W3CDTF">2025-07-16T07:00:09Z</dcterms:modified>
</cp:coreProperties>
</file>