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69200E1-3230-45AB-8161-547A783D15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試算表" sheetId="1" r:id="rId1"/>
    <sheet name="マスタ" sheetId="3" r:id="rId2"/>
  </sheets>
  <definedNames>
    <definedName name="_xlnm.Print_Area" localSheetId="0">試算表!$A$1:$M$62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5" i="1" l="1"/>
  <c r="B38" i="1"/>
  <c r="B40" i="1" s="1"/>
  <c r="B59" i="1" l="1"/>
  <c r="B47" i="1"/>
  <c r="E21" i="3"/>
  <c r="E22" i="3"/>
  <c r="E23" i="3"/>
  <c r="E24" i="3"/>
  <c r="E25" i="3"/>
  <c r="E26" i="3"/>
  <c r="E27" i="3"/>
  <c r="E28" i="3"/>
  <c r="E29" i="3"/>
  <c r="E30" i="3"/>
  <c r="E31" i="3"/>
  <c r="E20" i="3"/>
  <c r="B50" i="1" s="1"/>
  <c r="B52" i="1" s="1"/>
  <c r="E7" i="1"/>
  <c r="E17" i="1" s="1"/>
  <c r="E50" i="1" l="1"/>
  <c r="E59" i="1"/>
  <c r="E38" i="1"/>
  <c r="E45" i="1"/>
  <c r="E18" i="1"/>
  <c r="E16" i="1"/>
  <c r="E37" i="1" l="1"/>
  <c r="E44" i="1"/>
  <c r="E58" i="1"/>
  <c r="E51" i="1"/>
  <c r="E39" i="1"/>
  <c r="E60" i="1"/>
  <c r="E19" i="1"/>
  <c r="E49" i="1"/>
  <c r="E52" i="1" s="1"/>
  <c r="E46" i="1"/>
  <c r="E47" i="1" l="1"/>
  <c r="E61" i="1"/>
  <c r="G40" i="1" s="1"/>
  <c r="E40" i="1"/>
  <c r="E54" i="1"/>
  <c r="G54" i="1" l="1"/>
</calcChain>
</file>

<file path=xl/sharedStrings.xml><?xml version="1.0" encoding="utf-8"?>
<sst xmlns="http://schemas.openxmlformats.org/spreadsheetml/2006/main" count="93" uniqueCount="66">
  <si>
    <t>円</t>
    <rPh sb="0" eb="1">
      <t>エン</t>
    </rPh>
    <phoneticPr fontId="2"/>
  </si>
  <si>
    <t>/1,000</t>
    <phoneticPr fontId="2"/>
  </si>
  <si>
    <t>退職時の標準報酬月額</t>
    <rPh sb="0" eb="2">
      <t>タイショク</t>
    </rPh>
    <rPh sb="2" eb="3">
      <t>ジ</t>
    </rPh>
    <rPh sb="4" eb="6">
      <t>ヒョウジュン</t>
    </rPh>
    <rPh sb="6" eb="8">
      <t>ホウシュウ</t>
    </rPh>
    <rPh sb="8" eb="10">
      <t>ゲツガク</t>
    </rPh>
    <phoneticPr fontId="2"/>
  </si>
  <si>
    <t>短期</t>
    <rPh sb="0" eb="2">
      <t>タンキ</t>
    </rPh>
    <phoneticPr fontId="2"/>
  </si>
  <si>
    <t>介護</t>
    <rPh sb="0" eb="2">
      <t>カイゴ</t>
    </rPh>
    <phoneticPr fontId="2"/>
  </si>
  <si>
    <t>月額計</t>
    <rPh sb="0" eb="2">
      <t>ゲツガク</t>
    </rPh>
    <rPh sb="2" eb="3">
      <t>ケイ</t>
    </rPh>
    <phoneticPr fontId="2"/>
  </si>
  <si>
    <t>円で掛金を算出します。</t>
    <rPh sb="0" eb="1">
      <t>エン</t>
    </rPh>
    <rPh sb="2" eb="4">
      <t>カケキン</t>
    </rPh>
    <rPh sb="5" eb="7">
      <t>サンシュツ</t>
    </rPh>
    <phoneticPr fontId="2"/>
  </si>
  <si>
    <t>円</t>
    <rPh sb="0" eb="1">
      <t>エン</t>
    </rPh>
    <phoneticPr fontId="2"/>
  </si>
  <si>
    <t>介護保険料納付</t>
    <rPh sb="0" eb="2">
      <t>カイゴ</t>
    </rPh>
    <rPh sb="2" eb="4">
      <t>ホケン</t>
    </rPh>
    <rPh sb="4" eb="5">
      <t>リョウ</t>
    </rPh>
    <rPh sb="5" eb="7">
      <t>ノウフ</t>
    </rPh>
    <phoneticPr fontId="2"/>
  </si>
  <si>
    <t>介護</t>
    <rPh sb="0" eb="2">
      <t>カイゴ</t>
    </rPh>
    <phoneticPr fontId="2"/>
  </si>
  <si>
    <t>任意継続掛金（月額）</t>
    <rPh sb="0" eb="2">
      <t>ニンイ</t>
    </rPh>
    <rPh sb="2" eb="4">
      <t>ケイゾク</t>
    </rPh>
    <rPh sb="4" eb="6">
      <t>カケキン</t>
    </rPh>
    <rPh sb="7" eb="9">
      <t>ゲツガク</t>
    </rPh>
    <phoneticPr fontId="2"/>
  </si>
  <si>
    <t>加入月</t>
    <rPh sb="0" eb="2">
      <t>カニュウ</t>
    </rPh>
    <rPh sb="2" eb="3">
      <t>ツキ</t>
    </rPh>
    <phoneticPr fontId="2"/>
  </si>
  <si>
    <t>計</t>
    <rPh sb="0" eb="1">
      <t>ゲッケイ</t>
    </rPh>
    <phoneticPr fontId="2"/>
  </si>
  <si>
    <t>前納月数</t>
    <rPh sb="0" eb="2">
      <t>ゼンノウ</t>
    </rPh>
    <rPh sb="2" eb="3">
      <t>ツキ</t>
    </rPh>
    <rPh sb="3" eb="4">
      <t>スウ</t>
    </rPh>
    <phoneticPr fontId="2"/>
  </si>
  <si>
    <t>【前期】</t>
    <rPh sb="1" eb="3">
      <t>ゼンキ</t>
    </rPh>
    <phoneticPr fontId="2"/>
  </si>
  <si>
    <t>【後期】</t>
    <rPh sb="1" eb="3">
      <t>コウキ</t>
    </rPh>
    <phoneticPr fontId="2"/>
  </si>
  <si>
    <t>前納率</t>
    <rPh sb="0" eb="2">
      <t>ゼンノウ</t>
    </rPh>
    <rPh sb="2" eb="3">
      <t>リツ</t>
    </rPh>
    <phoneticPr fontId="2"/>
  </si>
  <si>
    <t>年一括納入月数</t>
    <rPh sb="0" eb="1">
      <t>ネン</t>
    </rPh>
    <rPh sb="1" eb="3">
      <t>イッカツ</t>
    </rPh>
    <rPh sb="3" eb="5">
      <t>ノウニュウ</t>
    </rPh>
    <rPh sb="5" eb="6">
      <t>ツキ</t>
    </rPh>
    <rPh sb="6" eb="7">
      <t>スウ</t>
    </rPh>
    <phoneticPr fontId="2"/>
  </si>
  <si>
    <t>前期納入月数</t>
    <rPh sb="0" eb="2">
      <t>ゼンキ</t>
    </rPh>
    <rPh sb="2" eb="4">
      <t>ノウニュウ</t>
    </rPh>
    <rPh sb="4" eb="5">
      <t>ツキ</t>
    </rPh>
    <rPh sb="5" eb="6">
      <t>スウ</t>
    </rPh>
    <phoneticPr fontId="2"/>
  </si>
  <si>
    <t>後期納入月数</t>
    <rPh sb="0" eb="2">
      <t>コウキ</t>
    </rPh>
    <rPh sb="2" eb="4">
      <t>ノウニュウ</t>
    </rPh>
    <rPh sb="4" eb="5">
      <t>ツキ</t>
    </rPh>
    <rPh sb="5" eb="6">
      <t>スウ</t>
    </rPh>
    <phoneticPr fontId="2"/>
  </si>
  <si>
    <t>前納月数【前期】</t>
    <rPh sb="0" eb="2">
      <t>ゼンノウ</t>
    </rPh>
    <rPh sb="2" eb="3">
      <t>ツキ</t>
    </rPh>
    <rPh sb="3" eb="4">
      <t>スウ</t>
    </rPh>
    <rPh sb="5" eb="7">
      <t>ゼンキ</t>
    </rPh>
    <phoneticPr fontId="2"/>
  </si>
  <si>
    <t>前納月数【後期】</t>
    <rPh sb="0" eb="2">
      <t>ゼンノウ</t>
    </rPh>
    <rPh sb="2" eb="3">
      <t>ツキ</t>
    </rPh>
    <rPh sb="3" eb="4">
      <t>スウ</t>
    </rPh>
    <rPh sb="5" eb="7">
      <t>コウキ</t>
    </rPh>
    <phoneticPr fontId="2"/>
  </si>
  <si>
    <t>月加入</t>
    <rPh sb="0" eb="1">
      <t>ガツ</t>
    </rPh>
    <rPh sb="1" eb="3">
      <t>カニュウ</t>
    </rPh>
    <phoneticPr fontId="2"/>
  </si>
  <si>
    <t>円③月払いより安くなります。</t>
    <rPh sb="0" eb="1">
      <t>エン</t>
    </rPh>
    <rPh sb="2" eb="3">
      <t>ツキ</t>
    </rPh>
    <rPh sb="3" eb="4">
      <t>バラ</t>
    </rPh>
    <rPh sb="7" eb="8">
      <t>ヤス</t>
    </rPh>
    <phoneticPr fontId="2"/>
  </si>
  <si>
    <t>初年度計</t>
    <rPh sb="0" eb="1">
      <t>ハツ</t>
    </rPh>
    <rPh sb="1" eb="3">
      <t>ネンド</t>
    </rPh>
    <rPh sb="3" eb="4">
      <t>ゲッケイ</t>
    </rPh>
    <phoneticPr fontId="2"/>
  </si>
  <si>
    <t>*1･2は年度ごとに決定します。</t>
    <rPh sb="5" eb="7">
      <t>ネンド</t>
    </rPh>
    <rPh sb="10" eb="12">
      <t>ケッテイ</t>
    </rPh>
    <phoneticPr fontId="2"/>
  </si>
  <si>
    <t>初年度掛金額の試算</t>
    <rPh sb="0" eb="3">
      <t>ショネンド</t>
    </rPh>
    <rPh sb="3" eb="5">
      <t>カケキン</t>
    </rPh>
    <rPh sb="5" eb="6">
      <t>ガク</t>
    </rPh>
    <rPh sb="7" eb="9">
      <t>シサン</t>
    </rPh>
    <phoneticPr fontId="2"/>
  </si>
  <si>
    <t>前納月数</t>
    <rPh sb="0" eb="2">
      <t>ゼンノウ</t>
    </rPh>
    <rPh sb="2" eb="4">
      <t>ツキスウ</t>
    </rPh>
    <phoneticPr fontId="2"/>
  </si>
  <si>
    <t>算定基礎月額(a)</t>
    <rPh sb="0" eb="2">
      <t>サンテイ</t>
    </rPh>
    <rPh sb="2" eb="4">
      <t>キソ</t>
    </rPh>
    <rPh sb="4" eb="6">
      <t>ゲツガク</t>
    </rPh>
    <phoneticPr fontId="2"/>
  </si>
  <si>
    <t>(a×b)</t>
    <phoneticPr fontId="2"/>
  </si>
  <si>
    <t>1:該当　2:非該当</t>
    <rPh sb="2" eb="4">
      <t>ガイトウ</t>
    </rPh>
    <rPh sb="7" eb="10">
      <t>ヒガイトウ</t>
    </rPh>
    <phoneticPr fontId="2"/>
  </si>
  <si>
    <t>納入月数</t>
    <rPh sb="0" eb="2">
      <t>ノウニュウ</t>
    </rPh>
    <rPh sb="2" eb="3">
      <t>ツキ</t>
    </rPh>
    <rPh sb="3" eb="4">
      <t>スウ</t>
    </rPh>
    <phoneticPr fontId="2"/>
  </si>
  <si>
    <t>欄を入力してください。</t>
    <rPh sb="0" eb="1">
      <t>ラン</t>
    </rPh>
    <rPh sb="2" eb="4">
      <t>ニュウリョク</t>
    </rPh>
    <phoneticPr fontId="2"/>
  </si>
  <si>
    <t>試算①　年一括払い（年度分を一括で納入していただきます）</t>
    <rPh sb="0" eb="2">
      <t>シサン</t>
    </rPh>
    <rPh sb="4" eb="5">
      <t>ネン</t>
    </rPh>
    <rPh sb="5" eb="7">
      <t>イッカツ</t>
    </rPh>
    <rPh sb="7" eb="8">
      <t>バラ</t>
    </rPh>
    <rPh sb="10" eb="12">
      <t>ネンド</t>
    </rPh>
    <rPh sb="12" eb="13">
      <t>ブン</t>
    </rPh>
    <rPh sb="14" eb="16">
      <t>イッカツ</t>
    </rPh>
    <rPh sb="17" eb="19">
      <t>ノウニュウ</t>
    </rPh>
    <phoneticPr fontId="2"/>
  </si>
  <si>
    <t>試算②　半期払い（年度分を前後期に分割して納入していただきます）</t>
    <rPh sb="0" eb="2">
      <t>シサン</t>
    </rPh>
    <rPh sb="4" eb="6">
      <t>ハンキ</t>
    </rPh>
    <rPh sb="6" eb="7">
      <t>バラ</t>
    </rPh>
    <rPh sb="9" eb="11">
      <t>ネンド</t>
    </rPh>
    <rPh sb="11" eb="12">
      <t>ブン</t>
    </rPh>
    <rPh sb="13" eb="14">
      <t>ゼン</t>
    </rPh>
    <rPh sb="14" eb="16">
      <t>コウキ</t>
    </rPh>
    <rPh sb="17" eb="19">
      <t>ブンカツ</t>
    </rPh>
    <rPh sb="21" eb="23">
      <t>ノウニュウ</t>
    </rPh>
    <phoneticPr fontId="2"/>
  </si>
  <si>
    <t>試算③　月払い</t>
    <rPh sb="0" eb="2">
      <t>シサン</t>
    </rPh>
    <rPh sb="4" eb="5">
      <t>ツキ</t>
    </rPh>
    <rPh sb="5" eb="6">
      <t>バラ</t>
    </rPh>
    <phoneticPr fontId="2"/>
  </si>
  <si>
    <t>（注）試算①（年一括払い）及び試算②（半期払い）は，加入月の翌月以降を前納対象とした場合の掛金額です。</t>
    <rPh sb="1" eb="2">
      <t>チュウ</t>
    </rPh>
    <rPh sb="3" eb="5">
      <t>シサン</t>
    </rPh>
    <rPh sb="7" eb="8">
      <t>ネン</t>
    </rPh>
    <rPh sb="8" eb="10">
      <t>イッカツ</t>
    </rPh>
    <rPh sb="10" eb="11">
      <t>バラ</t>
    </rPh>
    <rPh sb="13" eb="14">
      <t>オヨ</t>
    </rPh>
    <rPh sb="15" eb="17">
      <t>シサン</t>
    </rPh>
    <rPh sb="19" eb="21">
      <t>ハンキ</t>
    </rPh>
    <rPh sb="21" eb="22">
      <t>バラ</t>
    </rPh>
    <rPh sb="26" eb="28">
      <t>カニュウ</t>
    </rPh>
    <rPh sb="28" eb="29">
      <t>ツキ</t>
    </rPh>
    <rPh sb="30" eb="32">
      <t>ヨクゲツ</t>
    </rPh>
    <rPh sb="32" eb="34">
      <t>イコウ</t>
    </rPh>
    <rPh sb="35" eb="37">
      <t>ゼンノウ</t>
    </rPh>
    <rPh sb="37" eb="39">
      <t>タイショウ</t>
    </rPh>
    <rPh sb="42" eb="44">
      <t>バアイ</t>
    </rPh>
    <rPh sb="45" eb="47">
      <t>カケキン</t>
    </rPh>
    <rPh sb="47" eb="48">
      <t>ガク</t>
    </rPh>
    <phoneticPr fontId="2"/>
  </si>
  <si>
    <r>
      <t>上記月額の上限額</t>
    </r>
    <r>
      <rPr>
        <vertAlign val="superscript"/>
        <sz val="10"/>
        <color theme="1"/>
        <rFont val="BIZ UDゴシック"/>
        <family val="3"/>
        <charset val="128"/>
      </rPr>
      <t>*1</t>
    </r>
    <rPh sb="0" eb="2">
      <t>ジョウキ</t>
    </rPh>
    <rPh sb="2" eb="4">
      <t>ゲツガク</t>
    </rPh>
    <rPh sb="5" eb="8">
      <t>ジョウゲンガク</t>
    </rPh>
    <phoneticPr fontId="2"/>
  </si>
  <si>
    <r>
      <t>掛金率</t>
    </r>
    <r>
      <rPr>
        <vertAlign val="superscript"/>
        <sz val="10"/>
        <color theme="1"/>
        <rFont val="BIZ UDゴシック"/>
        <family val="3"/>
        <charset val="128"/>
      </rPr>
      <t>*2</t>
    </r>
    <r>
      <rPr>
        <sz val="10"/>
        <color theme="1"/>
        <rFont val="BIZ UDゴシック"/>
        <family val="3"/>
        <charset val="128"/>
      </rPr>
      <t>(b)</t>
    </r>
    <rPh sb="0" eb="2">
      <t>カケキン</t>
    </rPh>
    <rPh sb="2" eb="3">
      <t>リツ</t>
    </rPh>
    <phoneticPr fontId="2"/>
  </si>
  <si>
    <r>
      <t>円（円位未満切捨て）・・・</t>
    </r>
    <r>
      <rPr>
        <b/>
        <sz val="8"/>
        <color theme="1"/>
        <rFont val="BIZ UDゴシック"/>
        <family val="3"/>
        <charset val="128"/>
      </rPr>
      <t>A</t>
    </r>
    <rPh sb="0" eb="1">
      <t>エン</t>
    </rPh>
    <rPh sb="2" eb="3">
      <t>エン</t>
    </rPh>
    <rPh sb="3" eb="4">
      <t>クライ</t>
    </rPh>
    <rPh sb="4" eb="6">
      <t>ミマン</t>
    </rPh>
    <rPh sb="6" eb="8">
      <t>キリス</t>
    </rPh>
    <phoneticPr fontId="2"/>
  </si>
  <si>
    <r>
      <t>円（円位未満切捨て）・・・</t>
    </r>
    <r>
      <rPr>
        <b/>
        <sz val="8"/>
        <color theme="1"/>
        <rFont val="BIZ UDゴシック"/>
        <family val="3"/>
        <charset val="128"/>
      </rPr>
      <t>B</t>
    </r>
    <rPh sb="0" eb="1">
      <t>エン</t>
    </rPh>
    <rPh sb="2" eb="3">
      <t>エン</t>
    </rPh>
    <rPh sb="3" eb="4">
      <t>クライ</t>
    </rPh>
    <rPh sb="4" eb="6">
      <t>ミマン</t>
    </rPh>
    <rPh sb="6" eb="8">
      <t>キリス</t>
    </rPh>
    <phoneticPr fontId="2"/>
  </si>
  <si>
    <t>～９月</t>
    <rPh sb="2" eb="3">
      <t>ガツ</t>
    </rPh>
    <phoneticPr fontId="2"/>
  </si>
  <si>
    <t>～３月</t>
    <rPh sb="2" eb="3">
      <t>ガツ</t>
    </rPh>
    <phoneticPr fontId="2"/>
  </si>
  <si>
    <t>前納率　【後期】</t>
    <rPh sb="0" eb="2">
      <t>ゼンノウ</t>
    </rPh>
    <rPh sb="2" eb="3">
      <t>リツ</t>
    </rPh>
    <rPh sb="5" eb="7">
      <t>コウキ</t>
    </rPh>
    <phoneticPr fontId="2"/>
  </si>
  <si>
    <t>前納率　【前期】</t>
    <rPh sb="0" eb="2">
      <t>ゼンノウ</t>
    </rPh>
    <rPh sb="2" eb="3">
      <t>リツ</t>
    </rPh>
    <rPh sb="5" eb="7">
      <t>ゼンキ</t>
    </rPh>
    <phoneticPr fontId="2"/>
  </si>
  <si>
    <t>任意継続掛金額の試算表（令和８年度分）</t>
    <rPh sb="0" eb="2">
      <t>ニンイ</t>
    </rPh>
    <rPh sb="2" eb="4">
      <t>ケイゾク</t>
    </rPh>
    <rPh sb="4" eb="6">
      <t>カケキン</t>
    </rPh>
    <rPh sb="6" eb="7">
      <t>ガク</t>
    </rPh>
    <rPh sb="8" eb="10">
      <t>シサン</t>
    </rPh>
    <rPh sb="10" eb="11">
      <t>ヒョウ</t>
    </rPh>
    <rPh sb="12" eb="14">
      <t>レイワ</t>
    </rPh>
    <rPh sb="15" eb="17">
      <t>ネンド</t>
    </rPh>
    <rPh sb="17" eb="18">
      <t>ブン</t>
    </rPh>
    <phoneticPr fontId="2"/>
  </si>
  <si>
    <t>/1,001</t>
  </si>
  <si>
    <t>子ども</t>
    <rPh sb="0" eb="1">
      <t>コ</t>
    </rPh>
    <phoneticPr fontId="2"/>
  </si>
  <si>
    <r>
      <t>円（円位未満切捨て）・・・</t>
    </r>
    <r>
      <rPr>
        <b/>
        <sz val="8"/>
        <color theme="1"/>
        <rFont val="BIZ UDゴシック"/>
        <family val="3"/>
        <charset val="128"/>
      </rPr>
      <t>C</t>
    </r>
    <rPh sb="0" eb="1">
      <t>エン</t>
    </rPh>
    <rPh sb="2" eb="3">
      <t>エン</t>
    </rPh>
    <rPh sb="3" eb="4">
      <t>クライ</t>
    </rPh>
    <rPh sb="4" eb="6">
      <t>ミマン</t>
    </rPh>
    <rPh sb="6" eb="8">
      <t>キリス</t>
    </rPh>
    <phoneticPr fontId="2"/>
  </si>
  <si>
    <r>
      <t>・・・</t>
    </r>
    <r>
      <rPr>
        <b/>
        <sz val="8"/>
        <color theme="1"/>
        <rFont val="BIZ UDゴシック"/>
        <family val="3"/>
        <charset val="128"/>
      </rPr>
      <t>W</t>
    </r>
    <phoneticPr fontId="2"/>
  </si>
  <si>
    <t>円（加入月分＋A×W，円位未満四捨五入）</t>
    <rPh sb="0" eb="1">
      <t>エン</t>
    </rPh>
    <rPh sb="2" eb="4">
      <t>カニュウ</t>
    </rPh>
    <rPh sb="4" eb="5">
      <t>ツキ</t>
    </rPh>
    <rPh sb="5" eb="6">
      <t>ブン</t>
    </rPh>
    <rPh sb="11" eb="12">
      <t>エン</t>
    </rPh>
    <rPh sb="12" eb="13">
      <t>クライ</t>
    </rPh>
    <rPh sb="13" eb="15">
      <t>ミマン</t>
    </rPh>
    <rPh sb="15" eb="19">
      <t>シシャゴニュウ</t>
    </rPh>
    <phoneticPr fontId="2"/>
  </si>
  <si>
    <t>円（加入月分＋B×W，円位未満四捨五入）</t>
    <rPh sb="0" eb="1">
      <t>エン</t>
    </rPh>
    <rPh sb="2" eb="4">
      <t>カニュウ</t>
    </rPh>
    <rPh sb="4" eb="5">
      <t>ツキ</t>
    </rPh>
    <rPh sb="5" eb="6">
      <t>ブン</t>
    </rPh>
    <rPh sb="11" eb="12">
      <t>エン</t>
    </rPh>
    <rPh sb="12" eb="13">
      <t>クライ</t>
    </rPh>
    <rPh sb="13" eb="15">
      <t>ミマン</t>
    </rPh>
    <rPh sb="15" eb="19">
      <t>シシャゴニュウ</t>
    </rPh>
    <phoneticPr fontId="2"/>
  </si>
  <si>
    <t>円（加入月分＋C×W，円位未満四捨五入）</t>
    <rPh sb="0" eb="1">
      <t>エン</t>
    </rPh>
    <rPh sb="2" eb="4">
      <t>カニュウ</t>
    </rPh>
    <rPh sb="4" eb="5">
      <t>ツキ</t>
    </rPh>
    <rPh sb="5" eb="6">
      <t>ブン</t>
    </rPh>
    <rPh sb="11" eb="12">
      <t>エン</t>
    </rPh>
    <rPh sb="12" eb="13">
      <t>クライ</t>
    </rPh>
    <rPh sb="13" eb="15">
      <t>ミマン</t>
    </rPh>
    <rPh sb="15" eb="19">
      <t>シシャゴニュウ</t>
    </rPh>
    <phoneticPr fontId="2"/>
  </si>
  <si>
    <t>円（加入月分＋A×X，円位未満四捨五入）</t>
    <rPh sb="0" eb="1">
      <t>エン</t>
    </rPh>
    <rPh sb="11" eb="12">
      <t>エン</t>
    </rPh>
    <rPh sb="12" eb="13">
      <t>クライ</t>
    </rPh>
    <rPh sb="13" eb="15">
      <t>ミマン</t>
    </rPh>
    <rPh sb="15" eb="19">
      <t>シシャゴニュウ</t>
    </rPh>
    <phoneticPr fontId="2"/>
  </si>
  <si>
    <t>円（加入月分＋B×X，円位未満四捨五入）</t>
    <rPh sb="0" eb="1">
      <t>エン</t>
    </rPh>
    <rPh sb="11" eb="12">
      <t>エン</t>
    </rPh>
    <rPh sb="12" eb="13">
      <t>クライ</t>
    </rPh>
    <rPh sb="13" eb="15">
      <t>ミマン</t>
    </rPh>
    <rPh sb="15" eb="19">
      <t>シシャゴニュウ</t>
    </rPh>
    <phoneticPr fontId="2"/>
  </si>
  <si>
    <t>円（加入月分＋C×X，円位未満四捨五入）</t>
    <rPh sb="0" eb="1">
      <t>エン</t>
    </rPh>
    <rPh sb="11" eb="12">
      <t>エン</t>
    </rPh>
    <rPh sb="12" eb="13">
      <t>クライ</t>
    </rPh>
    <rPh sb="13" eb="15">
      <t>ミマン</t>
    </rPh>
    <rPh sb="15" eb="19">
      <t>シシャゴニュウ</t>
    </rPh>
    <phoneticPr fontId="2"/>
  </si>
  <si>
    <t>円（A×Y，円位未満四捨五入）</t>
    <rPh sb="0" eb="1">
      <t>エン</t>
    </rPh>
    <rPh sb="6" eb="7">
      <t>エン</t>
    </rPh>
    <rPh sb="7" eb="8">
      <t>クライ</t>
    </rPh>
    <rPh sb="8" eb="10">
      <t>ミマン</t>
    </rPh>
    <rPh sb="10" eb="14">
      <t>シシャゴニュウ</t>
    </rPh>
    <phoneticPr fontId="2"/>
  </si>
  <si>
    <t>円（B×Y，円位未満四捨五入）</t>
    <rPh sb="0" eb="1">
      <t>エン</t>
    </rPh>
    <rPh sb="6" eb="7">
      <t>エン</t>
    </rPh>
    <rPh sb="7" eb="8">
      <t>クライ</t>
    </rPh>
    <rPh sb="8" eb="10">
      <t>ミマン</t>
    </rPh>
    <rPh sb="10" eb="14">
      <t>シシャゴニュウ</t>
    </rPh>
    <phoneticPr fontId="2"/>
  </si>
  <si>
    <t>円（C×Y，円位未満四捨五入）</t>
    <rPh sb="0" eb="1">
      <t>エン</t>
    </rPh>
    <rPh sb="6" eb="7">
      <t>エン</t>
    </rPh>
    <rPh sb="7" eb="8">
      <t>クライ</t>
    </rPh>
    <rPh sb="8" eb="10">
      <t>ミマン</t>
    </rPh>
    <rPh sb="10" eb="14">
      <t>シシャゴニュウ</t>
    </rPh>
    <phoneticPr fontId="2"/>
  </si>
  <si>
    <t>円（A×Z）</t>
    <rPh sb="0" eb="1">
      <t>エン</t>
    </rPh>
    <phoneticPr fontId="2"/>
  </si>
  <si>
    <t>円（B×Z)</t>
    <rPh sb="0" eb="1">
      <t>エン</t>
    </rPh>
    <phoneticPr fontId="2"/>
  </si>
  <si>
    <t>円（C×Z)</t>
    <rPh sb="0" eb="1">
      <t>エン</t>
    </rPh>
    <phoneticPr fontId="2"/>
  </si>
  <si>
    <t>　　　加入申出や掛金納付のタイミングにより，実際の掛金額は試算と異なる場合があります。</t>
    <rPh sb="3" eb="5">
      <t>カニュウ</t>
    </rPh>
    <rPh sb="5" eb="7">
      <t>モウシデ</t>
    </rPh>
    <rPh sb="8" eb="10">
      <t>カケキン</t>
    </rPh>
    <rPh sb="10" eb="12">
      <t>ノウフ</t>
    </rPh>
    <rPh sb="22" eb="24">
      <t>ジッサイ</t>
    </rPh>
    <rPh sb="25" eb="27">
      <t>カケキン</t>
    </rPh>
    <rPh sb="27" eb="28">
      <t>ガク</t>
    </rPh>
    <rPh sb="29" eb="31">
      <t>シサン</t>
    </rPh>
    <rPh sb="32" eb="33">
      <t>コト</t>
    </rPh>
    <rPh sb="35" eb="37">
      <t>バアイ</t>
    </rPh>
    <phoneticPr fontId="2"/>
  </si>
  <si>
    <r>
      <t>・・・</t>
    </r>
    <r>
      <rPr>
        <b/>
        <sz val="8"/>
        <color theme="1"/>
        <rFont val="BIZ UDゴシック"/>
        <family val="3"/>
        <charset val="128"/>
      </rPr>
      <t>X</t>
    </r>
    <phoneticPr fontId="2"/>
  </si>
  <si>
    <r>
      <t>・・・</t>
    </r>
    <r>
      <rPr>
        <b/>
        <sz val="8"/>
        <color theme="1"/>
        <rFont val="BIZ UDゴシック"/>
        <family val="3"/>
        <charset val="128"/>
      </rPr>
      <t>Y</t>
    </r>
    <phoneticPr fontId="2"/>
  </si>
  <si>
    <r>
      <t>・・・</t>
    </r>
    <r>
      <rPr>
        <b/>
        <sz val="8"/>
        <color theme="1"/>
        <rFont val="BIZ UDゴシック"/>
        <family val="3"/>
        <charset val="128"/>
      </rPr>
      <t>Z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</si>
</sst>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0000_ "/>
    <numFmt numFmtId="177" formatCode="0.00_ 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vertAlign val="superscript"/>
      <sz val="10"/>
      <color theme="1"/>
      <name val="BIZ UDゴシック"/>
      <family val="3"/>
      <charset val="128"/>
    </font>
    <font>
      <sz val="10"/>
      <color rgb="FF0000FF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8"/>
      <color theme="0"/>
      <name val="BIZ UDゴシック"/>
      <family val="3"/>
      <charset val="128"/>
    </font>
    <font>
      <b/>
      <sz val="10"/>
      <color rgb="FF0000FF"/>
      <name val="BIZ UDゴシック"/>
      <family val="3"/>
      <charset val="128"/>
    </font>
    <font>
      <sz val="8"/>
      <color rgb="FF0000FF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5" borderId="2" xfId="0" applyFont="1" applyFill="1" applyBorder="1"/>
    <xf numFmtId="38" fontId="3" fillId="5" borderId="2" xfId="1" applyFont="1" applyFill="1" applyBorder="1" applyAlignment="1" applyProtection="1">
      <alignment vertical="center"/>
      <protection locked="0"/>
    </xf>
    <xf numFmtId="38" fontId="3" fillId="0" borderId="0" xfId="1" applyFont="1" applyAlignment="1">
      <alignment vertical="center"/>
    </xf>
    <xf numFmtId="38" fontId="7" fillId="0" borderId="3" xfId="1" applyFont="1" applyBorder="1" applyAlignment="1">
      <alignment vertical="center"/>
    </xf>
    <xf numFmtId="0" fontId="7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right"/>
    </xf>
    <xf numFmtId="177" fontId="3" fillId="0" borderId="3" xfId="0" applyNumberFormat="1" applyFont="1" applyBorder="1" applyAlignment="1">
      <alignment vertical="center"/>
    </xf>
    <xf numFmtId="0" fontId="8" fillId="0" borderId="0" xfId="0" applyFont="1"/>
    <xf numFmtId="0" fontId="3" fillId="5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Border="1"/>
    <xf numFmtId="38" fontId="7" fillId="3" borderId="3" xfId="1" applyFont="1" applyFill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3" fillId="5" borderId="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top"/>
    </xf>
    <xf numFmtId="0" fontId="10" fillId="4" borderId="0" xfId="0" applyFont="1" applyFill="1"/>
    <xf numFmtId="0" fontId="11" fillId="4" borderId="0" xfId="0" applyFont="1" applyFill="1"/>
    <xf numFmtId="0" fontId="10" fillId="4" borderId="0" xfId="0" applyFont="1" applyFill="1" applyAlignment="1">
      <alignment vertical="center"/>
    </xf>
    <xf numFmtId="0" fontId="3" fillId="4" borderId="0" xfId="0" applyFont="1" applyFill="1"/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4" fillId="0" borderId="5" xfId="0" applyFont="1" applyBorder="1"/>
    <xf numFmtId="38" fontId="7" fillId="3" borderId="5" xfId="1" applyFont="1" applyFill="1" applyBorder="1" applyAlignment="1">
      <alignment vertical="center"/>
    </xf>
    <xf numFmtId="38" fontId="12" fillId="3" borderId="1" xfId="1" applyFont="1" applyFill="1" applyBorder="1" applyAlignment="1">
      <alignment vertical="center"/>
    </xf>
    <xf numFmtId="3" fontId="12" fillId="0" borderId="3" xfId="0" applyNumberFormat="1" applyFont="1" applyBorder="1"/>
    <xf numFmtId="0" fontId="4" fillId="0" borderId="0" xfId="0" applyFont="1" applyAlignment="1">
      <alignment horizontal="center"/>
    </xf>
    <xf numFmtId="38" fontId="3" fillId="0" borderId="0" xfId="1" applyFont="1" applyBorder="1" applyAlignment="1">
      <alignment vertical="center" shrinkToFit="1"/>
    </xf>
    <xf numFmtId="0" fontId="4" fillId="4" borderId="0" xfId="0" applyFont="1" applyFill="1" applyAlignment="1">
      <alignment horizontal="center"/>
    </xf>
    <xf numFmtId="38" fontId="3" fillId="4" borderId="0" xfId="1" applyFont="1" applyFill="1" applyBorder="1" applyAlignment="1">
      <alignment vertical="center"/>
    </xf>
    <xf numFmtId="0" fontId="4" fillId="4" borderId="0" xfId="0" applyFont="1" applyFill="1"/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38" fontId="12" fillId="0" borderId="0" xfId="1" applyFont="1" applyFill="1" applyBorder="1" applyAlignment="1">
      <alignment vertical="center"/>
    </xf>
    <xf numFmtId="0" fontId="4" fillId="0" borderId="0" xfId="0" applyFont="1" applyFill="1"/>
    <xf numFmtId="0" fontId="13" fillId="0" borderId="0" xfId="0" applyFont="1"/>
    <xf numFmtId="176" fontId="14" fillId="0" borderId="0" xfId="0" applyNumberFormat="1" applyFont="1"/>
    <xf numFmtId="0" fontId="15" fillId="0" borderId="0" xfId="0" applyFont="1"/>
    <xf numFmtId="0" fontId="16" fillId="2" borderId="1" xfId="0" applyFont="1" applyFill="1" applyBorder="1" applyAlignment="1">
      <alignment horizontal="center" shrinkToFit="1"/>
    </xf>
    <xf numFmtId="176" fontId="16" fillId="2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shrinkToFit="1"/>
    </xf>
    <xf numFmtId="176" fontId="16" fillId="0" borderId="1" xfId="0" applyNumberFormat="1" applyFont="1" applyFill="1" applyBorder="1" applyAlignment="1"/>
    <xf numFmtId="0" fontId="15" fillId="0" borderId="0" xfId="0" applyFont="1" applyFill="1"/>
    <xf numFmtId="0" fontId="16" fillId="0" borderId="1" xfId="0" applyFont="1" applyBorder="1"/>
    <xf numFmtId="176" fontId="16" fillId="0" borderId="1" xfId="0" applyNumberFormat="1" applyFont="1" applyBorder="1"/>
    <xf numFmtId="0" fontId="14" fillId="0" borderId="0" xfId="0" applyFont="1" applyBorder="1"/>
    <xf numFmtId="176" fontId="14" fillId="0" borderId="0" xfId="0" applyNumberFormat="1" applyFont="1" applyBorder="1"/>
    <xf numFmtId="0" fontId="16" fillId="0" borderId="1" xfId="0" applyNumberFormat="1" applyFont="1" applyBorder="1"/>
    <xf numFmtId="0" fontId="14" fillId="0" borderId="1" xfId="0" applyNumberFormat="1" applyFont="1" applyBorder="1"/>
    <xf numFmtId="0" fontId="7" fillId="0" borderId="4" xfId="0" applyFont="1" applyBorder="1"/>
    <xf numFmtId="0" fontId="7" fillId="0" borderId="4" xfId="0" applyNumberFormat="1" applyFont="1" applyBorder="1"/>
    <xf numFmtId="0" fontId="17" fillId="0" borderId="0" xfId="0" applyFont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99"/>
      <color rgb="FFFFCC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212659</xdr:colOff>
      <xdr:row>11</xdr:row>
      <xdr:rowOff>77366</xdr:rowOff>
    </xdr:from>
    <xdr:to>
      <xdr:col>11</xdr:col>
      <xdr:colOff>479360</xdr:colOff>
      <xdr:row>13</xdr:row>
      <xdr:rowOff>191666</xdr:rowOff>
    </xdr:to>
    <xdr:sp macro="" textlink="">
      <xdr:nvSpPr>
        <xdr:cNvPr id="4" name="吹き出し: 左矢印 3">
          <a:extLst>
            <a:ext uri="{FF2B5EF4-FFF2-40B4-BE49-F238E27FC236}">
              <a16:creationId xmlns:a16="http://schemas.microsoft.com/office/drawing/2014/main" id="{A04308B2-4079-42D2-B8F9-3BF6C7B8C55B}"/>
            </a:ext>
          </a:extLst>
        </xdr:cNvPr>
        <xdr:cNvSpPr/>
      </xdr:nvSpPr>
      <xdr:spPr>
        <a:xfrm>
          <a:off x="3118756" y="2244789"/>
          <a:ext cx="3367186" cy="503076"/>
        </a:xfrm>
        <a:prstGeom prst="leftArrowCallout">
          <a:avLst>
            <a:gd name="adj1" fmla="val 32273"/>
            <a:gd name="adj2" fmla="val 25000"/>
            <a:gd name="adj3" fmla="val 45000"/>
            <a:gd name="adj4" fmla="val 86677"/>
          </a:avLst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日本国内に住所を有する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歳以上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65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歳未満の方は「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」を入力，それ以外の方は「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」を入力</a:t>
          </a:r>
        </a:p>
      </xdr:txBody>
    </xdr:sp>
    <xdr:clientData/>
  </xdr:twoCellAnchor>
  <xdr:twoCellAnchor>
    <xdr:from>
      <xdr:col>0</xdr:col>
      <xdr:colOff>57148</xdr:colOff>
      <xdr:row>21</xdr:row>
      <xdr:rowOff>114300</xdr:rowOff>
    </xdr:from>
    <xdr:to>
      <xdr:col>12</xdr:col>
      <xdr:colOff>619124</xdr:colOff>
      <xdr:row>29</xdr:row>
      <xdr:rowOff>62901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8B77AFD-06BE-4F62-AA80-3C1417DC5EDA}"/>
            </a:ext>
          </a:extLst>
        </xdr:cNvPr>
        <xdr:cNvSpPr/>
      </xdr:nvSpPr>
      <xdr:spPr>
        <a:xfrm>
          <a:off x="57148" y="3726611"/>
          <a:ext cx="7139618" cy="1458224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050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掛金の払込方法</a:t>
          </a:r>
          <a:endParaRPr lang="ja-JP" altLang="ja-JP" sz="105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ja-JP" sz="105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①年一括払い　②半期払い（２回払い）　③月払い（前月払い）　のいずれかを選択できます。</a:t>
          </a:r>
          <a:endParaRPr lang="ja-JP" altLang="ja-JP" sz="105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300"/>
            </a:lnSpc>
          </a:pPr>
          <a:r>
            <a:rPr lang="ja-JP" altLang="ja-JP" sz="1050" u="dotted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①・</a:t>
          </a:r>
          <a:r>
            <a:rPr lang="en-US" altLang="ja-JP" sz="1050" u="dotted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②</a:t>
          </a:r>
          <a:r>
            <a:rPr lang="ja-JP" altLang="ja-JP" sz="1050" u="dotted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については，前納による掛金額の割引制度</a:t>
          </a:r>
          <a:r>
            <a:rPr lang="ja-JP" altLang="en-US" sz="1050" u="dotted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（注）</a:t>
          </a:r>
          <a:r>
            <a:rPr lang="ja-JP" altLang="ja-JP" sz="1050" u="dotted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があり</a:t>
          </a:r>
          <a:r>
            <a:rPr lang="ja-JP" altLang="ja-JP" sz="105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，途中で脱退した場合は，未経過月分の掛金は還付します。③月払いを選択した場合，毎月，所定の期日までに納入されないときは脱退となることから（実際に失念により脱退となる方がいます。），</a:t>
          </a:r>
          <a:r>
            <a:rPr lang="ja-JP" altLang="ja-JP" sz="1050" u="dotted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加入者の多くが割引制度もある①を選択しています</a:t>
          </a:r>
          <a:r>
            <a:rPr lang="ja-JP" altLang="ja-JP" sz="105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lang="en-US" altLang="ja-JP" sz="105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>
            <a:lnSpc>
              <a:spcPts val="1300"/>
            </a:lnSpc>
          </a:pPr>
          <a:endParaRPr lang="en-US" altLang="ja-JP" sz="105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05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（注）前納による掛金額の割引は，前納期間が２か月以上ある場合に限ります。</a:t>
          </a:r>
          <a:endParaRPr lang="ja-JP" altLang="ja-JP" sz="105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108955</xdr:colOff>
          <xdr:row>33</xdr:row>
          <xdr:rowOff>215040</xdr:rowOff>
        </xdr:from>
        <xdr:to>
          <xdr:col>12</xdr:col>
          <xdr:colOff>587586</xdr:colOff>
          <xdr:row>48</xdr:row>
          <xdr:rowOff>3547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2FFE9CED-BEE9-4B16-A285-D56EB6BDE0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マスタ!$B$3:$C$16" spid="_x0000_s12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80970" y="6328535"/>
              <a:ext cx="1703274" cy="27319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64"/>
  <sheetViews>
    <sheetView showGridLines="0" tabSelected="1" view="pageBreakPreview" zoomScale="98" zoomScaleNormal="100" zoomScaleSheetLayoutView="98" workbookViewId="0">
      <selection activeCell="C60" sqref="C60"/>
    </sheetView>
  </sheetViews>
  <sheetFormatPr defaultRowHeight="15" customHeight="1" x14ac:dyDescent="0.15"/>
  <cols>
    <col min="1" max="1" width="1.375" style="2" customWidth="1"/>
    <col min="2" max="2" width="12" style="2" customWidth="1"/>
    <col min="3" max="3" width="6.5" style="2" bestFit="1" customWidth="1"/>
    <col min="4" max="4" width="7.625" style="3" customWidth="1"/>
    <col min="5" max="5" width="10.625" style="4" customWidth="1"/>
    <col min="6" max="6" width="3.125" style="3" customWidth="1"/>
    <col min="7" max="7" width="9.125" style="2" bestFit="1" customWidth="1"/>
    <col min="8" max="8" width="3.125" style="2" customWidth="1"/>
    <col min="9" max="9" width="9" style="2" customWidth="1"/>
    <col min="10" max="10" width="9" style="2"/>
    <col min="11" max="11" width="7" style="2" customWidth="1"/>
    <col min="12" max="16384" width="9" style="2"/>
  </cols>
  <sheetData>
    <row r="1" spans="2:10" ht="16.5" x14ac:dyDescent="0.15">
      <c r="B1" s="5" t="s">
        <v>45</v>
      </c>
    </row>
    <row r="2" spans="2:10" ht="15" customHeight="1" thickBot="1" x14ac:dyDescent="0.2">
      <c r="B2" s="5"/>
    </row>
    <row r="3" spans="2:10" ht="17.25" thickBot="1" x14ac:dyDescent="0.2">
      <c r="B3" s="6"/>
      <c r="C3" s="2" t="s">
        <v>32</v>
      </c>
    </row>
    <row r="4" spans="2:10" ht="15" customHeight="1" thickBot="1" x14ac:dyDescent="0.2"/>
    <row r="5" spans="2:10" ht="15" customHeight="1" thickBot="1" x14ac:dyDescent="0.2">
      <c r="B5" s="2" t="s">
        <v>2</v>
      </c>
      <c r="E5" s="7">
        <v>410000</v>
      </c>
      <c r="F5" s="3" t="s">
        <v>7</v>
      </c>
    </row>
    <row r="6" spans="2:10" ht="14.25" x14ac:dyDescent="0.15">
      <c r="B6" s="2" t="s">
        <v>37</v>
      </c>
      <c r="E6" s="8">
        <v>410000</v>
      </c>
      <c r="F6" s="3" t="s">
        <v>0</v>
      </c>
      <c r="J6" s="3" t="s">
        <v>25</v>
      </c>
    </row>
    <row r="7" spans="2:10" ht="15" customHeight="1" x14ac:dyDescent="0.15">
      <c r="B7" s="2" t="s">
        <v>28</v>
      </c>
      <c r="E7" s="9">
        <f>IF(E5&gt;E6,E6,E5)</f>
        <v>410000</v>
      </c>
      <c r="F7" s="2" t="s">
        <v>6</v>
      </c>
      <c r="G7" s="10"/>
    </row>
    <row r="8" spans="2:10" ht="15" customHeight="1" x14ac:dyDescent="0.15">
      <c r="G8" s="11"/>
    </row>
    <row r="9" spans="2:10" ht="14.25" x14ac:dyDescent="0.15">
      <c r="B9" s="2" t="s">
        <v>38</v>
      </c>
      <c r="D9" s="12" t="s">
        <v>3</v>
      </c>
      <c r="E9" s="13">
        <v>93.2</v>
      </c>
      <c r="F9" s="3" t="s">
        <v>1</v>
      </c>
      <c r="G9" s="11"/>
      <c r="H9" s="11"/>
      <c r="I9" s="14"/>
    </row>
    <row r="10" spans="2:10" ht="15" customHeight="1" x14ac:dyDescent="0.15">
      <c r="D10" s="12" t="s">
        <v>4</v>
      </c>
      <c r="E10" s="13">
        <v>15.76</v>
      </c>
      <c r="F10" s="3" t="s">
        <v>1</v>
      </c>
    </row>
    <row r="11" spans="2:10" ht="15" customHeight="1" x14ac:dyDescent="0.15">
      <c r="D11" s="12" t="s">
        <v>47</v>
      </c>
      <c r="E11" s="13">
        <v>2.2999999999999998</v>
      </c>
      <c r="F11" s="3" t="s">
        <v>46</v>
      </c>
    </row>
    <row r="12" spans="2:10" ht="15" customHeight="1" thickBot="1" x14ac:dyDescent="0.2"/>
    <row r="13" spans="2:10" ht="15" customHeight="1" thickBot="1" x14ac:dyDescent="0.2">
      <c r="B13" s="2" t="s">
        <v>8</v>
      </c>
      <c r="E13" s="15">
        <v>1</v>
      </c>
    </row>
    <row r="14" spans="2:10" ht="15" customHeight="1" x14ac:dyDescent="0.15">
      <c r="E14" s="16" t="s">
        <v>30</v>
      </c>
    </row>
    <row r="16" spans="2:10" ht="15" customHeight="1" x14ac:dyDescent="0.15">
      <c r="B16" s="17" t="s">
        <v>10</v>
      </c>
      <c r="C16" s="17"/>
      <c r="D16" s="12" t="s">
        <v>3</v>
      </c>
      <c r="E16" s="18">
        <f>ROUNDDOWN(E7*E9/1000,0)</f>
        <v>38212</v>
      </c>
      <c r="F16" s="3" t="s">
        <v>39</v>
      </c>
    </row>
    <row r="17" spans="2:6" ht="15" customHeight="1" x14ac:dyDescent="0.15">
      <c r="B17" s="19" t="s">
        <v>29</v>
      </c>
      <c r="C17" s="17"/>
      <c r="D17" s="12" t="s">
        <v>4</v>
      </c>
      <c r="E17" s="18">
        <f>IF(E13=1,ROUNDDOWN(E7*E10/1000,0),0)</f>
        <v>6461</v>
      </c>
      <c r="F17" s="3" t="s">
        <v>40</v>
      </c>
    </row>
    <row r="18" spans="2:6" ht="15" customHeight="1" x14ac:dyDescent="0.15">
      <c r="B18" s="19"/>
      <c r="C18" s="17"/>
      <c r="D18" s="12" t="s">
        <v>47</v>
      </c>
      <c r="E18" s="18">
        <f>ROUNDDOWN(E7*E11/1000,0)</f>
        <v>943</v>
      </c>
      <c r="F18" s="3" t="s">
        <v>48</v>
      </c>
    </row>
    <row r="19" spans="2:6" ht="15" customHeight="1" x14ac:dyDescent="0.15">
      <c r="B19" s="20"/>
      <c r="C19" s="20"/>
      <c r="D19" s="21" t="s">
        <v>5</v>
      </c>
      <c r="E19" s="18">
        <f>SUM(E16:E18)</f>
        <v>45616</v>
      </c>
      <c r="F19" s="3" t="s">
        <v>0</v>
      </c>
    </row>
    <row r="20" spans="2:6" ht="15" customHeight="1" thickBot="1" x14ac:dyDescent="0.2"/>
    <row r="21" spans="2:6" ht="15" customHeight="1" thickBot="1" x14ac:dyDescent="0.2">
      <c r="B21" s="22" t="s">
        <v>11</v>
      </c>
      <c r="C21" s="22"/>
      <c r="D21" s="23"/>
      <c r="E21" s="24">
        <v>4</v>
      </c>
      <c r="F21" s="3" t="s">
        <v>22</v>
      </c>
    </row>
    <row r="22" spans="2:6" ht="15" customHeight="1" x14ac:dyDescent="0.15">
      <c r="B22" s="25"/>
    </row>
    <row r="23" spans="2:6" ht="15" customHeight="1" x14ac:dyDescent="0.15">
      <c r="B23" s="1"/>
    </row>
    <row r="24" spans="2:6" ht="15" customHeight="1" x14ac:dyDescent="0.15">
      <c r="B24" s="1"/>
    </row>
    <row r="25" spans="2:6" ht="15" customHeight="1" x14ac:dyDescent="0.15">
      <c r="B25" s="1"/>
    </row>
    <row r="26" spans="2:6" ht="15" customHeight="1" x14ac:dyDescent="0.15">
      <c r="B26" s="1"/>
    </row>
    <row r="27" spans="2:6" ht="15" customHeight="1" x14ac:dyDescent="0.15">
      <c r="B27" s="1"/>
    </row>
    <row r="28" spans="2:6" ht="15" customHeight="1" x14ac:dyDescent="0.15">
      <c r="B28" s="1"/>
    </row>
    <row r="29" spans="2:6" ht="15" customHeight="1" x14ac:dyDescent="0.15">
      <c r="B29" s="1"/>
    </row>
    <row r="30" spans="2:6" ht="15" customHeight="1" x14ac:dyDescent="0.15">
      <c r="B30" s="1"/>
    </row>
    <row r="31" spans="2:6" ht="15" customHeight="1" x14ac:dyDescent="0.15">
      <c r="B31" s="64" t="s">
        <v>26</v>
      </c>
    </row>
    <row r="32" spans="2:6" ht="17.25" customHeight="1" x14ac:dyDescent="0.15">
      <c r="B32" s="3" t="s">
        <v>36</v>
      </c>
      <c r="D32" s="2"/>
    </row>
    <row r="33" spans="2:17" ht="17.25" customHeight="1" x14ac:dyDescent="0.15">
      <c r="B33" s="3" t="s">
        <v>62</v>
      </c>
      <c r="D33" s="14"/>
    </row>
    <row r="34" spans="2:17" ht="11.25" customHeight="1" x14ac:dyDescent="0.15">
      <c r="B34" s="3"/>
      <c r="D34" s="14"/>
    </row>
    <row r="35" spans="2:17" s="29" customFormat="1" ht="15" customHeight="1" x14ac:dyDescent="0.15">
      <c r="B35" s="26" t="s">
        <v>33</v>
      </c>
      <c r="C35" s="26"/>
      <c r="D35" s="27"/>
      <c r="E35" s="28"/>
      <c r="F35" s="27"/>
      <c r="G35" s="26"/>
      <c r="K35" s="11"/>
      <c r="L35" s="11"/>
      <c r="M35" s="11"/>
    </row>
    <row r="36" spans="2:17" s="11" customFormat="1" ht="15" customHeight="1" x14ac:dyDescent="0.15">
      <c r="B36" s="30"/>
      <c r="C36" s="30"/>
      <c r="D36" s="31"/>
      <c r="E36" s="32"/>
      <c r="F36" s="31"/>
      <c r="G36" s="30"/>
      <c r="Q36" s="33"/>
    </row>
    <row r="37" spans="2:17" ht="15" customHeight="1" x14ac:dyDescent="0.15">
      <c r="B37" s="34" t="s">
        <v>13</v>
      </c>
      <c r="D37" s="21" t="s">
        <v>3</v>
      </c>
      <c r="E37" s="18">
        <f>IF(E21="","",ROUND(E16*B40,0)+E16)</f>
        <v>450403</v>
      </c>
      <c r="F37" s="3" t="s">
        <v>50</v>
      </c>
    </row>
    <row r="38" spans="2:17" ht="15" customHeight="1" x14ac:dyDescent="0.15">
      <c r="B38" s="62">
        <f>IF(E21="","",VLOOKUP(E21,マスタ!$B$19:$C$31,2,FALSE)-1)</f>
        <v>11</v>
      </c>
      <c r="D38" s="21" t="s">
        <v>4</v>
      </c>
      <c r="E38" s="35">
        <f>IF(E21="","",ROUND(E17*B40,0)+E17)</f>
        <v>76156</v>
      </c>
      <c r="F38" s="3" t="s">
        <v>51</v>
      </c>
    </row>
    <row r="39" spans="2:17" ht="15" customHeight="1" x14ac:dyDescent="0.15">
      <c r="B39" s="34" t="s">
        <v>16</v>
      </c>
      <c r="D39" s="21" t="s">
        <v>9</v>
      </c>
      <c r="E39" s="35">
        <f>IF(E21="","",ROUND(E18*B40,0)+E18)</f>
        <v>11115</v>
      </c>
      <c r="F39" s="3" t="s">
        <v>52</v>
      </c>
    </row>
    <row r="40" spans="2:17" ht="15" customHeight="1" x14ac:dyDescent="0.15">
      <c r="B40" s="63">
        <f>IF(E21="","",VLOOKUP(B38,マスタ!$B$3:$C$16,2,FALSE))</f>
        <v>10.7869636</v>
      </c>
      <c r="C40" s="3" t="s">
        <v>49</v>
      </c>
      <c r="D40" s="21" t="s">
        <v>24</v>
      </c>
      <c r="E40" s="36">
        <f>IF(E21="","",SUM(E37:E39))</f>
        <v>537674</v>
      </c>
      <c r="F40" s="3" t="s">
        <v>0</v>
      </c>
      <c r="G40" s="37">
        <f>IF(E21="","",E61-E40)</f>
        <v>9718</v>
      </c>
      <c r="H40" s="3" t="s">
        <v>23</v>
      </c>
    </row>
    <row r="41" spans="2:17" ht="15" customHeight="1" x14ac:dyDescent="0.15">
      <c r="D41" s="38"/>
      <c r="E41" s="39"/>
    </row>
    <row r="42" spans="2:17" s="29" customFormat="1" ht="15" customHeight="1" x14ac:dyDescent="0.15">
      <c r="B42" s="26" t="s">
        <v>34</v>
      </c>
      <c r="D42" s="40"/>
      <c r="E42" s="41"/>
      <c r="F42" s="42"/>
      <c r="K42" s="11"/>
      <c r="L42" s="11"/>
      <c r="M42" s="11"/>
    </row>
    <row r="43" spans="2:17" ht="15" customHeight="1" x14ac:dyDescent="0.15">
      <c r="D43" s="38"/>
      <c r="E43" s="43"/>
    </row>
    <row r="44" spans="2:17" ht="15" customHeight="1" x14ac:dyDescent="0.15">
      <c r="B44" s="34" t="s">
        <v>20</v>
      </c>
      <c r="C44" s="12" t="s">
        <v>14</v>
      </c>
      <c r="D44" s="21" t="s">
        <v>3</v>
      </c>
      <c r="E44" s="18">
        <f>IF(E21="","",ROUND(E16*B47,0)+E16)</f>
        <v>227410</v>
      </c>
      <c r="F44" s="3" t="s">
        <v>53</v>
      </c>
    </row>
    <row r="45" spans="2:17" ht="15" customHeight="1" x14ac:dyDescent="0.15">
      <c r="B45" s="62">
        <f>IF(E21="","",VLOOKUP(E21,マスタ!$B$19:$E$31,3,FALSE)-1)</f>
        <v>5</v>
      </c>
      <c r="C45" s="12" t="s">
        <v>41</v>
      </c>
      <c r="D45" s="21" t="s">
        <v>4</v>
      </c>
      <c r="E45" s="18">
        <f>IF(E21="","",ROUND(E17*B47,0)+E17)</f>
        <v>38451</v>
      </c>
      <c r="F45" s="3" t="s">
        <v>54</v>
      </c>
    </row>
    <row r="46" spans="2:17" ht="15" customHeight="1" x14ac:dyDescent="0.15">
      <c r="B46" s="34" t="s">
        <v>44</v>
      </c>
      <c r="C46" s="12"/>
      <c r="D46" s="21" t="s">
        <v>47</v>
      </c>
      <c r="E46" s="18">
        <f>IF(E21="","",ROUND(E18*B47,0)+E18)</f>
        <v>5612</v>
      </c>
      <c r="F46" s="3" t="s">
        <v>55</v>
      </c>
    </row>
    <row r="47" spans="2:17" ht="15" customHeight="1" x14ac:dyDescent="0.15">
      <c r="B47" s="62">
        <f>IF(E21="","",VLOOKUP(B45,マスタ!$B$3:$C$16,2,FALSE))</f>
        <v>4.9512666000000003</v>
      </c>
      <c r="C47" s="3" t="s">
        <v>63</v>
      </c>
      <c r="D47" s="21" t="s">
        <v>12</v>
      </c>
      <c r="E47" s="18">
        <f>IF(E21="","",SUM(E44:E46))</f>
        <v>271473</v>
      </c>
      <c r="F47" s="3" t="s">
        <v>0</v>
      </c>
    </row>
    <row r="48" spans="2:17" ht="15" customHeight="1" x14ac:dyDescent="0.15">
      <c r="C48" s="12"/>
    </row>
    <row r="49" spans="1:8" ht="15" customHeight="1" x14ac:dyDescent="0.15">
      <c r="B49" s="34" t="s">
        <v>21</v>
      </c>
      <c r="C49" s="12" t="s">
        <v>15</v>
      </c>
      <c r="D49" s="21" t="s">
        <v>3</v>
      </c>
      <c r="E49" s="18">
        <f>IF(E21="","",ROUND(E16*B52,0))</f>
        <v>226668</v>
      </c>
      <c r="F49" s="3" t="s">
        <v>56</v>
      </c>
    </row>
    <row r="50" spans="1:8" ht="15" customHeight="1" x14ac:dyDescent="0.15">
      <c r="B50" s="62">
        <f>IF(E21="","",VLOOKUP(E21,マスタ!$B$19:$E$31,4,FALSE))</f>
        <v>6</v>
      </c>
      <c r="C50" s="12" t="s">
        <v>42</v>
      </c>
      <c r="D50" s="21" t="s">
        <v>4</v>
      </c>
      <c r="E50" s="18">
        <f>IF(E21="","",ROUND(E17*B52,0))</f>
        <v>38326</v>
      </c>
      <c r="F50" s="3" t="s">
        <v>57</v>
      </c>
    </row>
    <row r="51" spans="1:8" ht="15" customHeight="1" x14ac:dyDescent="0.15">
      <c r="B51" s="34" t="s">
        <v>43</v>
      </c>
      <c r="C51" s="44"/>
      <c r="D51" s="21" t="s">
        <v>9</v>
      </c>
      <c r="E51" s="18">
        <f>IF(E21="","",ROUND(E18*B52,0))</f>
        <v>5594</v>
      </c>
      <c r="F51" s="3" t="s">
        <v>58</v>
      </c>
    </row>
    <row r="52" spans="1:8" ht="15" customHeight="1" x14ac:dyDescent="0.15">
      <c r="B52" s="62">
        <f>IF(E21="","",VLOOKUP(B50,マスタ!$B$3:$C$16,2,FALSE))</f>
        <v>5.9318472</v>
      </c>
      <c r="C52" s="3" t="s">
        <v>64</v>
      </c>
      <c r="D52" s="21" t="s">
        <v>12</v>
      </c>
      <c r="E52" s="18">
        <f>IF(E21="","",SUM(E49:E51))</f>
        <v>270588</v>
      </c>
      <c r="F52" s="3" t="s">
        <v>0</v>
      </c>
    </row>
    <row r="54" spans="1:8" ht="15" customHeight="1" x14ac:dyDescent="0.15">
      <c r="D54" s="21" t="s">
        <v>24</v>
      </c>
      <c r="E54" s="36">
        <f>IF(E21="","",E47+E52)</f>
        <v>542061</v>
      </c>
      <c r="F54" s="3" t="s">
        <v>7</v>
      </c>
      <c r="G54" s="37">
        <f>IF(E46="","",E61-E54)</f>
        <v>5331</v>
      </c>
      <c r="H54" s="3" t="s">
        <v>23</v>
      </c>
    </row>
    <row r="56" spans="1:8" s="26" customFormat="1" ht="15" customHeight="1" x14ac:dyDescent="0.15">
      <c r="B56" s="26" t="s">
        <v>35</v>
      </c>
      <c r="D56" s="27"/>
      <c r="E56" s="28"/>
      <c r="F56" s="27"/>
    </row>
    <row r="57" spans="1:8" s="30" customFormat="1" ht="15" customHeight="1" x14ac:dyDescent="0.15">
      <c r="D57" s="31"/>
      <c r="E57" s="32"/>
      <c r="F57" s="31"/>
    </row>
    <row r="58" spans="1:8" ht="15" customHeight="1" x14ac:dyDescent="0.15">
      <c r="B58" s="34" t="s">
        <v>31</v>
      </c>
      <c r="D58" s="21" t="s">
        <v>3</v>
      </c>
      <c r="E58" s="18">
        <f>IF(E21="","",E16*B59)</f>
        <v>458544</v>
      </c>
      <c r="F58" s="3" t="s">
        <v>59</v>
      </c>
    </row>
    <row r="59" spans="1:8" ht="15" customHeight="1" x14ac:dyDescent="0.15">
      <c r="B59" s="62">
        <f>IF(E21="","",VLOOKUP(E21,マスタ!$B$19:$C$31,2,FALSE))</f>
        <v>12</v>
      </c>
      <c r="C59" s="3" t="s">
        <v>65</v>
      </c>
      <c r="D59" s="21" t="s">
        <v>4</v>
      </c>
      <c r="E59" s="35">
        <f>IF(E21="","",E17*B59)</f>
        <v>77532</v>
      </c>
      <c r="F59" s="3" t="s">
        <v>60</v>
      </c>
    </row>
    <row r="60" spans="1:8" ht="15" customHeight="1" x14ac:dyDescent="0.15">
      <c r="D60" s="21" t="s">
        <v>9</v>
      </c>
      <c r="E60" s="35">
        <f>IF(E21="","",E18*B59)</f>
        <v>11316</v>
      </c>
      <c r="F60" s="3" t="s">
        <v>61</v>
      </c>
    </row>
    <row r="61" spans="1:8" ht="15" customHeight="1" x14ac:dyDescent="0.15">
      <c r="D61" s="21" t="s">
        <v>24</v>
      </c>
      <c r="E61" s="36">
        <f>IF(E21="","",SUM(E58:E60))</f>
        <v>547392</v>
      </c>
      <c r="F61" s="3" t="s">
        <v>0</v>
      </c>
    </row>
    <row r="62" spans="1:8" s="11" customFormat="1" ht="15" customHeight="1" x14ac:dyDescent="0.15">
      <c r="D62" s="45"/>
      <c r="E62" s="46"/>
      <c r="F62" s="47"/>
    </row>
    <row r="63" spans="1:8" ht="12" x14ac:dyDescent="0.15">
      <c r="A63" s="14"/>
    </row>
    <row r="64" spans="1:8" ht="12" x14ac:dyDescent="0.15">
      <c r="A64" s="14"/>
    </row>
  </sheetData>
  <phoneticPr fontId="2"/>
  <dataValidations count="2">
    <dataValidation type="whole" allowBlank="1" showInputMessage="1" showErrorMessage="1" errorTitle="入力誤り" error="1又は2を入力してください。" sqref="E13" xr:uid="{71D620B0-99DA-4F53-869B-16276DA370FD}">
      <formula1>1</formula1>
      <formula2>2</formula2>
    </dataValidation>
    <dataValidation type="whole" allowBlank="1" showInputMessage="1" showErrorMessage="1" errorTitle="入力誤り" error="1~12月を入力してください。" sqref="E21" xr:uid="{02BA2DF0-7B1C-40E6-8985-2F930B9B6DA4}">
      <formula1>1</formula1>
      <formula2>12</formula2>
    </dataValidation>
  </dataValidations>
  <pageMargins left="0.78740157480314965" right="0.59055118110236227" top="0.39370078740157483" bottom="0.39370078740157483" header="0.31496062992125984" footer="0.31496062992125984"/>
  <pageSetup paperSize="9" scale="92" orientation="portrait" r:id="rId1"/>
  <headerFooter>
    <oddFooter>&amp;R&amp;"Meiryo UI,標準"&amp;9&amp;D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63C80-1153-44CF-9077-FEF45C79460F}">
  <dimension ref="B2:E31"/>
  <sheetViews>
    <sheetView workbookViewId="0">
      <selection activeCell="G23" sqref="G23"/>
    </sheetView>
  </sheetViews>
  <sheetFormatPr defaultRowHeight="13.5" x14ac:dyDescent="0.15"/>
  <cols>
    <col min="1" max="1" width="9" style="50"/>
    <col min="2" max="2" width="9.125" style="50" bestFit="1" customWidth="1"/>
    <col min="3" max="3" width="14.125" style="50" bestFit="1" customWidth="1"/>
    <col min="4" max="5" width="13.25" style="50" bestFit="1" customWidth="1"/>
    <col min="6" max="16384" width="9" style="50"/>
  </cols>
  <sheetData>
    <row r="2" spans="2:3" x14ac:dyDescent="0.15">
      <c r="B2" s="48"/>
      <c r="C2" s="49"/>
    </row>
    <row r="3" spans="2:3" x14ac:dyDescent="0.15">
      <c r="B3" s="51" t="s">
        <v>27</v>
      </c>
      <c r="C3" s="52" t="s">
        <v>16</v>
      </c>
    </row>
    <row r="4" spans="2:3" s="55" customFormat="1" x14ac:dyDescent="0.15">
      <c r="B4" s="53">
        <v>0</v>
      </c>
      <c r="C4" s="54">
        <v>0</v>
      </c>
    </row>
    <row r="5" spans="2:3" x14ac:dyDescent="0.15">
      <c r="B5" s="56">
        <v>1</v>
      </c>
      <c r="C5" s="57">
        <v>0.99673690000000004</v>
      </c>
    </row>
    <row r="6" spans="2:3" x14ac:dyDescent="0.15">
      <c r="B6" s="56">
        <v>2</v>
      </c>
      <c r="C6" s="57">
        <v>1.9902215000000001</v>
      </c>
    </row>
    <row r="7" spans="2:3" x14ac:dyDescent="0.15">
      <c r="B7" s="56">
        <v>3</v>
      </c>
      <c r="C7" s="57">
        <v>2.9804642000000001</v>
      </c>
    </row>
    <row r="8" spans="2:3" x14ac:dyDescent="0.15">
      <c r="B8" s="56">
        <v>4</v>
      </c>
      <c r="C8" s="57">
        <v>3.9674757</v>
      </c>
    </row>
    <row r="9" spans="2:3" x14ac:dyDescent="0.15">
      <c r="B9" s="56">
        <v>5</v>
      </c>
      <c r="C9" s="57">
        <v>4.9512666000000003</v>
      </c>
    </row>
    <row r="10" spans="2:3" x14ac:dyDescent="0.15">
      <c r="B10" s="56">
        <v>6</v>
      </c>
      <c r="C10" s="57">
        <v>5.9318472</v>
      </c>
    </row>
    <row r="11" spans="2:3" x14ac:dyDescent="0.15">
      <c r="B11" s="56">
        <v>7</v>
      </c>
      <c r="C11" s="57">
        <v>6.9092282000000003</v>
      </c>
    </row>
    <row r="12" spans="2:3" x14ac:dyDescent="0.15">
      <c r="B12" s="56">
        <v>8</v>
      </c>
      <c r="C12" s="57">
        <v>7.8834200000000001</v>
      </c>
    </row>
    <row r="13" spans="2:3" x14ac:dyDescent="0.15">
      <c r="B13" s="56">
        <v>9</v>
      </c>
      <c r="C13" s="57">
        <v>8.8544329000000008</v>
      </c>
    </row>
    <row r="14" spans="2:3" x14ac:dyDescent="0.15">
      <c r="B14" s="56">
        <v>10</v>
      </c>
      <c r="C14" s="57">
        <v>9.8222772999999997</v>
      </c>
    </row>
    <row r="15" spans="2:3" x14ac:dyDescent="0.15">
      <c r="B15" s="56">
        <v>11</v>
      </c>
      <c r="C15" s="57">
        <v>10.7869636</v>
      </c>
    </row>
    <row r="16" spans="2:3" x14ac:dyDescent="0.15">
      <c r="B16" s="56">
        <v>12</v>
      </c>
      <c r="C16" s="57">
        <v>11.748502</v>
      </c>
    </row>
    <row r="17" spans="2:5" x14ac:dyDescent="0.15">
      <c r="B17" s="58"/>
      <c r="C17" s="59"/>
    </row>
    <row r="19" spans="2:5" x14ac:dyDescent="0.15">
      <c r="B19" s="51" t="s">
        <v>11</v>
      </c>
      <c r="C19" s="52" t="s">
        <v>17</v>
      </c>
      <c r="D19" s="52" t="s">
        <v>18</v>
      </c>
      <c r="E19" s="52" t="s">
        <v>19</v>
      </c>
    </row>
    <row r="20" spans="2:5" x14ac:dyDescent="0.15">
      <c r="B20" s="56">
        <v>4</v>
      </c>
      <c r="C20" s="60">
        <v>12</v>
      </c>
      <c r="D20" s="60">
        <v>6</v>
      </c>
      <c r="E20" s="61">
        <f>C20-D20</f>
        <v>6</v>
      </c>
    </row>
    <row r="21" spans="2:5" x14ac:dyDescent="0.15">
      <c r="B21" s="56">
        <v>5</v>
      </c>
      <c r="C21" s="60">
        <v>11</v>
      </c>
      <c r="D21" s="60">
        <v>5</v>
      </c>
      <c r="E21" s="61">
        <f t="shared" ref="E21:E31" si="0">C21-D21</f>
        <v>6</v>
      </c>
    </row>
    <row r="22" spans="2:5" x14ac:dyDescent="0.15">
      <c r="B22" s="56">
        <v>6</v>
      </c>
      <c r="C22" s="60">
        <v>10</v>
      </c>
      <c r="D22" s="60">
        <v>4</v>
      </c>
      <c r="E22" s="61">
        <f t="shared" si="0"/>
        <v>6</v>
      </c>
    </row>
    <row r="23" spans="2:5" x14ac:dyDescent="0.15">
      <c r="B23" s="56">
        <v>7</v>
      </c>
      <c r="C23" s="60">
        <v>9</v>
      </c>
      <c r="D23" s="60">
        <v>3</v>
      </c>
      <c r="E23" s="61">
        <f t="shared" si="0"/>
        <v>6</v>
      </c>
    </row>
    <row r="24" spans="2:5" x14ac:dyDescent="0.15">
      <c r="B24" s="56">
        <v>8</v>
      </c>
      <c r="C24" s="60">
        <v>8</v>
      </c>
      <c r="D24" s="60">
        <v>2</v>
      </c>
      <c r="E24" s="61">
        <f t="shared" si="0"/>
        <v>6</v>
      </c>
    </row>
    <row r="25" spans="2:5" x14ac:dyDescent="0.15">
      <c r="B25" s="56">
        <v>9</v>
      </c>
      <c r="C25" s="60">
        <v>7</v>
      </c>
      <c r="D25" s="60">
        <v>1</v>
      </c>
      <c r="E25" s="61">
        <f t="shared" si="0"/>
        <v>6</v>
      </c>
    </row>
    <row r="26" spans="2:5" x14ac:dyDescent="0.15">
      <c r="B26" s="56">
        <v>10</v>
      </c>
      <c r="C26" s="60">
        <v>6</v>
      </c>
      <c r="D26" s="60">
        <v>0</v>
      </c>
      <c r="E26" s="61">
        <f t="shared" si="0"/>
        <v>6</v>
      </c>
    </row>
    <row r="27" spans="2:5" x14ac:dyDescent="0.15">
      <c r="B27" s="56">
        <v>11</v>
      </c>
      <c r="C27" s="60">
        <v>5</v>
      </c>
      <c r="D27" s="60">
        <v>0</v>
      </c>
      <c r="E27" s="61">
        <f t="shared" si="0"/>
        <v>5</v>
      </c>
    </row>
    <row r="28" spans="2:5" x14ac:dyDescent="0.15">
      <c r="B28" s="56">
        <v>12</v>
      </c>
      <c r="C28" s="60">
        <v>4</v>
      </c>
      <c r="D28" s="60">
        <v>0</v>
      </c>
      <c r="E28" s="61">
        <f t="shared" si="0"/>
        <v>4</v>
      </c>
    </row>
    <row r="29" spans="2:5" x14ac:dyDescent="0.15">
      <c r="B29" s="56">
        <v>1</v>
      </c>
      <c r="C29" s="60">
        <v>3</v>
      </c>
      <c r="D29" s="60">
        <v>0</v>
      </c>
      <c r="E29" s="61">
        <f t="shared" si="0"/>
        <v>3</v>
      </c>
    </row>
    <row r="30" spans="2:5" x14ac:dyDescent="0.15">
      <c r="B30" s="56">
        <v>2</v>
      </c>
      <c r="C30" s="60">
        <v>2</v>
      </c>
      <c r="D30" s="60">
        <v>0</v>
      </c>
      <c r="E30" s="61">
        <f t="shared" si="0"/>
        <v>2</v>
      </c>
    </row>
    <row r="31" spans="2:5" x14ac:dyDescent="0.15">
      <c r="B31" s="56">
        <v>3</v>
      </c>
      <c r="C31" s="60">
        <v>1</v>
      </c>
      <c r="D31" s="60">
        <v>0</v>
      </c>
      <c r="E31" s="61">
        <f t="shared" si="0"/>
        <v>1</v>
      </c>
    </row>
  </sheetData>
  <sheetProtection sheet="1" selectLockedCells="1" selectUn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試算表</vt:lpstr>
      <vt:lpstr>マスタ</vt:lpstr>
      <vt:lpstr>試算表!Print_Area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2026-02-12T04:33:53Z</dcterms:modified>
</cp:coreProperties>
</file>