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AE2AA089-5D04-4639-8A9A-C11E710C10E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試算表" sheetId="1" r:id="rId1"/>
    <sheet name="マスタ" sheetId="3" r:id="rId2"/>
  </sheets>
  <definedNames>
    <definedName name="_xlnm.Print_Area" localSheetId="0">試算表!$A$1:$M$62</definedName>
  </definedNames>
  <calcPr calcId="191029"/>
</workbook>
</file>

<file path=xl/calcChain.xml><?xml version="1.0" encoding="utf-8"?>
<calcChain xmlns="http://schemas.openxmlformats.org/spreadsheetml/2006/main">
  <c r="B55" i="1" l="1"/>
  <c r="B41" i="1"/>
  <c r="B43" i="1" s="1"/>
  <c r="B46" i="1"/>
  <c r="B48" i="1" s="1"/>
  <c r="E21" i="3"/>
  <c r="E22" i="3"/>
  <c r="E23" i="3"/>
  <c r="E24" i="3"/>
  <c r="E25" i="3"/>
  <c r="E26" i="3"/>
  <c r="E27" i="3"/>
  <c r="E28" i="3"/>
  <c r="E29" i="3"/>
  <c r="E30" i="3"/>
  <c r="E31" i="3"/>
  <c r="E20" i="3"/>
  <c r="B34" i="1"/>
  <c r="B36" i="1" s="1"/>
  <c r="E7" i="1"/>
  <c r="E16" i="1" s="1"/>
  <c r="E15" i="1" l="1"/>
  <c r="E41" i="1" s="1"/>
  <c r="E46" i="1" l="1"/>
  <c r="E34" i="1"/>
  <c r="E55" i="1"/>
  <c r="E47" i="1" l="1"/>
  <c r="E48" i="1" s="1"/>
  <c r="E42" i="1"/>
  <c r="E35" i="1"/>
  <c r="E56" i="1"/>
  <c r="E57" i="1" s="1"/>
  <c r="E36" i="1"/>
  <c r="E17" i="1"/>
  <c r="G36" i="1" l="1"/>
  <c r="E43" i="1"/>
  <c r="E50" i="1" s="1"/>
  <c r="G50" i="1" s="1"/>
</calcChain>
</file>

<file path=xl/sharedStrings.xml><?xml version="1.0" encoding="utf-8"?>
<sst xmlns="http://schemas.openxmlformats.org/spreadsheetml/2006/main" count="81" uniqueCount="60">
  <si>
    <t>円</t>
    <rPh sb="0" eb="1">
      <t>エン</t>
    </rPh>
    <phoneticPr fontId="2"/>
  </si>
  <si>
    <t>/1,000</t>
    <phoneticPr fontId="2"/>
  </si>
  <si>
    <t>退職時の標準報酬月額</t>
    <rPh sb="0" eb="2">
      <t>タイショク</t>
    </rPh>
    <rPh sb="2" eb="3">
      <t>ジ</t>
    </rPh>
    <rPh sb="4" eb="6">
      <t>ヒョウジュン</t>
    </rPh>
    <rPh sb="6" eb="8">
      <t>ホウシュウ</t>
    </rPh>
    <rPh sb="8" eb="10">
      <t>ゲツガク</t>
    </rPh>
    <phoneticPr fontId="2"/>
  </si>
  <si>
    <t>短期</t>
    <rPh sb="0" eb="2">
      <t>タンキ</t>
    </rPh>
    <phoneticPr fontId="2"/>
  </si>
  <si>
    <t>介護</t>
    <rPh sb="0" eb="2">
      <t>カイゴ</t>
    </rPh>
    <phoneticPr fontId="2"/>
  </si>
  <si>
    <t>月額計</t>
    <rPh sb="0" eb="2">
      <t>ゲツガク</t>
    </rPh>
    <rPh sb="2" eb="3">
      <t>ケイ</t>
    </rPh>
    <phoneticPr fontId="2"/>
  </si>
  <si>
    <t>円で掛金を算出します。</t>
    <rPh sb="0" eb="1">
      <t>エン</t>
    </rPh>
    <rPh sb="2" eb="4">
      <t>カケキン</t>
    </rPh>
    <rPh sb="5" eb="7">
      <t>サンシュツ</t>
    </rPh>
    <phoneticPr fontId="2"/>
  </si>
  <si>
    <t>円</t>
    <rPh sb="0" eb="1">
      <t>エン</t>
    </rPh>
    <phoneticPr fontId="2"/>
  </si>
  <si>
    <t>介護保険料納付</t>
    <rPh sb="0" eb="2">
      <t>カイゴ</t>
    </rPh>
    <rPh sb="2" eb="4">
      <t>ホケン</t>
    </rPh>
    <rPh sb="4" eb="5">
      <t>リョウ</t>
    </rPh>
    <rPh sb="5" eb="7">
      <t>ノウフ</t>
    </rPh>
    <phoneticPr fontId="2"/>
  </si>
  <si>
    <t>短期</t>
    <rPh sb="0" eb="2">
      <t>タンキ</t>
    </rPh>
    <phoneticPr fontId="2"/>
  </si>
  <si>
    <t>介護</t>
    <rPh sb="0" eb="2">
      <t>カイゴ</t>
    </rPh>
    <phoneticPr fontId="2"/>
  </si>
  <si>
    <t>任意継続掛金（月額）</t>
    <rPh sb="0" eb="2">
      <t>ニンイ</t>
    </rPh>
    <rPh sb="2" eb="4">
      <t>ケイゾク</t>
    </rPh>
    <rPh sb="4" eb="6">
      <t>カケキン</t>
    </rPh>
    <rPh sb="7" eb="9">
      <t>ゲツガク</t>
    </rPh>
    <phoneticPr fontId="2"/>
  </si>
  <si>
    <t>加入月</t>
    <rPh sb="0" eb="2">
      <t>カニュウ</t>
    </rPh>
    <rPh sb="2" eb="3">
      <t>ツキ</t>
    </rPh>
    <phoneticPr fontId="2"/>
  </si>
  <si>
    <t>計</t>
    <rPh sb="0" eb="1">
      <t>ゲッケイ</t>
    </rPh>
    <phoneticPr fontId="2"/>
  </si>
  <si>
    <t>前納月数</t>
    <rPh sb="0" eb="2">
      <t>ゼンノウ</t>
    </rPh>
    <rPh sb="2" eb="3">
      <t>ツキ</t>
    </rPh>
    <rPh sb="3" eb="4">
      <t>スウ</t>
    </rPh>
    <phoneticPr fontId="2"/>
  </si>
  <si>
    <t>【前期】</t>
    <rPh sb="1" eb="3">
      <t>ゼンキ</t>
    </rPh>
    <phoneticPr fontId="2"/>
  </si>
  <si>
    <t>~9月</t>
    <rPh sb="2" eb="3">
      <t>ガツ</t>
    </rPh>
    <phoneticPr fontId="2"/>
  </si>
  <si>
    <t>【後期】</t>
    <rPh sb="1" eb="3">
      <t>コウキ</t>
    </rPh>
    <phoneticPr fontId="2"/>
  </si>
  <si>
    <t>~3月</t>
    <rPh sb="2" eb="3">
      <t>ガツ</t>
    </rPh>
    <phoneticPr fontId="2"/>
  </si>
  <si>
    <t>前納率</t>
    <rPh sb="0" eb="2">
      <t>ゼンノウ</t>
    </rPh>
    <rPh sb="2" eb="3">
      <t>リツ</t>
    </rPh>
    <phoneticPr fontId="2"/>
  </si>
  <si>
    <t>年一括納入月数</t>
    <rPh sb="0" eb="1">
      <t>ネン</t>
    </rPh>
    <rPh sb="1" eb="3">
      <t>イッカツ</t>
    </rPh>
    <rPh sb="3" eb="5">
      <t>ノウニュウ</t>
    </rPh>
    <rPh sb="5" eb="6">
      <t>ツキ</t>
    </rPh>
    <rPh sb="6" eb="7">
      <t>スウ</t>
    </rPh>
    <phoneticPr fontId="2"/>
  </si>
  <si>
    <t>前期納入月数</t>
    <rPh sb="0" eb="2">
      <t>ゼンキ</t>
    </rPh>
    <rPh sb="2" eb="4">
      <t>ノウニュウ</t>
    </rPh>
    <rPh sb="4" eb="5">
      <t>ツキ</t>
    </rPh>
    <rPh sb="5" eb="6">
      <t>スウ</t>
    </rPh>
    <phoneticPr fontId="2"/>
  </si>
  <si>
    <t>後期納入月数</t>
    <rPh sb="0" eb="2">
      <t>コウキ</t>
    </rPh>
    <rPh sb="2" eb="4">
      <t>ノウニュウ</t>
    </rPh>
    <rPh sb="4" eb="5">
      <t>ツキ</t>
    </rPh>
    <rPh sb="5" eb="6">
      <t>スウ</t>
    </rPh>
    <phoneticPr fontId="2"/>
  </si>
  <si>
    <t>前納月数【前期】</t>
    <rPh sb="0" eb="2">
      <t>ゼンノウ</t>
    </rPh>
    <rPh sb="2" eb="3">
      <t>ツキ</t>
    </rPh>
    <rPh sb="3" eb="4">
      <t>スウ</t>
    </rPh>
    <rPh sb="5" eb="7">
      <t>ゼンキ</t>
    </rPh>
    <phoneticPr fontId="2"/>
  </si>
  <si>
    <t>前納月数【後期】</t>
    <rPh sb="0" eb="2">
      <t>ゼンノウ</t>
    </rPh>
    <rPh sb="2" eb="3">
      <t>ツキ</t>
    </rPh>
    <rPh sb="3" eb="4">
      <t>スウ</t>
    </rPh>
    <rPh sb="5" eb="7">
      <t>コウキ</t>
    </rPh>
    <phoneticPr fontId="2"/>
  </si>
  <si>
    <t>月加入</t>
    <rPh sb="0" eb="1">
      <t>ガツ</t>
    </rPh>
    <rPh sb="1" eb="3">
      <t>カニュウ</t>
    </rPh>
    <phoneticPr fontId="2"/>
  </si>
  <si>
    <t>円③月払いより安くなります。</t>
    <rPh sb="0" eb="1">
      <t>エン</t>
    </rPh>
    <rPh sb="2" eb="3">
      <t>ツキ</t>
    </rPh>
    <rPh sb="3" eb="4">
      <t>バラ</t>
    </rPh>
    <rPh sb="7" eb="8">
      <t>ヤス</t>
    </rPh>
    <phoneticPr fontId="2"/>
  </si>
  <si>
    <t>初年度計</t>
    <rPh sb="0" eb="1">
      <t>ハツ</t>
    </rPh>
    <rPh sb="1" eb="3">
      <t>ネンド</t>
    </rPh>
    <rPh sb="3" eb="4">
      <t>ゲッケイ</t>
    </rPh>
    <phoneticPr fontId="2"/>
  </si>
  <si>
    <r>
      <t>上記月額の上限額</t>
    </r>
    <r>
      <rPr>
        <vertAlign val="superscript"/>
        <sz val="10"/>
        <color theme="1"/>
        <rFont val="Meiryo UI"/>
        <family val="3"/>
        <charset val="128"/>
      </rPr>
      <t>*1</t>
    </r>
    <rPh sb="0" eb="2">
      <t>ジョウキ</t>
    </rPh>
    <rPh sb="2" eb="4">
      <t>ゲツガク</t>
    </rPh>
    <rPh sb="5" eb="8">
      <t>ジョウゲンガク</t>
    </rPh>
    <phoneticPr fontId="2"/>
  </si>
  <si>
    <t>*1･2は年度ごとに決定します。</t>
    <rPh sb="5" eb="7">
      <t>ネンド</t>
    </rPh>
    <rPh sb="10" eb="12">
      <t>ケッテイ</t>
    </rPh>
    <phoneticPr fontId="2"/>
  </si>
  <si>
    <t>初年度掛金額の試算</t>
    <rPh sb="0" eb="3">
      <t>ショネンド</t>
    </rPh>
    <rPh sb="3" eb="5">
      <t>カケキン</t>
    </rPh>
    <rPh sb="5" eb="6">
      <t>ガク</t>
    </rPh>
    <rPh sb="7" eb="9">
      <t>シサン</t>
    </rPh>
    <phoneticPr fontId="2"/>
  </si>
  <si>
    <t>円（A×E，円位未満四捨五入）</t>
    <rPh sb="0" eb="1">
      <t>エン</t>
    </rPh>
    <rPh sb="6" eb="7">
      <t>エン</t>
    </rPh>
    <rPh sb="7" eb="8">
      <t>クライ</t>
    </rPh>
    <rPh sb="8" eb="10">
      <t>ミマン</t>
    </rPh>
    <rPh sb="10" eb="14">
      <t>シシャゴニュウ</t>
    </rPh>
    <phoneticPr fontId="2"/>
  </si>
  <si>
    <t>円（B×E，円位未満四捨五入）</t>
    <rPh sb="0" eb="1">
      <t>エン</t>
    </rPh>
    <rPh sb="6" eb="7">
      <t>エン</t>
    </rPh>
    <rPh sb="7" eb="8">
      <t>クライ</t>
    </rPh>
    <rPh sb="8" eb="10">
      <t>ミマン</t>
    </rPh>
    <rPh sb="10" eb="14">
      <t>シシャゴニュウ</t>
    </rPh>
    <phoneticPr fontId="2"/>
  </si>
  <si>
    <t>円（A×D，円位未満四捨五入）</t>
    <rPh sb="0" eb="1">
      <t>エン</t>
    </rPh>
    <rPh sb="6" eb="7">
      <t>エン</t>
    </rPh>
    <rPh sb="7" eb="8">
      <t>クライ</t>
    </rPh>
    <rPh sb="8" eb="10">
      <t>ミマン</t>
    </rPh>
    <rPh sb="10" eb="14">
      <t>シシャゴニュウ</t>
    </rPh>
    <phoneticPr fontId="2"/>
  </si>
  <si>
    <t>円（B×D，円位未満四捨五入）</t>
    <rPh sb="0" eb="1">
      <t>エン</t>
    </rPh>
    <rPh sb="6" eb="7">
      <t>エン</t>
    </rPh>
    <rPh sb="7" eb="8">
      <t>クライ</t>
    </rPh>
    <rPh sb="8" eb="10">
      <t>ミマン</t>
    </rPh>
    <rPh sb="10" eb="14">
      <t>シシャゴニュウ</t>
    </rPh>
    <phoneticPr fontId="2"/>
  </si>
  <si>
    <t>円（A×C，円位未満四捨五入）</t>
    <rPh sb="0" eb="1">
      <t>エン</t>
    </rPh>
    <rPh sb="6" eb="7">
      <t>エン</t>
    </rPh>
    <rPh sb="7" eb="8">
      <t>クライ</t>
    </rPh>
    <rPh sb="8" eb="10">
      <t>ミマン</t>
    </rPh>
    <rPh sb="10" eb="14">
      <t>シシャゴニュウ</t>
    </rPh>
    <phoneticPr fontId="2"/>
  </si>
  <si>
    <t>円（B×C，円位未満四捨五入）</t>
    <rPh sb="0" eb="1">
      <t>エン</t>
    </rPh>
    <rPh sb="6" eb="7">
      <t>エン</t>
    </rPh>
    <rPh sb="7" eb="8">
      <t>クライ</t>
    </rPh>
    <rPh sb="8" eb="10">
      <t>ミマン</t>
    </rPh>
    <rPh sb="10" eb="14">
      <t>シシャゴニュウ</t>
    </rPh>
    <phoneticPr fontId="2"/>
  </si>
  <si>
    <t>円（A×F）</t>
    <rPh sb="0" eb="1">
      <t>エン</t>
    </rPh>
    <phoneticPr fontId="2"/>
  </si>
  <si>
    <t>円（B×F)</t>
    <rPh sb="0" eb="1">
      <t>エン</t>
    </rPh>
    <phoneticPr fontId="2"/>
  </si>
  <si>
    <t>　　　   退職後に納入する場合は，加入月の翌月以後が前納対象となるので，掛金額は上記試算額と異なります。</t>
    <rPh sb="6" eb="8">
      <t>タイショク</t>
    </rPh>
    <rPh sb="8" eb="9">
      <t>アト</t>
    </rPh>
    <rPh sb="10" eb="12">
      <t>ノウニュウ</t>
    </rPh>
    <rPh sb="14" eb="16">
      <t>バアイ</t>
    </rPh>
    <rPh sb="18" eb="20">
      <t>カニュウ</t>
    </rPh>
    <rPh sb="20" eb="21">
      <t>ツキ</t>
    </rPh>
    <rPh sb="22" eb="23">
      <t>ヨク</t>
    </rPh>
    <rPh sb="23" eb="24">
      <t>ツキ</t>
    </rPh>
    <rPh sb="24" eb="26">
      <t>イゴ</t>
    </rPh>
    <rPh sb="27" eb="29">
      <t>ゼンノウ</t>
    </rPh>
    <rPh sb="29" eb="31">
      <t>タイショウ</t>
    </rPh>
    <rPh sb="37" eb="39">
      <t>カケキン</t>
    </rPh>
    <rPh sb="39" eb="40">
      <t>ガク</t>
    </rPh>
    <rPh sb="41" eb="43">
      <t>ジョウキ</t>
    </rPh>
    <rPh sb="43" eb="45">
      <t>シサン</t>
    </rPh>
    <rPh sb="45" eb="46">
      <t>ガク</t>
    </rPh>
    <rPh sb="47" eb="48">
      <t>コト</t>
    </rPh>
    <phoneticPr fontId="2"/>
  </si>
  <si>
    <t>前納月数</t>
    <rPh sb="0" eb="2">
      <t>ゼンノウ</t>
    </rPh>
    <rPh sb="2" eb="4">
      <t>ツキスウ</t>
    </rPh>
    <phoneticPr fontId="2"/>
  </si>
  <si>
    <t>算定基礎月額(a)</t>
    <rPh sb="0" eb="2">
      <t>サンテイ</t>
    </rPh>
    <rPh sb="2" eb="4">
      <t>キソ</t>
    </rPh>
    <rPh sb="4" eb="6">
      <t>ゲツガク</t>
    </rPh>
    <phoneticPr fontId="2"/>
  </si>
  <si>
    <r>
      <t>掛金率</t>
    </r>
    <r>
      <rPr>
        <vertAlign val="superscript"/>
        <sz val="10"/>
        <color theme="1"/>
        <rFont val="Meiryo UI"/>
        <family val="3"/>
        <charset val="128"/>
      </rPr>
      <t>*2</t>
    </r>
    <r>
      <rPr>
        <sz val="10"/>
        <color theme="1"/>
        <rFont val="Meiryo UI"/>
        <family val="3"/>
        <charset val="128"/>
      </rPr>
      <t>(b)</t>
    </r>
    <rPh sb="0" eb="2">
      <t>カケキン</t>
    </rPh>
    <rPh sb="2" eb="3">
      <t>リツ</t>
    </rPh>
    <phoneticPr fontId="2"/>
  </si>
  <si>
    <t>(a×b)</t>
    <phoneticPr fontId="2"/>
  </si>
  <si>
    <t>1:該当　2:非該当</t>
    <rPh sb="2" eb="4">
      <t>ガイトウ</t>
    </rPh>
    <rPh sb="7" eb="10">
      <t>ヒガイトウ</t>
    </rPh>
    <phoneticPr fontId="2"/>
  </si>
  <si>
    <r>
      <t>円（円位未満切捨て）・・・</t>
    </r>
    <r>
      <rPr>
        <b/>
        <sz val="8"/>
        <color theme="1"/>
        <rFont val="Meiryo UI"/>
        <family val="3"/>
        <charset val="128"/>
      </rPr>
      <t>A</t>
    </r>
    <rPh sb="0" eb="1">
      <t>エン</t>
    </rPh>
    <rPh sb="2" eb="3">
      <t>エン</t>
    </rPh>
    <rPh sb="3" eb="4">
      <t>クライ</t>
    </rPh>
    <rPh sb="4" eb="6">
      <t>ミマン</t>
    </rPh>
    <rPh sb="6" eb="8">
      <t>キリス</t>
    </rPh>
    <phoneticPr fontId="2"/>
  </si>
  <si>
    <r>
      <t>円（円位未満切捨て）・・・</t>
    </r>
    <r>
      <rPr>
        <b/>
        <sz val="8"/>
        <color theme="1"/>
        <rFont val="Meiryo UI"/>
        <family val="3"/>
        <charset val="128"/>
      </rPr>
      <t>B</t>
    </r>
    <rPh sb="0" eb="1">
      <t>エン</t>
    </rPh>
    <rPh sb="2" eb="3">
      <t>エン</t>
    </rPh>
    <rPh sb="3" eb="4">
      <t>クライ</t>
    </rPh>
    <rPh sb="4" eb="6">
      <t>ミマン</t>
    </rPh>
    <rPh sb="6" eb="8">
      <t>キリス</t>
    </rPh>
    <phoneticPr fontId="2"/>
  </si>
  <si>
    <r>
      <t>・・・</t>
    </r>
    <r>
      <rPr>
        <b/>
        <sz val="8"/>
        <color theme="1"/>
        <rFont val="Meiryo UI"/>
        <family val="3"/>
        <charset val="128"/>
      </rPr>
      <t>C</t>
    </r>
    <phoneticPr fontId="2"/>
  </si>
  <si>
    <r>
      <t>・・・</t>
    </r>
    <r>
      <rPr>
        <b/>
        <sz val="8"/>
        <color theme="1"/>
        <rFont val="Meiryo UI"/>
        <family val="3"/>
        <charset val="128"/>
      </rPr>
      <t>D</t>
    </r>
    <phoneticPr fontId="2"/>
  </si>
  <si>
    <r>
      <t>・・・</t>
    </r>
    <r>
      <rPr>
        <b/>
        <sz val="8"/>
        <color theme="1"/>
        <rFont val="Meiryo UI"/>
        <family val="3"/>
        <charset val="128"/>
      </rPr>
      <t>E</t>
    </r>
    <phoneticPr fontId="2"/>
  </si>
  <si>
    <r>
      <t>・・・</t>
    </r>
    <r>
      <rPr>
        <b/>
        <sz val="8"/>
        <color theme="1"/>
        <rFont val="Meiryo UI"/>
        <family val="3"/>
        <charset val="128"/>
      </rPr>
      <t>F</t>
    </r>
    <phoneticPr fontId="2"/>
  </si>
  <si>
    <t>納入月数</t>
    <rPh sb="0" eb="2">
      <t>ノウニュウ</t>
    </rPh>
    <rPh sb="2" eb="3">
      <t>ツキ</t>
    </rPh>
    <rPh sb="3" eb="4">
      <t>スウ</t>
    </rPh>
    <phoneticPr fontId="2"/>
  </si>
  <si>
    <t>前納率　 【前期】</t>
    <rPh sb="0" eb="2">
      <t>ゼンノウ</t>
    </rPh>
    <rPh sb="2" eb="3">
      <t>リツ</t>
    </rPh>
    <rPh sb="6" eb="8">
      <t>ゼンキ</t>
    </rPh>
    <phoneticPr fontId="2"/>
  </si>
  <si>
    <t>前納率   【後期】</t>
    <rPh sb="0" eb="2">
      <t>ゼンノウ</t>
    </rPh>
    <rPh sb="2" eb="3">
      <t>リツ</t>
    </rPh>
    <rPh sb="7" eb="9">
      <t>コウキ</t>
    </rPh>
    <phoneticPr fontId="2"/>
  </si>
  <si>
    <t>欄を入力してください。</t>
    <rPh sb="0" eb="1">
      <t>ラン</t>
    </rPh>
    <rPh sb="2" eb="4">
      <t>ニュウリョク</t>
    </rPh>
    <phoneticPr fontId="2"/>
  </si>
  <si>
    <t>任意継続掛金額の試算表（令和５年度分）</t>
    <rPh sb="0" eb="2">
      <t>ニンイ</t>
    </rPh>
    <rPh sb="2" eb="4">
      <t>ケイゾク</t>
    </rPh>
    <rPh sb="4" eb="6">
      <t>カケキン</t>
    </rPh>
    <rPh sb="6" eb="7">
      <t>ガク</t>
    </rPh>
    <rPh sb="8" eb="10">
      <t>シサン</t>
    </rPh>
    <rPh sb="10" eb="11">
      <t>ヒョウ</t>
    </rPh>
    <rPh sb="12" eb="14">
      <t>レイワ</t>
    </rPh>
    <rPh sb="15" eb="17">
      <t>ネンド</t>
    </rPh>
    <rPh sb="17" eb="18">
      <t>ブン</t>
    </rPh>
    <phoneticPr fontId="2"/>
  </si>
  <si>
    <t>試算①　年一括払い（年度分を一括で納入していただきます）</t>
    <rPh sb="0" eb="2">
      <t>シサン</t>
    </rPh>
    <rPh sb="4" eb="5">
      <t>ネン</t>
    </rPh>
    <rPh sb="5" eb="7">
      <t>イッカツ</t>
    </rPh>
    <rPh sb="7" eb="8">
      <t>バラ</t>
    </rPh>
    <rPh sb="10" eb="12">
      <t>ネンド</t>
    </rPh>
    <rPh sb="12" eb="13">
      <t>ブン</t>
    </rPh>
    <rPh sb="14" eb="16">
      <t>イッカツ</t>
    </rPh>
    <rPh sb="17" eb="19">
      <t>ノウニュウ</t>
    </rPh>
    <phoneticPr fontId="2"/>
  </si>
  <si>
    <t>試算②　半期払い（年度分を前後期に分割して納入していただきます）</t>
    <rPh sb="0" eb="2">
      <t>シサン</t>
    </rPh>
    <rPh sb="4" eb="6">
      <t>ハンキ</t>
    </rPh>
    <rPh sb="6" eb="7">
      <t>バラ</t>
    </rPh>
    <rPh sb="9" eb="11">
      <t>ネンド</t>
    </rPh>
    <rPh sb="11" eb="12">
      <t>ブン</t>
    </rPh>
    <rPh sb="13" eb="14">
      <t>ゼン</t>
    </rPh>
    <rPh sb="14" eb="16">
      <t>コウキ</t>
    </rPh>
    <rPh sb="17" eb="19">
      <t>ブンカツ</t>
    </rPh>
    <rPh sb="21" eb="23">
      <t>ノウニュウ</t>
    </rPh>
    <phoneticPr fontId="2"/>
  </si>
  <si>
    <t>試算③　月払い</t>
    <rPh sb="0" eb="2">
      <t>シサン</t>
    </rPh>
    <rPh sb="4" eb="5">
      <t>ツキ</t>
    </rPh>
    <rPh sb="5" eb="6">
      <t>バラ</t>
    </rPh>
    <phoneticPr fontId="2"/>
  </si>
  <si>
    <t>（注）試算①（年一括払い）及び試算②（半期払い）は，退職前に納入する場合（全月数が前納対象の場合）の掛金額です。</t>
    <rPh sb="1" eb="2">
      <t>チュウ</t>
    </rPh>
    <rPh sb="3" eb="5">
      <t>シサン</t>
    </rPh>
    <rPh sb="7" eb="8">
      <t>ネン</t>
    </rPh>
    <rPh sb="8" eb="10">
      <t>イッカツ</t>
    </rPh>
    <rPh sb="10" eb="11">
      <t>バラ</t>
    </rPh>
    <rPh sb="13" eb="14">
      <t>オヨ</t>
    </rPh>
    <rPh sb="15" eb="17">
      <t>シサン</t>
    </rPh>
    <rPh sb="19" eb="21">
      <t>ハンキ</t>
    </rPh>
    <rPh sb="21" eb="22">
      <t>バラ</t>
    </rPh>
    <rPh sb="26" eb="28">
      <t>タイショク</t>
    </rPh>
    <rPh sb="28" eb="29">
      <t>マエ</t>
    </rPh>
    <rPh sb="30" eb="32">
      <t>ノウニュウ</t>
    </rPh>
    <rPh sb="34" eb="36">
      <t>バアイ</t>
    </rPh>
    <rPh sb="37" eb="38">
      <t>ゼン</t>
    </rPh>
    <rPh sb="38" eb="39">
      <t>ツキ</t>
    </rPh>
    <rPh sb="39" eb="40">
      <t>スウ</t>
    </rPh>
    <rPh sb="41" eb="43">
      <t>ゼンノウ</t>
    </rPh>
    <rPh sb="43" eb="45">
      <t>タイショウ</t>
    </rPh>
    <rPh sb="46" eb="48">
      <t>バアイ</t>
    </rPh>
    <rPh sb="50" eb="52">
      <t>カケキン</t>
    </rPh>
    <rPh sb="52" eb="5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</si>
</sst>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0000_ "/>
    <numFmt numFmtId="177" formatCode="0.00_ 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rgb="FF0000FF"/>
      <name val="Meiryo UI"/>
      <family val="3"/>
      <charset val="128"/>
    </font>
    <font>
      <sz val="8"/>
      <color rgb="FF0000FF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sz val="10"/>
      <color theme="0"/>
      <name val="Meiryo UI"/>
      <family val="3"/>
      <charset val="128"/>
    </font>
    <font>
      <sz val="8"/>
      <color theme="0"/>
      <name val="Meiryo UI"/>
      <family val="3"/>
      <charset val="128"/>
    </font>
    <font>
      <sz val="10"/>
      <name val="Meiryo UI"/>
      <family val="3"/>
      <charset val="128"/>
    </font>
    <font>
      <sz val="14"/>
      <color theme="1"/>
      <name val="Meiryo UI"/>
      <family val="3"/>
      <charset val="128"/>
    </font>
    <font>
      <vertAlign val="superscript"/>
      <sz val="10"/>
      <color theme="1"/>
      <name val="Meiryo UI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b/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6" fillId="0" borderId="0" xfId="0" applyFont="1"/>
    <xf numFmtId="176" fontId="5" fillId="0" borderId="0" xfId="0" applyNumberFormat="1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0" fontId="5" fillId="0" borderId="0" xfId="0" applyFont="1" applyBorder="1"/>
    <xf numFmtId="176" fontId="5" fillId="0" borderId="0" xfId="0" applyNumberFormat="1" applyFont="1" applyBorder="1"/>
    <xf numFmtId="0" fontId="5" fillId="0" borderId="1" xfId="0" applyNumberFormat="1" applyFont="1" applyBorder="1"/>
    <xf numFmtId="0" fontId="3" fillId="4" borderId="0" xfId="0" applyFont="1" applyFill="1"/>
    <xf numFmtId="0" fontId="4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9" fillId="0" borderId="0" xfId="0" applyFont="1" applyFill="1"/>
    <xf numFmtId="0" fontId="10" fillId="0" borderId="0" xfId="0" applyFont="1" applyFill="1"/>
    <xf numFmtId="0" fontId="4" fillId="0" borderId="5" xfId="0" applyFont="1" applyBorder="1"/>
    <xf numFmtId="0" fontId="6" fillId="0" borderId="4" xfId="0" applyFont="1" applyBorder="1"/>
    <xf numFmtId="0" fontId="11" fillId="0" borderId="1" xfId="0" applyFont="1" applyBorder="1"/>
    <xf numFmtId="0" fontId="11" fillId="0" borderId="1" xfId="0" applyNumberFormat="1" applyFont="1" applyBorder="1"/>
    <xf numFmtId="176" fontId="11" fillId="0" borderId="1" xfId="0" applyNumberFormat="1" applyFont="1" applyBorder="1"/>
    <xf numFmtId="0" fontId="11" fillId="2" borderId="1" xfId="0" applyFont="1" applyFill="1" applyBorder="1" applyAlignment="1">
      <alignment horizontal="center" shrinkToFit="1"/>
    </xf>
    <xf numFmtId="176" fontId="11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11" fillId="0" borderId="1" xfId="0" applyFont="1" applyFill="1" applyBorder="1" applyAlignment="1">
      <alignment shrinkToFit="1"/>
    </xf>
    <xf numFmtId="176" fontId="11" fillId="0" borderId="1" xfId="0" applyNumberFormat="1" applyFont="1" applyFill="1" applyBorder="1" applyAlignment="1"/>
    <xf numFmtId="0" fontId="6" fillId="0" borderId="4" xfId="0" applyNumberFormat="1" applyFont="1" applyBorder="1"/>
    <xf numFmtId="3" fontId="8" fillId="0" borderId="3" xfId="0" applyNumberFormat="1" applyFont="1" applyBorder="1"/>
    <xf numFmtId="0" fontId="3" fillId="0" borderId="0" xfId="0" applyFont="1" applyAlignment="1">
      <alignment vertical="top"/>
    </xf>
    <xf numFmtId="0" fontId="12" fillId="0" borderId="0" xfId="0" applyFont="1"/>
    <xf numFmtId="0" fontId="12" fillId="5" borderId="2" xfId="0" applyFont="1" applyFill="1" applyBorder="1"/>
    <xf numFmtId="0" fontId="7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38" fontId="3" fillId="0" borderId="0" xfId="1" applyFont="1" applyAlignment="1">
      <alignment vertical="center"/>
    </xf>
    <xf numFmtId="38" fontId="5" fillId="0" borderId="3" xfId="1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3" xfId="0" applyNumberFormat="1" applyFont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5" fillId="3" borderId="3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8" fillId="3" borderId="1" xfId="1" applyFont="1" applyFill="1" applyBorder="1" applyAlignment="1">
      <alignment vertical="center"/>
    </xf>
    <xf numFmtId="38" fontId="3" fillId="0" borderId="0" xfId="1" applyFont="1" applyBorder="1" applyAlignment="1">
      <alignment vertical="center" shrinkToFit="1"/>
    </xf>
    <xf numFmtId="38" fontId="3" fillId="4" borderId="0" xfId="1" applyFont="1" applyFill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4" fillId="4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8" fontId="8" fillId="0" borderId="0" xfId="1" applyFont="1" applyFill="1" applyBorder="1" applyAlignment="1">
      <alignment vertical="center"/>
    </xf>
    <xf numFmtId="0" fontId="4" fillId="0" borderId="0" xfId="0" applyFont="1" applyFill="1"/>
    <xf numFmtId="0" fontId="14" fillId="4" borderId="0" xfId="0" applyFont="1" applyFill="1"/>
    <xf numFmtId="0" fontId="15" fillId="4" borderId="0" xfId="0" applyFont="1" applyFill="1"/>
    <xf numFmtId="38" fontId="3" fillId="5" borderId="2" xfId="1" applyFont="1" applyFill="1" applyBorder="1" applyAlignment="1" applyProtection="1">
      <alignment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99"/>
      <color rgb="FFFFCC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10</xdr:row>
      <xdr:rowOff>19050</xdr:rowOff>
    </xdr:from>
    <xdr:to>
      <xdr:col>11</xdr:col>
      <xdr:colOff>323850</xdr:colOff>
      <xdr:row>12</xdr:row>
      <xdr:rowOff>133350</xdr:rowOff>
    </xdr:to>
    <xdr:sp macro="" textlink="">
      <xdr:nvSpPr>
        <xdr:cNvPr id="4" name="吹き出し: 左矢印 3">
          <a:extLst>
            <a:ext uri="{FF2B5EF4-FFF2-40B4-BE49-F238E27FC236}">
              <a16:creationId xmlns:a16="http://schemas.microsoft.com/office/drawing/2014/main" id="{A04308B2-4079-42D2-B8F9-3BF6C7B8C55B}"/>
            </a:ext>
          </a:extLst>
        </xdr:cNvPr>
        <xdr:cNvSpPr/>
      </xdr:nvSpPr>
      <xdr:spPr>
        <a:xfrm>
          <a:off x="2724149" y="1971675"/>
          <a:ext cx="3495676" cy="495300"/>
        </a:xfrm>
        <a:prstGeom prst="leftArrowCallout">
          <a:avLst>
            <a:gd name="adj1" fmla="val 32273"/>
            <a:gd name="adj2" fmla="val 25000"/>
            <a:gd name="adj3" fmla="val 45000"/>
            <a:gd name="adj4" fmla="val 86677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日本国内に住所を有する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40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歳以上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65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歳未満の方は「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」を入力，それ以外の方は「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」を入力</a:t>
          </a:r>
        </a:p>
      </xdr:txBody>
    </xdr:sp>
    <xdr:clientData/>
  </xdr:twoCellAnchor>
  <xdr:twoCellAnchor>
    <xdr:from>
      <xdr:col>0</xdr:col>
      <xdr:colOff>57148</xdr:colOff>
      <xdr:row>19</xdr:row>
      <xdr:rowOff>114300</xdr:rowOff>
    </xdr:from>
    <xdr:to>
      <xdr:col>12</xdr:col>
      <xdr:colOff>619124</xdr:colOff>
      <xdr:row>27</xdr:row>
      <xdr:rowOff>152399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8B77AFD-06BE-4F62-AA80-3C1417DC5EDA}"/>
            </a:ext>
          </a:extLst>
        </xdr:cNvPr>
        <xdr:cNvSpPr/>
      </xdr:nvSpPr>
      <xdr:spPr>
        <a:xfrm>
          <a:off x="57148" y="3876675"/>
          <a:ext cx="7143751" cy="1562099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05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掛金の払込方法</a:t>
          </a:r>
          <a:endParaRPr lang="ja-JP" altLang="ja-JP" sz="105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ja-JP" sz="105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①年一括払い　②半期払い（２回払い）　③月払い（前月払い）　のいずれかを選択できます。</a:t>
          </a:r>
          <a:endParaRPr lang="ja-JP" altLang="ja-JP" sz="105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300"/>
            </a:lnSpc>
          </a:pPr>
          <a:r>
            <a:rPr lang="ja-JP" altLang="ja-JP" sz="1050" u="dotted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①・</a:t>
          </a:r>
          <a:r>
            <a:rPr lang="en-US" altLang="ja-JP" sz="1050" u="dotted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②</a:t>
          </a:r>
          <a:r>
            <a:rPr lang="ja-JP" altLang="ja-JP" sz="1050" u="dotted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については，前納による掛金額の割引制度</a:t>
          </a:r>
          <a:r>
            <a:rPr lang="ja-JP" altLang="en-US" sz="1050" u="dotted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（注）</a:t>
          </a:r>
          <a:r>
            <a:rPr lang="ja-JP" altLang="ja-JP" sz="1050" u="dotted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があり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，途中で脱退した場合は，未経過月分の掛金は還付します。③月払いを選択した場合，毎月，所定の期日までに納入されないときは脱退となることから（実際に失念により脱退となる方がいます。），</a:t>
          </a:r>
          <a:r>
            <a:rPr lang="ja-JP" altLang="ja-JP" sz="1050" u="dotted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加入者の多くが割引制度もある①を選択しています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。</a:t>
          </a:r>
          <a:endParaRPr lang="en-US" altLang="ja-JP" sz="105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>
            <a:lnSpc>
              <a:spcPts val="1300"/>
            </a:lnSpc>
          </a:pPr>
          <a:endParaRPr lang="en-US" altLang="ja-JP" sz="105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>
            <a:lnSpc>
              <a:spcPts val="1300"/>
            </a:lnSpc>
          </a:pPr>
          <a:r>
            <a:rPr lang="ja-JP" altLang="en-US" sz="105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（注）前納による掛金額の割引は，前納期間が２か月以上ある場合に限ります。</a:t>
          </a:r>
          <a:endParaRPr lang="ja-JP" altLang="ja-JP" sz="105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32</xdr:row>
          <xdr:rowOff>0</xdr:rowOff>
        </xdr:from>
        <xdr:to>
          <xdr:col>12</xdr:col>
          <xdr:colOff>581025</xdr:colOff>
          <xdr:row>46</xdr:row>
          <xdr:rowOff>9525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2FFE9CED-BEE9-4B16-A285-D56EB6BDE08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マスタ!$B$3:$C$16" spid="_x0000_s10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467350" y="6096000"/>
              <a:ext cx="1695450" cy="2676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61"/>
  <sheetViews>
    <sheetView showGridLines="0" tabSelected="1" view="pageBreakPreview" zoomScaleNormal="100" zoomScaleSheetLayoutView="100" workbookViewId="0">
      <selection activeCell="E12" sqref="E12"/>
    </sheetView>
  </sheetViews>
  <sheetFormatPr defaultRowHeight="15" customHeight="1" x14ac:dyDescent="0.25"/>
  <cols>
    <col min="1" max="1" width="1.375" style="1" customWidth="1"/>
    <col min="2" max="2" width="11.25" style="1" customWidth="1"/>
    <col min="3" max="3" width="6.5" style="1" bestFit="1" customWidth="1"/>
    <col min="4" max="4" width="5.25" style="2" customWidth="1"/>
    <col min="5" max="5" width="10.625" style="42" customWidth="1"/>
    <col min="6" max="6" width="3.125" style="2" customWidth="1"/>
    <col min="7" max="7" width="9.125" style="1" bestFit="1" customWidth="1"/>
    <col min="8" max="8" width="3.125" style="1" customWidth="1"/>
    <col min="9" max="9" width="9" style="1" customWidth="1"/>
    <col min="10" max="16384" width="9" style="1"/>
  </cols>
  <sheetData>
    <row r="1" spans="2:10" ht="19.5" x14ac:dyDescent="0.3">
      <c r="B1" s="36" t="s">
        <v>55</v>
      </c>
    </row>
    <row r="2" spans="2:10" ht="15" customHeight="1" thickBot="1" x14ac:dyDescent="0.35">
      <c r="B2" s="36"/>
    </row>
    <row r="3" spans="2:10" ht="20.25" thickBot="1" x14ac:dyDescent="0.35">
      <c r="B3" s="37"/>
      <c r="C3" s="1" t="s">
        <v>54</v>
      </c>
    </row>
    <row r="4" spans="2:10" ht="15" customHeight="1" thickBot="1" x14ac:dyDescent="0.3"/>
    <row r="5" spans="2:10" ht="15" customHeight="1" thickBot="1" x14ac:dyDescent="0.3">
      <c r="B5" s="1" t="s">
        <v>2</v>
      </c>
      <c r="E5" s="61">
        <v>500000</v>
      </c>
      <c r="F5" s="2" t="s">
        <v>7</v>
      </c>
    </row>
    <row r="6" spans="2:10" ht="15.75" x14ac:dyDescent="0.25">
      <c r="B6" s="1" t="s">
        <v>28</v>
      </c>
      <c r="E6" s="40">
        <v>410000</v>
      </c>
      <c r="F6" s="2" t="s">
        <v>0</v>
      </c>
      <c r="J6" s="2" t="s">
        <v>29</v>
      </c>
    </row>
    <row r="7" spans="2:10" ht="15" customHeight="1" x14ac:dyDescent="0.25">
      <c r="B7" s="1" t="s">
        <v>41</v>
      </c>
      <c r="E7" s="41">
        <f>IF(E5&gt;E6,E6,E5)</f>
        <v>410000</v>
      </c>
      <c r="F7" s="1" t="s">
        <v>6</v>
      </c>
      <c r="G7" s="8"/>
    </row>
    <row r="8" spans="2:10" ht="15" customHeight="1" x14ac:dyDescent="0.25">
      <c r="G8" s="9"/>
    </row>
    <row r="9" spans="2:10" ht="15.75" x14ac:dyDescent="0.25">
      <c r="B9" s="1" t="s">
        <v>42</v>
      </c>
      <c r="D9" s="52" t="s">
        <v>3</v>
      </c>
      <c r="E9" s="43">
        <v>93.2</v>
      </c>
      <c r="F9" s="2" t="s">
        <v>1</v>
      </c>
      <c r="G9" s="9"/>
      <c r="H9" s="9"/>
      <c r="I9" s="7"/>
    </row>
    <row r="10" spans="2:10" ht="15" customHeight="1" x14ac:dyDescent="0.25">
      <c r="D10" s="52" t="s">
        <v>4</v>
      </c>
      <c r="E10" s="43">
        <v>16</v>
      </c>
      <c r="F10" s="2" t="s">
        <v>1</v>
      </c>
    </row>
    <row r="11" spans="2:10" ht="15" customHeight="1" thickBot="1" x14ac:dyDescent="0.3"/>
    <row r="12" spans="2:10" ht="15" customHeight="1" thickBot="1" x14ac:dyDescent="0.3">
      <c r="B12" s="1" t="s">
        <v>8</v>
      </c>
      <c r="E12" s="62">
        <v>1</v>
      </c>
    </row>
    <row r="13" spans="2:10" ht="15" customHeight="1" x14ac:dyDescent="0.25">
      <c r="E13" s="64" t="s">
        <v>44</v>
      </c>
    </row>
    <row r="15" spans="2:10" ht="15" customHeight="1" x14ac:dyDescent="0.25">
      <c r="B15" s="6" t="s">
        <v>11</v>
      </c>
      <c r="C15" s="6"/>
      <c r="D15" s="52" t="s">
        <v>3</v>
      </c>
      <c r="E15" s="46">
        <f>ROUNDDOWN(E7*E9/1000,0)</f>
        <v>38212</v>
      </c>
      <c r="F15" s="2" t="s">
        <v>45</v>
      </c>
    </row>
    <row r="16" spans="2:10" ht="15" customHeight="1" x14ac:dyDescent="0.25">
      <c r="B16" s="13" t="s">
        <v>43</v>
      </c>
      <c r="C16" s="6"/>
      <c r="D16" s="52" t="s">
        <v>4</v>
      </c>
      <c r="E16" s="46">
        <f>IF(E12=1,ROUNDDOWN(E7*E10/1000,0),0)</f>
        <v>6560</v>
      </c>
      <c r="F16" s="2" t="s">
        <v>46</v>
      </c>
    </row>
    <row r="17" spans="2:17" ht="15" customHeight="1" x14ac:dyDescent="0.25">
      <c r="B17" s="11"/>
      <c r="C17" s="11"/>
      <c r="D17" s="53" t="s">
        <v>5</v>
      </c>
      <c r="E17" s="46">
        <f>SUM(E15:E16)</f>
        <v>44772</v>
      </c>
      <c r="F17" s="2" t="s">
        <v>0</v>
      </c>
    </row>
    <row r="18" spans="2:17" ht="15" customHeight="1" thickBot="1" x14ac:dyDescent="0.3"/>
    <row r="19" spans="2:17" ht="15" customHeight="1" thickBot="1" x14ac:dyDescent="0.3">
      <c r="B19" s="3" t="s">
        <v>12</v>
      </c>
      <c r="C19" s="3"/>
      <c r="D19" s="54"/>
      <c r="E19" s="63">
        <v>4</v>
      </c>
      <c r="F19" s="2" t="s">
        <v>25</v>
      </c>
    </row>
    <row r="20" spans="2:17" ht="15" customHeight="1" x14ac:dyDescent="0.25">
      <c r="B20" s="38"/>
    </row>
    <row r="21" spans="2:17" ht="15" customHeight="1" x14ac:dyDescent="0.25">
      <c r="B21" s="35"/>
    </row>
    <row r="22" spans="2:17" ht="15" customHeight="1" x14ac:dyDescent="0.25">
      <c r="B22" s="35"/>
    </row>
    <row r="23" spans="2:17" ht="15" customHeight="1" x14ac:dyDescent="0.25">
      <c r="B23" s="35"/>
    </row>
    <row r="24" spans="2:17" ht="15" customHeight="1" x14ac:dyDescent="0.25">
      <c r="B24" s="35"/>
    </row>
    <row r="25" spans="2:17" ht="15" customHeight="1" x14ac:dyDescent="0.25">
      <c r="B25" s="35"/>
    </row>
    <row r="26" spans="2:17" ht="15" customHeight="1" x14ac:dyDescent="0.25">
      <c r="B26" s="35"/>
    </row>
    <row r="27" spans="2:17" ht="15" customHeight="1" x14ac:dyDescent="0.25">
      <c r="B27" s="35"/>
    </row>
    <row r="28" spans="2:17" ht="15" customHeight="1" x14ac:dyDescent="0.25">
      <c r="B28" s="35"/>
    </row>
    <row r="29" spans="2:17" ht="15" customHeight="1" x14ac:dyDescent="0.25">
      <c r="B29" s="35" t="s">
        <v>30</v>
      </c>
    </row>
    <row r="30" spans="2:17" ht="3.75" customHeight="1" x14ac:dyDescent="0.25">
      <c r="B30" s="35"/>
    </row>
    <row r="31" spans="2:17" s="17" customFormat="1" ht="15" customHeight="1" x14ac:dyDescent="0.25">
      <c r="B31" s="59" t="s">
        <v>56</v>
      </c>
      <c r="C31" s="19"/>
      <c r="D31" s="20"/>
      <c r="E31" s="44"/>
      <c r="F31" s="20"/>
      <c r="G31" s="19"/>
      <c r="K31" s="9"/>
      <c r="L31" s="9"/>
      <c r="M31" s="9"/>
    </row>
    <row r="32" spans="2:17" s="9" customFormat="1" ht="15" customHeight="1" x14ac:dyDescent="0.25">
      <c r="B32" s="21"/>
      <c r="C32" s="21"/>
      <c r="D32" s="22"/>
      <c r="E32" s="45"/>
      <c r="F32" s="22"/>
      <c r="G32" s="21"/>
      <c r="Q32" s="39"/>
    </row>
    <row r="33" spans="2:13" ht="15" customHeight="1" x14ac:dyDescent="0.25">
      <c r="B33" s="23" t="s">
        <v>14</v>
      </c>
    </row>
    <row r="34" spans="2:13" ht="15" customHeight="1" x14ac:dyDescent="0.25">
      <c r="B34" s="24">
        <f>IF(E19="","",VLOOKUP(E19,マスタ!$B$19:$C$31,2,FALSE))</f>
        <v>12</v>
      </c>
      <c r="D34" s="53" t="s">
        <v>9</v>
      </c>
      <c r="E34" s="46">
        <f>IF(E19="","",ROUND(E15*B36,0))</f>
        <v>448934</v>
      </c>
      <c r="F34" s="2" t="s">
        <v>35</v>
      </c>
    </row>
    <row r="35" spans="2:13" ht="15" customHeight="1" x14ac:dyDescent="0.25">
      <c r="B35" s="23" t="s">
        <v>19</v>
      </c>
      <c r="D35" s="53" t="s">
        <v>10</v>
      </c>
      <c r="E35" s="47">
        <f>IF(E19="","",ROUND(E16*B36,0))</f>
        <v>77070</v>
      </c>
      <c r="F35" s="2" t="s">
        <v>36</v>
      </c>
    </row>
    <row r="36" spans="2:13" ht="15" customHeight="1" x14ac:dyDescent="0.25">
      <c r="B36" s="33">
        <f>IF(E19="","",VLOOKUP(B34,マスタ!$B$3:$C$16,2,FALSE))</f>
        <v>11.748502</v>
      </c>
      <c r="C36" s="2" t="s">
        <v>47</v>
      </c>
      <c r="D36" s="53" t="s">
        <v>27</v>
      </c>
      <c r="E36" s="48">
        <f>IF(E19="","",SUM(E34:E35))</f>
        <v>526004</v>
      </c>
      <c r="F36" s="2" t="s">
        <v>0</v>
      </c>
      <c r="G36" s="34">
        <f>IF(E19="","",E57-E36)</f>
        <v>11260</v>
      </c>
      <c r="H36" s="2" t="s">
        <v>26</v>
      </c>
    </row>
    <row r="37" spans="2:13" ht="15" customHeight="1" x14ac:dyDescent="0.25">
      <c r="D37" s="12"/>
      <c r="E37" s="49"/>
    </row>
    <row r="38" spans="2:13" s="17" customFormat="1" ht="15" customHeight="1" x14ac:dyDescent="0.25">
      <c r="B38" s="60" t="s">
        <v>57</v>
      </c>
      <c r="D38" s="55"/>
      <c r="E38" s="50"/>
      <c r="F38" s="18"/>
      <c r="K38" s="9"/>
      <c r="L38" s="9"/>
      <c r="M38" s="9"/>
    </row>
    <row r="39" spans="2:13" ht="15" customHeight="1" x14ac:dyDescent="0.25">
      <c r="D39" s="12"/>
      <c r="E39" s="51"/>
    </row>
    <row r="40" spans="2:13" ht="15" customHeight="1" x14ac:dyDescent="0.25">
      <c r="B40" s="23" t="s">
        <v>23</v>
      </c>
      <c r="C40" s="52" t="s">
        <v>15</v>
      </c>
      <c r="D40" s="12"/>
      <c r="E40" s="51"/>
    </row>
    <row r="41" spans="2:13" ht="15" customHeight="1" x14ac:dyDescent="0.25">
      <c r="B41" s="24">
        <f>IF(E19="","",VLOOKUP(E19,マスタ!$B$19:$E$31,3,FALSE))</f>
        <v>6</v>
      </c>
      <c r="C41" s="52" t="s">
        <v>16</v>
      </c>
      <c r="D41" s="53" t="s">
        <v>9</v>
      </c>
      <c r="E41" s="46">
        <f>IF(E19="","",ROUND(E15*B43,0))</f>
        <v>226668</v>
      </c>
      <c r="F41" s="2" t="s">
        <v>33</v>
      </c>
    </row>
    <row r="42" spans="2:13" ht="15" customHeight="1" x14ac:dyDescent="0.25">
      <c r="B42" s="23" t="s">
        <v>52</v>
      </c>
      <c r="C42" s="52"/>
      <c r="D42" s="53" t="s">
        <v>10</v>
      </c>
      <c r="E42" s="46">
        <f>IF(E19="","",ROUND(E16*B43,0))</f>
        <v>38913</v>
      </c>
      <c r="F42" s="2" t="s">
        <v>34</v>
      </c>
    </row>
    <row r="43" spans="2:13" ht="15" customHeight="1" x14ac:dyDescent="0.25">
      <c r="B43" s="24">
        <f>IF(E19="","",VLOOKUP(B41,マスタ!$B$3:$C$16,2,FALSE))</f>
        <v>5.9318472</v>
      </c>
      <c r="C43" s="2" t="s">
        <v>48</v>
      </c>
      <c r="D43" s="53" t="s">
        <v>13</v>
      </c>
      <c r="E43" s="46">
        <f>IF(E19="","",SUM(E41:E42))</f>
        <v>265581</v>
      </c>
      <c r="F43" s="2" t="s">
        <v>0</v>
      </c>
    </row>
    <row r="44" spans="2:13" ht="15" customHeight="1" x14ac:dyDescent="0.25">
      <c r="C44" s="52"/>
    </row>
    <row r="45" spans="2:13" ht="15" customHeight="1" x14ac:dyDescent="0.25">
      <c r="B45" s="23" t="s">
        <v>24</v>
      </c>
      <c r="C45" s="52" t="s">
        <v>17</v>
      </c>
    </row>
    <row r="46" spans="2:13" ht="15" customHeight="1" x14ac:dyDescent="0.25">
      <c r="B46" s="24">
        <f>IF(E19="","",VLOOKUP(E19,マスタ!$B$19:$E$31,4,FALSE))</f>
        <v>6</v>
      </c>
      <c r="C46" s="52" t="s">
        <v>18</v>
      </c>
      <c r="D46" s="53" t="s">
        <v>9</v>
      </c>
      <c r="E46" s="46">
        <f>IF(E19="","",ROUND(E15*B48,0))</f>
        <v>226668</v>
      </c>
      <c r="F46" s="2" t="s">
        <v>31</v>
      </c>
    </row>
    <row r="47" spans="2:13" ht="15" customHeight="1" x14ac:dyDescent="0.25">
      <c r="B47" s="23" t="s">
        <v>53</v>
      </c>
      <c r="C47" s="10"/>
      <c r="D47" s="53" t="s">
        <v>10</v>
      </c>
      <c r="E47" s="46">
        <f>IF(E19="","",ROUND(E16*B48,0))</f>
        <v>38913</v>
      </c>
      <c r="F47" s="2" t="s">
        <v>32</v>
      </c>
    </row>
    <row r="48" spans="2:13" ht="15" customHeight="1" x14ac:dyDescent="0.25">
      <c r="B48" s="24">
        <f>IF(E19="","",VLOOKUP(B46,マスタ!$B$3:$C$16,2,FALSE))</f>
        <v>5.9318472</v>
      </c>
      <c r="C48" s="2" t="s">
        <v>49</v>
      </c>
      <c r="D48" s="53" t="s">
        <v>13</v>
      </c>
      <c r="E48" s="46">
        <f>IF(E19="","",SUM(E46:E47))</f>
        <v>265581</v>
      </c>
      <c r="F48" s="2" t="s">
        <v>0</v>
      </c>
    </row>
    <row r="50" spans="1:8" ht="15" customHeight="1" x14ac:dyDescent="0.25">
      <c r="D50" s="53" t="s">
        <v>27</v>
      </c>
      <c r="E50" s="48">
        <f>IF(E19="","",E43+E48)</f>
        <v>531162</v>
      </c>
      <c r="F50" s="2" t="s">
        <v>7</v>
      </c>
      <c r="G50" s="34">
        <f>IF(E42="","",E57-E50)</f>
        <v>6102</v>
      </c>
      <c r="H50" s="2" t="s">
        <v>26</v>
      </c>
    </row>
    <row r="52" spans="1:8" s="19" customFormat="1" ht="15" customHeight="1" x14ac:dyDescent="0.25">
      <c r="B52" s="59" t="s">
        <v>58</v>
      </c>
      <c r="D52" s="20"/>
      <c r="E52" s="44"/>
      <c r="F52" s="20"/>
    </row>
    <row r="53" spans="1:8" s="21" customFormat="1" ht="15" customHeight="1" x14ac:dyDescent="0.25">
      <c r="D53" s="22"/>
      <c r="E53" s="45"/>
      <c r="F53" s="22"/>
    </row>
    <row r="54" spans="1:8" ht="15" customHeight="1" x14ac:dyDescent="0.25">
      <c r="B54" s="23" t="s">
        <v>51</v>
      </c>
    </row>
    <row r="55" spans="1:8" ht="15" customHeight="1" x14ac:dyDescent="0.25">
      <c r="B55" s="24">
        <f>IF(E19="","",VLOOKUP(E19,マスタ!$B$19:$C$31,2,FALSE))</f>
        <v>12</v>
      </c>
      <c r="C55" s="2" t="s">
        <v>50</v>
      </c>
      <c r="D55" s="53" t="s">
        <v>9</v>
      </c>
      <c r="E55" s="46">
        <f>IF(E19="","",E15*B55)</f>
        <v>458544</v>
      </c>
      <c r="F55" s="2" t="s">
        <v>37</v>
      </c>
    </row>
    <row r="56" spans="1:8" ht="15" customHeight="1" x14ac:dyDescent="0.25">
      <c r="D56" s="53" t="s">
        <v>10</v>
      </c>
      <c r="E56" s="47">
        <f>IF(E19="","",E16*B55)</f>
        <v>78720</v>
      </c>
      <c r="F56" s="2" t="s">
        <v>38</v>
      </c>
    </row>
    <row r="57" spans="1:8" ht="15" customHeight="1" x14ac:dyDescent="0.25">
      <c r="D57" s="53" t="s">
        <v>27</v>
      </c>
      <c r="E57" s="48">
        <f>IF(E19="","",SUM(E55:E56))</f>
        <v>537264</v>
      </c>
      <c r="F57" s="2" t="s">
        <v>0</v>
      </c>
    </row>
    <row r="58" spans="1:8" s="9" customFormat="1" ht="15" customHeight="1" x14ac:dyDescent="0.25">
      <c r="D58" s="56"/>
      <c r="E58" s="57"/>
      <c r="F58" s="58"/>
    </row>
    <row r="59" spans="1:8" ht="14.25" x14ac:dyDescent="0.25"/>
    <row r="60" spans="1:8" ht="14.25" x14ac:dyDescent="0.25">
      <c r="A60" s="7"/>
      <c r="B60" s="7" t="s">
        <v>59</v>
      </c>
    </row>
    <row r="61" spans="1:8" ht="14.25" x14ac:dyDescent="0.25">
      <c r="A61" s="7"/>
      <c r="B61" s="7" t="s">
        <v>39</v>
      </c>
    </row>
  </sheetData>
  <sheetProtection password="9F13" sheet="1" objects="1" scenarios="1" selectLockedCells="1"/>
  <phoneticPr fontId="2"/>
  <dataValidations count="2">
    <dataValidation type="whole" allowBlank="1" showInputMessage="1" showErrorMessage="1" errorTitle="入力誤り" error="1又は2を入力してください。" sqref="E12" xr:uid="{71D620B0-99DA-4F53-869B-16276DA370FD}">
      <formula1>1</formula1>
      <formula2>2</formula2>
    </dataValidation>
    <dataValidation type="whole" allowBlank="1" showInputMessage="1" showErrorMessage="1" errorTitle="入力誤り" error="1~12月を入力してください。" sqref="E19" xr:uid="{02BA2DF0-7B1C-40E6-8985-2F930B9B6DA4}">
      <formula1>1</formula1>
      <formula2>12</formula2>
    </dataValidation>
  </dataValidations>
  <pageMargins left="0.78740157480314965" right="0.59055118110236227" top="0.39370078740157483" bottom="0.39370078740157483" header="0.31496062992125984" footer="0.31496062992125984"/>
  <pageSetup paperSize="9" scale="93" orientation="portrait" r:id="rId1"/>
  <headerFooter>
    <oddFooter>&amp;R&amp;"Meiryo UI,標準"&amp;9&amp;D &amp;T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63C80-1153-44CF-9077-FEF45C79460F}">
  <dimension ref="B2:E31"/>
  <sheetViews>
    <sheetView workbookViewId="0">
      <selection sqref="A1:XFD1048576"/>
    </sheetView>
  </sheetViews>
  <sheetFormatPr defaultRowHeight="13.5" x14ac:dyDescent="0.15"/>
  <cols>
    <col min="3" max="5" width="13.125" bestFit="1" customWidth="1"/>
  </cols>
  <sheetData>
    <row r="2" spans="2:3" ht="15" x14ac:dyDescent="0.25">
      <c r="B2" s="4"/>
      <c r="C2" s="5"/>
    </row>
    <row r="3" spans="2:3" ht="15" x14ac:dyDescent="0.25">
      <c r="B3" s="28" t="s">
        <v>40</v>
      </c>
      <c r="C3" s="29" t="s">
        <v>19</v>
      </c>
    </row>
    <row r="4" spans="2:3" s="30" customFormat="1" ht="15" x14ac:dyDescent="0.25">
      <c r="B4" s="31">
        <v>0</v>
      </c>
      <c r="C4" s="32">
        <v>0</v>
      </c>
    </row>
    <row r="5" spans="2:3" ht="15" x14ac:dyDescent="0.25">
      <c r="B5" s="25">
        <v>1</v>
      </c>
      <c r="C5" s="27">
        <v>0.99673690000000004</v>
      </c>
    </row>
    <row r="6" spans="2:3" ht="15" x14ac:dyDescent="0.25">
      <c r="B6" s="25">
        <v>2</v>
      </c>
      <c r="C6" s="27">
        <v>1.9902215000000001</v>
      </c>
    </row>
    <row r="7" spans="2:3" ht="15" x14ac:dyDescent="0.25">
      <c r="B7" s="25">
        <v>3</v>
      </c>
      <c r="C7" s="27">
        <v>2.9804642000000001</v>
      </c>
    </row>
    <row r="8" spans="2:3" ht="15" x14ac:dyDescent="0.25">
      <c r="B8" s="25">
        <v>4</v>
      </c>
      <c r="C8" s="27">
        <v>3.9674757</v>
      </c>
    </row>
    <row r="9" spans="2:3" ht="15" x14ac:dyDescent="0.25">
      <c r="B9" s="25">
        <v>5</v>
      </c>
      <c r="C9" s="27">
        <v>4.9512666000000003</v>
      </c>
    </row>
    <row r="10" spans="2:3" ht="15" x14ac:dyDescent="0.25">
      <c r="B10" s="25">
        <v>6</v>
      </c>
      <c r="C10" s="27">
        <v>5.9318472</v>
      </c>
    </row>
    <row r="11" spans="2:3" ht="15" x14ac:dyDescent="0.25">
      <c r="B11" s="25">
        <v>7</v>
      </c>
      <c r="C11" s="27">
        <v>6.9092282000000003</v>
      </c>
    </row>
    <row r="12" spans="2:3" ht="15" x14ac:dyDescent="0.25">
      <c r="B12" s="25">
        <v>8</v>
      </c>
      <c r="C12" s="27">
        <v>7.8834200000000001</v>
      </c>
    </row>
    <row r="13" spans="2:3" ht="15" x14ac:dyDescent="0.25">
      <c r="B13" s="25">
        <v>9</v>
      </c>
      <c r="C13" s="27">
        <v>8.8544329000000008</v>
      </c>
    </row>
    <row r="14" spans="2:3" ht="15" x14ac:dyDescent="0.25">
      <c r="B14" s="25">
        <v>10</v>
      </c>
      <c r="C14" s="27">
        <v>9.8222772999999997</v>
      </c>
    </row>
    <row r="15" spans="2:3" ht="15" x14ac:dyDescent="0.25">
      <c r="B15" s="25">
        <v>11</v>
      </c>
      <c r="C15" s="27">
        <v>10.7869636</v>
      </c>
    </row>
    <row r="16" spans="2:3" ht="15" x14ac:dyDescent="0.25">
      <c r="B16" s="25">
        <v>12</v>
      </c>
      <c r="C16" s="27">
        <v>11.748502</v>
      </c>
    </row>
    <row r="17" spans="2:5" ht="15" x14ac:dyDescent="0.25">
      <c r="B17" s="14"/>
      <c r="C17" s="15"/>
    </row>
    <row r="19" spans="2:5" ht="15" x14ac:dyDescent="0.25">
      <c r="B19" s="28" t="s">
        <v>12</v>
      </c>
      <c r="C19" s="29" t="s">
        <v>20</v>
      </c>
      <c r="D19" s="29" t="s">
        <v>21</v>
      </c>
      <c r="E19" s="29" t="s">
        <v>22</v>
      </c>
    </row>
    <row r="20" spans="2:5" ht="15" x14ac:dyDescent="0.25">
      <c r="B20" s="25">
        <v>4</v>
      </c>
      <c r="C20" s="26">
        <v>12</v>
      </c>
      <c r="D20" s="26">
        <v>6</v>
      </c>
      <c r="E20" s="16">
        <f>C20-D20</f>
        <v>6</v>
      </c>
    </row>
    <row r="21" spans="2:5" ht="15" x14ac:dyDescent="0.25">
      <c r="B21" s="25">
        <v>5</v>
      </c>
      <c r="C21" s="26">
        <v>11</v>
      </c>
      <c r="D21" s="26">
        <v>5</v>
      </c>
      <c r="E21" s="16">
        <f t="shared" ref="E21:E31" si="0">C21-D21</f>
        <v>6</v>
      </c>
    </row>
    <row r="22" spans="2:5" ht="15" x14ac:dyDescent="0.25">
      <c r="B22" s="25">
        <v>6</v>
      </c>
      <c r="C22" s="26">
        <v>10</v>
      </c>
      <c r="D22" s="26">
        <v>4</v>
      </c>
      <c r="E22" s="16">
        <f t="shared" si="0"/>
        <v>6</v>
      </c>
    </row>
    <row r="23" spans="2:5" ht="15" x14ac:dyDescent="0.25">
      <c r="B23" s="25">
        <v>7</v>
      </c>
      <c r="C23" s="26">
        <v>9</v>
      </c>
      <c r="D23" s="26">
        <v>3</v>
      </c>
      <c r="E23" s="16">
        <f t="shared" si="0"/>
        <v>6</v>
      </c>
    </row>
    <row r="24" spans="2:5" ht="15" x14ac:dyDescent="0.25">
      <c r="B24" s="25">
        <v>8</v>
      </c>
      <c r="C24" s="26">
        <v>8</v>
      </c>
      <c r="D24" s="26">
        <v>2</v>
      </c>
      <c r="E24" s="16">
        <f t="shared" si="0"/>
        <v>6</v>
      </c>
    </row>
    <row r="25" spans="2:5" ht="15" x14ac:dyDescent="0.25">
      <c r="B25" s="25">
        <v>9</v>
      </c>
      <c r="C25" s="26">
        <v>7</v>
      </c>
      <c r="D25" s="26">
        <v>1</v>
      </c>
      <c r="E25" s="16">
        <f t="shared" si="0"/>
        <v>6</v>
      </c>
    </row>
    <row r="26" spans="2:5" ht="15" x14ac:dyDescent="0.25">
      <c r="B26" s="25">
        <v>10</v>
      </c>
      <c r="C26" s="26">
        <v>6</v>
      </c>
      <c r="D26" s="26">
        <v>0</v>
      </c>
      <c r="E26" s="16">
        <f t="shared" si="0"/>
        <v>6</v>
      </c>
    </row>
    <row r="27" spans="2:5" ht="15" x14ac:dyDescent="0.25">
      <c r="B27" s="25">
        <v>11</v>
      </c>
      <c r="C27" s="26">
        <v>5</v>
      </c>
      <c r="D27" s="26">
        <v>0</v>
      </c>
      <c r="E27" s="16">
        <f t="shared" si="0"/>
        <v>5</v>
      </c>
    </row>
    <row r="28" spans="2:5" ht="15" x14ac:dyDescent="0.25">
      <c r="B28" s="25">
        <v>12</v>
      </c>
      <c r="C28" s="26">
        <v>4</v>
      </c>
      <c r="D28" s="26">
        <v>0</v>
      </c>
      <c r="E28" s="16">
        <f t="shared" si="0"/>
        <v>4</v>
      </c>
    </row>
    <row r="29" spans="2:5" ht="15" x14ac:dyDescent="0.25">
      <c r="B29" s="25">
        <v>1</v>
      </c>
      <c r="C29" s="26">
        <v>3</v>
      </c>
      <c r="D29" s="26">
        <v>0</v>
      </c>
      <c r="E29" s="16">
        <f t="shared" si="0"/>
        <v>3</v>
      </c>
    </row>
    <row r="30" spans="2:5" ht="15" x14ac:dyDescent="0.25">
      <c r="B30" s="25">
        <v>2</v>
      </c>
      <c r="C30" s="26">
        <v>2</v>
      </c>
      <c r="D30" s="26">
        <v>0</v>
      </c>
      <c r="E30" s="16">
        <f t="shared" si="0"/>
        <v>2</v>
      </c>
    </row>
    <row r="31" spans="2:5" ht="15" x14ac:dyDescent="0.25">
      <c r="B31" s="25">
        <v>3</v>
      </c>
      <c r="C31" s="26">
        <v>1</v>
      </c>
      <c r="D31" s="26">
        <v>0</v>
      </c>
      <c r="E31" s="16">
        <f t="shared" si="0"/>
        <v>1</v>
      </c>
    </row>
  </sheetData>
  <sheetProtection sheet="1" objects="1" scenarios="1" selectLockedCells="1" selectUn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試算表</vt:lpstr>
      <vt:lpstr>マスタ</vt:lpstr>
      <vt:lpstr>試算表!Print_Area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2023-02-01T07:20:31Z</dcterms:modified>
</cp:coreProperties>
</file>