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GS18110071\Desktop\"/>
    </mc:Choice>
  </mc:AlternateContent>
  <bookViews>
    <workbookView xWindow="0" yWindow="0" windowWidth="28770" windowHeight="11430"/>
  </bookViews>
  <sheets>
    <sheet name="入力シート" sheetId="4" r:id="rId1"/>
    <sheet name="計算シート " sheetId="5" r:id="rId2"/>
  </sheets>
  <definedNames>
    <definedName name="yn">#REF!</definedName>
    <definedName name="年">#REF!</definedName>
    <definedName name="年度">#REF!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5" l="1"/>
  <c r="K24" i="5"/>
  <c r="K25" i="5"/>
  <c r="K26" i="5"/>
  <c r="K22" i="5"/>
  <c r="K29" i="5"/>
  <c r="K30" i="5"/>
  <c r="K31" i="5"/>
  <c r="K32" i="5"/>
  <c r="K33" i="5"/>
  <c r="K28" i="5"/>
  <c r="K3" i="5" l="1"/>
  <c r="K21" i="5"/>
  <c r="P21" i="5" s="1"/>
  <c r="K5" i="5"/>
  <c r="K6" i="5"/>
  <c r="K7" i="5"/>
  <c r="K8" i="5"/>
  <c r="P8" i="5" s="1"/>
  <c r="K9" i="5"/>
  <c r="P9" i="5" s="1"/>
  <c r="K10" i="5"/>
  <c r="K12" i="5"/>
  <c r="P12" i="5" s="1"/>
  <c r="K13" i="5"/>
  <c r="P13" i="5" s="1"/>
  <c r="K14" i="5"/>
  <c r="P14" i="5" s="1"/>
  <c r="K15" i="5"/>
  <c r="K4" i="5"/>
  <c r="P33" i="5"/>
  <c r="P32" i="5"/>
  <c r="P31" i="5"/>
  <c r="P30" i="5"/>
  <c r="P29" i="5"/>
  <c r="P28" i="5"/>
  <c r="P26" i="5"/>
  <c r="P25" i="5"/>
  <c r="P24" i="5"/>
  <c r="P23" i="5"/>
  <c r="P22" i="5"/>
  <c r="AL15" i="5"/>
  <c r="AL14" i="5"/>
  <c r="AL13" i="5"/>
  <c r="AL12" i="5"/>
  <c r="AL10" i="5"/>
  <c r="AL9" i="5"/>
  <c r="AL8" i="5"/>
  <c r="AL7" i="5"/>
  <c r="AL6" i="5"/>
  <c r="AL5" i="5"/>
  <c r="AL4" i="5"/>
  <c r="AL3" i="5"/>
  <c r="P15" i="5"/>
  <c r="P10" i="5"/>
  <c r="P7" i="5"/>
  <c r="P6" i="5"/>
  <c r="P5" i="5"/>
  <c r="P4" i="5"/>
  <c r="P3" i="5"/>
  <c r="C13" i="5" l="1"/>
  <c r="C6" i="5"/>
  <c r="C15" i="5" l="1"/>
  <c r="Z3" i="5" s="1"/>
  <c r="C14" i="5"/>
  <c r="U3" i="5" s="1"/>
  <c r="U29" i="5" l="1"/>
  <c r="U33" i="5"/>
  <c r="U25" i="5"/>
  <c r="U15" i="5"/>
  <c r="U10" i="5"/>
  <c r="U6" i="5"/>
  <c r="U32" i="5"/>
  <c r="U12" i="5"/>
  <c r="U30" i="5"/>
  <c r="U28" i="5"/>
  <c r="U26" i="5"/>
  <c r="U14" i="5"/>
  <c r="U9" i="5"/>
  <c r="U5" i="5"/>
  <c r="U31" i="5"/>
  <c r="U23" i="5"/>
  <c r="U22" i="5"/>
  <c r="U13" i="5"/>
  <c r="U8" i="5"/>
  <c r="U4" i="5"/>
  <c r="U16" i="5" s="1"/>
  <c r="U24" i="5"/>
  <c r="U7" i="5"/>
  <c r="U21" i="5"/>
  <c r="D7" i="4"/>
  <c r="D10" i="4" s="1"/>
  <c r="Z21" i="5"/>
  <c r="Z13" i="5"/>
  <c r="Z8" i="5"/>
  <c r="Z4" i="5"/>
  <c r="Z30" i="5"/>
  <c r="Z25" i="5"/>
  <c r="Z10" i="5"/>
  <c r="Z32" i="5"/>
  <c r="Z23" i="5"/>
  <c r="Z9" i="5"/>
  <c r="Z5" i="5"/>
  <c r="Z31" i="5"/>
  <c r="Z26" i="5"/>
  <c r="Z22" i="5"/>
  <c r="Z12" i="5"/>
  <c r="Z7" i="5"/>
  <c r="Z33" i="5"/>
  <c r="Z29" i="5"/>
  <c r="Z24" i="5"/>
  <c r="Z15" i="5"/>
  <c r="Z6" i="5"/>
  <c r="Z28" i="5"/>
  <c r="Z14" i="5"/>
  <c r="D9" i="4" l="1"/>
  <c r="D11" i="4"/>
  <c r="D12" i="4"/>
  <c r="Z16" i="5"/>
  <c r="U27" i="5"/>
  <c r="Z34" i="5"/>
  <c r="U34" i="5"/>
  <c r="Z27" i="5"/>
  <c r="Z35" i="5" l="1"/>
  <c r="U35" i="5"/>
</calcChain>
</file>

<file path=xl/sharedStrings.xml><?xml version="1.0" encoding="utf-8"?>
<sst xmlns="http://schemas.openxmlformats.org/spreadsheetml/2006/main" count="64" uniqueCount="49">
  <si>
    <t>選択・入力してください</t>
    <rPh sb="0" eb="2">
      <t>センタク</t>
    </rPh>
    <rPh sb="3" eb="5">
      <t>ニュウリョク</t>
    </rPh>
    <phoneticPr fontId="2"/>
  </si>
  <si>
    <t>▼</t>
    <phoneticPr fontId="2"/>
  </si>
  <si>
    <t>短期掛金率</t>
    <rPh sb="0" eb="2">
      <t>タンキ</t>
    </rPh>
    <rPh sb="2" eb="4">
      <t>カケキン</t>
    </rPh>
    <rPh sb="4" eb="5">
      <t>リツ</t>
    </rPh>
    <phoneticPr fontId="2"/>
  </si>
  <si>
    <t>介護掛金率</t>
    <rPh sb="0" eb="2">
      <t>カイゴ</t>
    </rPh>
    <rPh sb="2" eb="4">
      <t>カケキン</t>
    </rPh>
    <rPh sb="4" eb="5">
      <t>リツ</t>
    </rPh>
    <phoneticPr fontId="2"/>
  </si>
  <si>
    <t>平均標準報酬月額</t>
    <rPh sb="0" eb="2">
      <t>ヘイキン</t>
    </rPh>
    <rPh sb="2" eb="4">
      <t>ヒョウジュン</t>
    </rPh>
    <rPh sb="4" eb="6">
      <t>ホウシュウ</t>
    </rPh>
    <rPh sb="6" eb="8">
      <t>ゲツガク</t>
    </rPh>
    <phoneticPr fontId="2"/>
  </si>
  <si>
    <t>　満年齢</t>
    <rPh sb="1" eb="2">
      <t>マン</t>
    </rPh>
    <rPh sb="2" eb="4">
      <t>ネンレイ</t>
    </rPh>
    <phoneticPr fontId="2"/>
  </si>
  <si>
    <t>介護適用年齢チェック</t>
    <phoneticPr fontId="2"/>
  </si>
  <si>
    <t>標準報酬月額</t>
    <rPh sb="0" eb="2">
      <t>ヒョウジュン</t>
    </rPh>
    <rPh sb="2" eb="4">
      <t>ホウシュウ</t>
    </rPh>
    <rPh sb="4" eb="6">
      <t>ゲツガク</t>
    </rPh>
    <phoneticPr fontId="7"/>
  </si>
  <si>
    <t>短期掛金（月額）</t>
    <rPh sb="0" eb="2">
      <t>タンキ</t>
    </rPh>
    <rPh sb="2" eb="4">
      <t>カケキン</t>
    </rPh>
    <rPh sb="5" eb="7">
      <t>ゲツガク</t>
    </rPh>
    <phoneticPr fontId="7"/>
  </si>
  <si>
    <t>介護掛金（月額）</t>
    <rPh sb="0" eb="2">
      <t>カイゴ</t>
    </rPh>
    <rPh sb="2" eb="4">
      <t>カケキン</t>
    </rPh>
    <rPh sb="5" eb="7">
      <t>ゲツガク</t>
    </rPh>
    <phoneticPr fontId="7"/>
  </si>
  <si>
    <t>・</t>
    <phoneticPr fontId="2"/>
  </si>
  <si>
    <t>短期掛金＋介護掛金</t>
    <rPh sb="0" eb="2">
      <t>タンキ</t>
    </rPh>
    <rPh sb="2" eb="4">
      <t>カケキン</t>
    </rPh>
    <phoneticPr fontId="2"/>
  </si>
  <si>
    <t>　標準報酬月額</t>
    <rPh sb="1" eb="3">
      <t>ヒョウジュン</t>
    </rPh>
    <rPh sb="3" eb="5">
      <t>ホウシュウ</t>
    </rPh>
    <rPh sb="5" eb="7">
      <t>ゲツガク</t>
    </rPh>
    <phoneticPr fontId="2"/>
  </si>
  <si>
    <t>対象者
情報</t>
    <rPh sb="0" eb="3">
      <t>タイショウシャ</t>
    </rPh>
    <rPh sb="4" eb="6">
      <t>ジョウホウ</t>
    </rPh>
    <phoneticPr fontId="2"/>
  </si>
  <si>
    <t>掛金額
（月額）</t>
    <rPh sb="0" eb="2">
      <t>カケキン</t>
    </rPh>
    <rPh sb="2" eb="3">
      <t>ガク</t>
    </rPh>
    <rPh sb="5" eb="7">
      <t>ゲツガク</t>
    </rPh>
    <phoneticPr fontId="2"/>
  </si>
  <si>
    <t>掛金額
（年額）</t>
    <rPh sb="0" eb="2">
      <t>カケキン</t>
    </rPh>
    <rPh sb="2" eb="3">
      <t>ガク</t>
    </rPh>
    <rPh sb="5" eb="7">
      <t>ネンガク</t>
    </rPh>
    <phoneticPr fontId="2"/>
  </si>
  <si>
    <r>
      <t>　年2回払い</t>
    </r>
    <r>
      <rPr>
        <sz val="11"/>
        <color indexed="8"/>
        <rFont val="ＭＳ Ｐゴシック"/>
        <family val="3"/>
        <charset val="128"/>
      </rPr>
      <t>（割引適用）</t>
    </r>
    <rPh sb="1" eb="2">
      <t>ネン</t>
    </rPh>
    <rPh sb="3" eb="4">
      <t>カイ</t>
    </rPh>
    <rPh sb="4" eb="5">
      <t>バラ</t>
    </rPh>
    <phoneticPr fontId="2"/>
  </si>
  <si>
    <r>
      <t>　毎月払い</t>
    </r>
    <r>
      <rPr>
        <sz val="11"/>
        <color indexed="8"/>
        <rFont val="ＭＳ Ｐゴシック"/>
        <family val="3"/>
        <charset val="128"/>
      </rPr>
      <t>（月額×12）</t>
    </r>
    <rPh sb="1" eb="3">
      <t>マイツキ</t>
    </rPh>
    <rPh sb="3" eb="4">
      <t>バラ</t>
    </rPh>
    <rPh sb="6" eb="8">
      <t>ゲツガク</t>
    </rPh>
    <phoneticPr fontId="2"/>
  </si>
  <si>
    <t>40歳～64歳</t>
  </si>
  <si>
    <t>　掛金率は年度によって変わりますのでご注意ください。</t>
    <rPh sb="1" eb="3">
      <t>カケキン</t>
    </rPh>
    <rPh sb="3" eb="4">
      <t>リツ</t>
    </rPh>
    <rPh sb="5" eb="7">
      <t>ネンド</t>
    </rPh>
    <rPh sb="11" eb="12">
      <t>カ</t>
    </rPh>
    <rPh sb="19" eb="21">
      <t>チュウイ</t>
    </rPh>
    <phoneticPr fontId="2"/>
  </si>
  <si>
    <t>・</t>
    <phoneticPr fontId="7"/>
  </si>
  <si>
    <t>対象月（期間）</t>
    <rPh sb="0" eb="3">
      <t>タイショウツキ</t>
    </rPh>
    <rPh sb="4" eb="6">
      <t>キカン</t>
    </rPh>
    <phoneticPr fontId="2"/>
  </si>
  <si>
    <t>前納係数B</t>
    <rPh sb="0" eb="2">
      <t>ゼンノウ</t>
    </rPh>
    <rPh sb="2" eb="4">
      <t>ケイスウ</t>
    </rPh>
    <phoneticPr fontId="2"/>
  </si>
  <si>
    <t>1/前納係数B</t>
    <rPh sb="2" eb="4">
      <t>ゼンノウ</t>
    </rPh>
    <rPh sb="4" eb="6">
      <t>ケイスウ</t>
    </rPh>
    <phoneticPr fontId="2"/>
  </si>
  <si>
    <t>《短期》割引後月額</t>
    <rPh sb="1" eb="3">
      <t>タンキ</t>
    </rPh>
    <rPh sb="4" eb="6">
      <t>ワリビキ</t>
    </rPh>
    <rPh sb="6" eb="7">
      <t>ゴ</t>
    </rPh>
    <rPh sb="7" eb="9">
      <t>ゲツガク</t>
    </rPh>
    <phoneticPr fontId="2"/>
  </si>
  <si>
    <t>《介護》割引後月額</t>
    <rPh sb="1" eb="3">
      <t>カイゴ</t>
    </rPh>
    <rPh sb="4" eb="6">
      <t>ワリビキ</t>
    </rPh>
    <rPh sb="6" eb="7">
      <t>ゴ</t>
    </rPh>
    <rPh sb="7" eb="9">
      <t>ゲツガク</t>
    </rPh>
    <phoneticPr fontId="2"/>
  </si>
  <si>
    <t>合計</t>
    <rPh sb="0" eb="2">
      <t>ゴウケイ</t>
    </rPh>
    <phoneticPr fontId="2"/>
  </si>
  <si>
    <t>〇</t>
    <phoneticPr fontId="7"/>
  </si>
  <si>
    <t>期間（月）</t>
    <rPh sb="0" eb="2">
      <t>キカン</t>
    </rPh>
    <rPh sb="3" eb="4">
      <t>ツキ</t>
    </rPh>
    <phoneticPr fontId="2"/>
  </si>
  <si>
    <t>前納係数A（改正前前納率）</t>
    <rPh sb="0" eb="2">
      <t>ゼンノウ</t>
    </rPh>
    <rPh sb="2" eb="4">
      <t>ケイスウ</t>
    </rPh>
    <rPh sb="6" eb="9">
      <t>カイセイマエ</t>
    </rPh>
    <rPh sb="9" eb="12">
      <t>ゼンノウリツ</t>
    </rPh>
    <phoneticPr fontId="2"/>
  </si>
  <si>
    <t>4～9月　計</t>
    <rPh sb="3" eb="4">
      <t>ガツ</t>
    </rPh>
    <rPh sb="5" eb="6">
      <t>ケイ</t>
    </rPh>
    <phoneticPr fontId="2"/>
  </si>
  <si>
    <t>10～3月　計</t>
    <rPh sb="4" eb="5">
      <t>ガツ</t>
    </rPh>
    <rPh sb="6" eb="7">
      <t>ケイ</t>
    </rPh>
    <phoneticPr fontId="2"/>
  </si>
  <si>
    <t>410,000円以上</t>
    <rPh sb="7" eb="8">
      <t>エン</t>
    </rPh>
    <rPh sb="8" eb="10">
      <t>イジョウ</t>
    </rPh>
    <phoneticPr fontId="7"/>
  </si>
  <si>
    <t>　これはあくまでも簡易的な試算です。任意継続組合員の加入申出をいただいた際は正式な決定額を通知します。</t>
    <rPh sb="9" eb="11">
      <t>カンイ</t>
    </rPh>
    <rPh sb="11" eb="12">
      <t>テキ</t>
    </rPh>
    <rPh sb="13" eb="15">
      <t>シサン</t>
    </rPh>
    <rPh sb="18" eb="25">
      <t>ニンイケイゾククミアイイン</t>
    </rPh>
    <rPh sb="26" eb="28">
      <t>カニュウ</t>
    </rPh>
    <rPh sb="28" eb="30">
      <t>モウシデ</t>
    </rPh>
    <rPh sb="36" eb="37">
      <t>サイ</t>
    </rPh>
    <rPh sb="38" eb="40">
      <t>セイシキ</t>
    </rPh>
    <rPh sb="41" eb="43">
      <t>ケッテイ</t>
    </rPh>
    <rPh sb="43" eb="44">
      <t>ガク</t>
    </rPh>
    <rPh sb="45" eb="47">
      <t>ツウチ</t>
    </rPh>
    <phoneticPr fontId="2"/>
  </si>
  <si>
    <t>【12ヶ月前納】</t>
    <rPh sb="4" eb="7">
      <t>ツキゼンノウ</t>
    </rPh>
    <phoneticPr fontId="7"/>
  </si>
  <si>
    <t>【6ヶ月前納】</t>
    <rPh sb="3" eb="4">
      <t>ツキ</t>
    </rPh>
    <rPh sb="4" eb="6">
      <t>ゼンノウ</t>
    </rPh>
    <phoneticPr fontId="7"/>
  </si>
  <si>
    <t>　一括納付の割引は4月から翌3月分に適用されます。年2回払い（6ヶ月前納）は4月から9月及び10月から翌3月分に適用されます。年度途中退職の場合の割引額は異なります。</t>
    <rPh sb="1" eb="3">
      <t>イッカツ</t>
    </rPh>
    <rPh sb="3" eb="5">
      <t>ノウフ</t>
    </rPh>
    <rPh sb="6" eb="8">
      <t>ワリビキ</t>
    </rPh>
    <rPh sb="10" eb="11">
      <t>ガツ</t>
    </rPh>
    <rPh sb="13" eb="14">
      <t>ヨク</t>
    </rPh>
    <rPh sb="15" eb="17">
      <t>ガツブン</t>
    </rPh>
    <rPh sb="18" eb="20">
      <t>テキヨウ</t>
    </rPh>
    <rPh sb="25" eb="26">
      <t>ネン</t>
    </rPh>
    <rPh sb="27" eb="28">
      <t>カイ</t>
    </rPh>
    <rPh sb="28" eb="29">
      <t>バラ</t>
    </rPh>
    <rPh sb="33" eb="34">
      <t>ゲツ</t>
    </rPh>
    <rPh sb="34" eb="36">
      <t>ゼンノウ</t>
    </rPh>
    <rPh sb="39" eb="40">
      <t>ガツ</t>
    </rPh>
    <rPh sb="43" eb="44">
      <t>ガツ</t>
    </rPh>
    <rPh sb="44" eb="45">
      <t>オヨ</t>
    </rPh>
    <rPh sb="48" eb="49">
      <t>ガツ</t>
    </rPh>
    <rPh sb="51" eb="52">
      <t>ヨク</t>
    </rPh>
    <rPh sb="53" eb="54">
      <t>ガツ</t>
    </rPh>
    <rPh sb="54" eb="55">
      <t>ブン</t>
    </rPh>
    <rPh sb="56" eb="58">
      <t>テキヨウ</t>
    </rPh>
    <rPh sb="63" eb="65">
      <t>ネンド</t>
    </rPh>
    <rPh sb="65" eb="67">
      <t>トチュウ</t>
    </rPh>
    <rPh sb="67" eb="69">
      <t>タイショク</t>
    </rPh>
    <rPh sb="70" eb="72">
      <t>バアイ</t>
    </rPh>
    <rPh sb="73" eb="76">
      <t>ワリビキガク</t>
    </rPh>
    <rPh sb="77" eb="78">
      <t>コト</t>
    </rPh>
    <phoneticPr fontId="2"/>
  </si>
  <si>
    <t>　「標準報酬月額」はご自身の給与明細を確認してください。「支払総額」や「給料月額」ではありませんのでご注意ください。</t>
    <rPh sb="2" eb="4">
      <t>ヒョウジュン</t>
    </rPh>
    <rPh sb="4" eb="6">
      <t>ホウシュウ</t>
    </rPh>
    <rPh sb="6" eb="8">
      <t>ゲツガク</t>
    </rPh>
    <rPh sb="14" eb="16">
      <t>キュウヨ</t>
    </rPh>
    <rPh sb="16" eb="18">
      <t>メイサイ</t>
    </rPh>
    <rPh sb="19" eb="21">
      <t>カクニン</t>
    </rPh>
    <rPh sb="29" eb="31">
      <t>シハラ</t>
    </rPh>
    <rPh sb="31" eb="33">
      <t>ソウガク</t>
    </rPh>
    <rPh sb="36" eb="38">
      <t>キュウリョウ</t>
    </rPh>
    <rPh sb="38" eb="40">
      <t>ゲツガク</t>
    </rPh>
    <rPh sb="51" eb="53">
      <t>チュウイ</t>
    </rPh>
    <phoneticPr fontId="2"/>
  </si>
  <si>
    <t>　任意継続加入中に40歳になった場合は、その時点から介護掛金が発生します。
　任意継続加入中に65歳になった場合は、介護掛金の納付先が共済組合から市町村へ変わるため、任意継続掛金から介護掛金は戴きませんが市町村へ納付していただくことになります。詳細は65歳前に市町村から送付される通知をご覧ください。</t>
    <rPh sb="1" eb="3">
      <t>ニンイ</t>
    </rPh>
    <rPh sb="3" eb="5">
      <t>ケイゾク</t>
    </rPh>
    <rPh sb="5" eb="7">
      <t>カニュウ</t>
    </rPh>
    <rPh sb="7" eb="8">
      <t>チュウ</t>
    </rPh>
    <rPh sb="11" eb="12">
      <t>サイ</t>
    </rPh>
    <rPh sb="16" eb="18">
      <t>バアイ</t>
    </rPh>
    <rPh sb="22" eb="24">
      <t>ジテン</t>
    </rPh>
    <rPh sb="26" eb="28">
      <t>カイゴ</t>
    </rPh>
    <rPh sb="28" eb="30">
      <t>カケキン</t>
    </rPh>
    <rPh sb="31" eb="33">
      <t>ハッセイ</t>
    </rPh>
    <rPh sb="39" eb="41">
      <t>ニンイ</t>
    </rPh>
    <rPh sb="41" eb="43">
      <t>ケイゾク</t>
    </rPh>
    <rPh sb="43" eb="45">
      <t>カニュウ</t>
    </rPh>
    <rPh sb="45" eb="46">
      <t>ナカ</t>
    </rPh>
    <rPh sb="49" eb="50">
      <t>サイ</t>
    </rPh>
    <rPh sb="54" eb="56">
      <t>バアイ</t>
    </rPh>
    <rPh sb="58" eb="60">
      <t>カイゴ</t>
    </rPh>
    <rPh sb="60" eb="62">
      <t>カケキン</t>
    </rPh>
    <rPh sb="63" eb="65">
      <t>ノウフ</t>
    </rPh>
    <rPh sb="65" eb="66">
      <t>サキ</t>
    </rPh>
    <rPh sb="67" eb="69">
      <t>キョウサイ</t>
    </rPh>
    <rPh sb="69" eb="71">
      <t>クミアイ</t>
    </rPh>
    <rPh sb="73" eb="76">
      <t>シチョウソン</t>
    </rPh>
    <rPh sb="77" eb="78">
      <t>カ</t>
    </rPh>
    <rPh sb="83" eb="85">
      <t>ニンイ</t>
    </rPh>
    <rPh sb="85" eb="87">
      <t>ケイゾク</t>
    </rPh>
    <rPh sb="87" eb="89">
      <t>カケキン</t>
    </rPh>
    <rPh sb="91" eb="93">
      <t>カイゴ</t>
    </rPh>
    <rPh sb="93" eb="95">
      <t>カケキン</t>
    </rPh>
    <rPh sb="96" eb="97">
      <t>イタダ</t>
    </rPh>
    <rPh sb="102" eb="105">
      <t>シチョウソン</t>
    </rPh>
    <rPh sb="106" eb="108">
      <t>ノウフ</t>
    </rPh>
    <rPh sb="122" eb="124">
      <t>ショウサイ</t>
    </rPh>
    <rPh sb="127" eb="128">
      <t>サイ</t>
    </rPh>
    <rPh sb="128" eb="129">
      <t>マエ</t>
    </rPh>
    <rPh sb="130" eb="133">
      <t>シチョウソン</t>
    </rPh>
    <rPh sb="135" eb="137">
      <t>ソウフ</t>
    </rPh>
    <rPh sb="140" eb="142">
      <t>ツウチ</t>
    </rPh>
    <rPh sb="144" eb="145">
      <t>ラン</t>
    </rPh>
    <phoneticPr fontId="2"/>
  </si>
  <si>
    <t>「任意継続掛金」簡易試算シート</t>
    <rPh sb="1" eb="3">
      <t>ニンイ</t>
    </rPh>
    <rPh sb="3" eb="5">
      <t>ケイゾク</t>
    </rPh>
    <rPh sb="5" eb="7">
      <t>カケキン</t>
    </rPh>
    <rPh sb="8" eb="10">
      <t>カンイ</t>
    </rPh>
    <rPh sb="10" eb="12">
      <t>シサン</t>
    </rPh>
    <phoneticPr fontId="2"/>
  </si>
  <si>
    <t>　　 　必要に応じて計算シートの黄色のセルを変更してください。</t>
    <rPh sb="4" eb="6">
      <t>ヒツヨウ</t>
    </rPh>
    <rPh sb="7" eb="8">
      <t>オウ</t>
    </rPh>
    <rPh sb="10" eb="12">
      <t>ケイサン</t>
    </rPh>
    <rPh sb="16" eb="18">
      <t>キイロ</t>
    </rPh>
    <rPh sb="22" eb="24">
      <t>ヘンコウ</t>
    </rPh>
    <phoneticPr fontId="7"/>
  </si>
  <si>
    <t>前納率（6月:前期）</t>
    <rPh sb="0" eb="2">
      <t>ゼンノウ</t>
    </rPh>
    <rPh sb="2" eb="3">
      <t>リツ</t>
    </rPh>
    <rPh sb="5" eb="6">
      <t>ツキ</t>
    </rPh>
    <rPh sb="7" eb="9">
      <t>ゼンキ</t>
    </rPh>
    <phoneticPr fontId="7"/>
  </si>
  <si>
    <t>前納率（6月:後期）</t>
    <rPh sb="0" eb="2">
      <t>ゼンノウ</t>
    </rPh>
    <rPh sb="2" eb="3">
      <t>リツ</t>
    </rPh>
    <rPh sb="5" eb="6">
      <t>ツキ</t>
    </rPh>
    <rPh sb="7" eb="9">
      <t>コウキ</t>
    </rPh>
    <phoneticPr fontId="7"/>
  </si>
  <si>
    <r>
      <t>　年1回（3月）払い</t>
    </r>
    <r>
      <rPr>
        <sz val="11"/>
        <color indexed="8"/>
        <rFont val="ＭＳ Ｐゴシック"/>
        <family val="3"/>
        <charset val="128"/>
      </rPr>
      <t>（割引適用）</t>
    </r>
    <rPh sb="1" eb="2">
      <t>ネン</t>
    </rPh>
    <rPh sb="3" eb="4">
      <t>カイ</t>
    </rPh>
    <rPh sb="6" eb="7">
      <t>ガツ</t>
    </rPh>
    <rPh sb="8" eb="9">
      <t>バラ</t>
    </rPh>
    <rPh sb="11" eb="13">
      <t>ワリビキ</t>
    </rPh>
    <rPh sb="13" eb="15">
      <t>テキヨウ</t>
    </rPh>
    <phoneticPr fontId="2"/>
  </si>
  <si>
    <r>
      <t>　年1回（4月）払い</t>
    </r>
    <r>
      <rPr>
        <sz val="11"/>
        <color indexed="8"/>
        <rFont val="ＭＳ Ｐゴシック"/>
        <family val="3"/>
        <charset val="128"/>
      </rPr>
      <t>（割引適用）</t>
    </r>
    <rPh sb="1" eb="2">
      <t>ネン</t>
    </rPh>
    <rPh sb="3" eb="4">
      <t>カイ</t>
    </rPh>
    <rPh sb="6" eb="7">
      <t>ガツ</t>
    </rPh>
    <rPh sb="8" eb="9">
      <t>バラ</t>
    </rPh>
    <rPh sb="11" eb="13">
      <t>ワリビキ</t>
    </rPh>
    <rPh sb="13" eb="15">
      <t>テキヨウ</t>
    </rPh>
    <phoneticPr fontId="2"/>
  </si>
  <si>
    <t>前納率（12月）※3月払</t>
    <rPh sb="0" eb="2">
      <t>ゼンノウ</t>
    </rPh>
    <rPh sb="2" eb="3">
      <t>リツ</t>
    </rPh>
    <rPh sb="6" eb="7">
      <t>ツキ</t>
    </rPh>
    <rPh sb="10" eb="11">
      <t>ガツ</t>
    </rPh>
    <rPh sb="11" eb="12">
      <t>バラ</t>
    </rPh>
    <phoneticPr fontId="7"/>
  </si>
  <si>
    <t>前納率（12月）※4月払</t>
    <rPh sb="0" eb="2">
      <t>ゼンノウ</t>
    </rPh>
    <rPh sb="2" eb="3">
      <t>リツ</t>
    </rPh>
    <rPh sb="6" eb="7">
      <t>ツキ</t>
    </rPh>
    <rPh sb="10" eb="11">
      <t>ガツ</t>
    </rPh>
    <rPh sb="11" eb="12">
      <t>バラ</t>
    </rPh>
    <phoneticPr fontId="7"/>
  </si>
  <si>
    <t>令和6年度</t>
    <rPh sb="0" eb="2">
      <t>レイワ</t>
    </rPh>
    <rPh sb="3" eb="5">
      <t>ネンド</t>
    </rPh>
    <phoneticPr fontId="7"/>
  </si>
  <si>
    <t>　　※試算額は令和6年度の掛金率を適用したものになります。</t>
    <rPh sb="7" eb="9">
      <t>レイワ</t>
    </rPh>
    <rPh sb="10" eb="11">
      <t>ネン</t>
    </rPh>
    <rPh sb="11" eb="12">
      <t>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</si>
</sst>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quot;¥&quot;\-#,##0"/>
    <numFmt numFmtId="176" formatCode="0.0000000"/>
    <numFmt numFmtId="177" formatCode="0&quot;月&quot;\(\1\)"/>
    <numFmt numFmtId="178" formatCode="_ * #,##0.00000000_ ;_ * \-#,##0.00000000_ ;_ * &quot;-&quot;????????_ ;_ @_ "/>
    <numFmt numFmtId="179" formatCode="0.0000000_ "/>
    <numFmt numFmtId="180" formatCode="#,##0.0000000;[Red]\-#,##0.0000000"/>
    <numFmt numFmtId="181" formatCode="0&quot;月&quot;\(\2\)"/>
    <numFmt numFmtId="182" formatCode="0&quot;月&quot;\(\3\)"/>
    <numFmt numFmtId="183" formatCode="0&quot;月&quot;\(\4\)"/>
    <numFmt numFmtId="184" formatCode="0&quot;月&quot;\(\5\)"/>
    <numFmt numFmtId="185" formatCode="0&quot;月&quot;\(\6\)"/>
    <numFmt numFmtId="186" formatCode="0&quot;月&quot;\(\7\)"/>
    <numFmt numFmtId="187" formatCode="0&quot;月&quot;\(\8\)"/>
    <numFmt numFmtId="188" formatCode="0&quot;月&quot;\(\9\)"/>
    <numFmt numFmtId="189" formatCode="0&quot;月&quot;&quot;(10)&quot;"/>
    <numFmt numFmtId="190" formatCode="0&quot;月&quot;\(\1\1\)"/>
    <numFmt numFmtId="191" formatCode="0&quot;月&quot;\(\1\2\)"/>
    <numFmt numFmtId="192" formatCode="0.00000000_ "/>
    <numFmt numFmtId="193" formatCode="##,##0&quot;円&quot;"/>
  </numFmts>
  <fonts count="1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2"/>
      <color theme="1"/>
      <name val="ＭＳ Ｐゴシック"/>
      <family val="3"/>
      <charset val="128"/>
      <scheme val="minor"/>
    </font>
    <font>
      <b/>
      <sz val="9"/>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9"/>
      <color rgb="FFFF0000"/>
      <name val="ＭＳ Ｐゴシック"/>
      <family val="3"/>
      <charset val="128"/>
      <scheme val="minor"/>
    </font>
    <font>
      <sz val="11"/>
      <name val="ＭＳ 明朝"/>
      <family val="1"/>
      <charset val="128"/>
    </font>
    <font>
      <b/>
      <sz val="1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medium">
        <color rgb="FFFF0000"/>
      </bottom>
      <diagonal/>
    </border>
    <border>
      <left style="medium">
        <color theme="1"/>
      </left>
      <right style="thin">
        <color indexed="64"/>
      </right>
      <top style="medium">
        <color theme="1"/>
      </top>
      <bottom/>
      <diagonal/>
    </border>
    <border>
      <left style="thin">
        <color indexed="64"/>
      </left>
      <right style="medium">
        <color rgb="FFFF0000"/>
      </right>
      <top style="medium">
        <color theme="1"/>
      </top>
      <bottom style="thin">
        <color indexed="64"/>
      </bottom>
      <diagonal/>
    </border>
    <border>
      <left style="medium">
        <color theme="1"/>
      </left>
      <right style="thin">
        <color indexed="64"/>
      </right>
      <top/>
      <bottom style="medium">
        <color theme="1"/>
      </bottom>
      <diagonal/>
    </border>
    <border>
      <left style="thin">
        <color indexed="64"/>
      </left>
      <right style="medium">
        <color rgb="FFFF0000"/>
      </right>
      <top style="thin">
        <color indexed="64"/>
      </top>
      <bottom style="medium">
        <color theme="1"/>
      </bottom>
      <diagonal/>
    </border>
    <border>
      <left/>
      <right/>
      <top style="medium">
        <color rgb="FFFF0000"/>
      </top>
      <bottom style="medium">
        <color theme="1"/>
      </bottom>
      <diagonal/>
    </border>
    <border>
      <left style="thin">
        <color indexed="64"/>
      </left>
      <right style="medium">
        <color theme="1"/>
      </right>
      <top/>
      <bottom style="medium">
        <color theme="1"/>
      </bottom>
      <diagonal/>
    </border>
    <border>
      <left/>
      <right/>
      <top style="medium">
        <color theme="1"/>
      </top>
      <bottom style="medium">
        <color theme="1"/>
      </bottom>
      <diagonal/>
    </border>
    <border>
      <left/>
      <right style="medium">
        <color theme="1"/>
      </right>
      <top/>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medium">
        <color theme="1"/>
      </left>
      <right style="thin">
        <color indexed="64"/>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theme="1"/>
      </left>
      <right style="thin">
        <color indexed="64"/>
      </right>
      <top/>
      <bottom style="thin">
        <color indexed="64"/>
      </bottom>
      <diagonal/>
    </border>
    <border>
      <left style="thin">
        <color indexed="64"/>
      </left>
      <right style="medium">
        <color theme="1"/>
      </right>
      <top style="hair">
        <color indexed="64"/>
      </top>
      <bottom style="thin">
        <color indexed="64"/>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43">
    <xf numFmtId="0" fontId="0" fillId="0" borderId="0" xfId="0">
      <alignment vertical="center"/>
    </xf>
    <xf numFmtId="0" fontId="3" fillId="2" borderId="0" xfId="0" applyFont="1" applyFill="1" applyAlignment="1"/>
    <xf numFmtId="0" fontId="0" fillId="2" borderId="0" xfId="0" applyFill="1" applyAlignment="1"/>
    <xf numFmtId="0" fontId="0" fillId="2" borderId="0" xfId="0" applyFill="1" applyAlignment="1">
      <alignment vertical="center"/>
    </xf>
    <xf numFmtId="0" fontId="0" fillId="2" borderId="0" xfId="0" applyFill="1" applyAlignment="1">
      <alignment vertical="center" shrinkToFit="1"/>
    </xf>
    <xf numFmtId="0" fontId="0" fillId="2" borderId="0" xfId="0" applyFill="1" applyAlignment="1">
      <alignment horizontal="center" vertical="center" shrinkToFit="1"/>
    </xf>
    <xf numFmtId="0" fontId="3" fillId="3" borderId="2" xfId="0" applyFont="1" applyFill="1" applyBorder="1" applyAlignment="1" applyProtection="1">
      <alignment horizontal="center" vertical="center" shrinkToFit="1"/>
      <protection locked="0"/>
    </xf>
    <xf numFmtId="176" fontId="0" fillId="0" borderId="0" xfId="0" applyNumberFormat="1">
      <alignment vertical="center"/>
    </xf>
    <xf numFmtId="38" fontId="0" fillId="0" borderId="0" xfId="1" applyFont="1">
      <alignment vertical="center"/>
    </xf>
    <xf numFmtId="0" fontId="0" fillId="2" borderId="0" xfId="0" applyFill="1" applyAlignment="1">
      <alignment vertical="top" shrinkToFit="1"/>
    </xf>
    <xf numFmtId="0" fontId="4" fillId="2" borderId="0" xfId="0" applyFont="1" applyFill="1" applyAlignment="1">
      <alignment horizontal="right"/>
    </xf>
    <xf numFmtId="0" fontId="0" fillId="2" borderId="5" xfId="0" applyFont="1" applyFill="1" applyBorder="1" applyAlignment="1">
      <alignment vertical="center" shrinkToFit="1"/>
    </xf>
    <xf numFmtId="0" fontId="0" fillId="2" borderId="7" xfId="0" applyFont="1" applyFill="1" applyBorder="1" applyAlignment="1">
      <alignment vertical="center" shrinkToFit="1"/>
    </xf>
    <xf numFmtId="5" fontId="3" fillId="2" borderId="9" xfId="0" applyNumberFormat="1" applyFont="1" applyFill="1" applyBorder="1" applyAlignment="1">
      <alignment horizontal="right" vertical="center" indent="1" shrinkToFit="1"/>
    </xf>
    <xf numFmtId="0" fontId="0" fillId="2" borderId="8" xfId="0" applyFill="1" applyBorder="1" applyAlignment="1">
      <alignment horizontal="center" vertical="center" shrinkToFit="1"/>
    </xf>
    <xf numFmtId="0" fontId="0" fillId="2" borderId="11" xfId="0" applyFill="1" applyBorder="1" applyAlignment="1">
      <alignment vertical="center" shrinkToFit="1"/>
    </xf>
    <xf numFmtId="5" fontId="3" fillId="2" borderId="16" xfId="0" applyNumberFormat="1" applyFont="1" applyFill="1" applyBorder="1" applyAlignment="1">
      <alignment horizontal="right" vertical="center" indent="1" shrinkToFit="1"/>
    </xf>
    <xf numFmtId="5" fontId="3" fillId="2" borderId="19" xfId="0" applyNumberFormat="1" applyFont="1" applyFill="1" applyBorder="1" applyAlignment="1">
      <alignment horizontal="right" vertical="center" indent="1" shrinkToFit="1"/>
    </xf>
    <xf numFmtId="0" fontId="8" fillId="0" borderId="12" xfId="0" applyFont="1" applyFill="1" applyBorder="1" applyAlignment="1">
      <alignment horizontal="center" vertical="center" wrapText="1" shrinkToFit="1"/>
    </xf>
    <xf numFmtId="0" fontId="0" fillId="2" borderId="10" xfId="0" applyFont="1" applyFill="1" applyBorder="1" applyAlignment="1">
      <alignment vertical="center" shrinkToFit="1"/>
    </xf>
    <xf numFmtId="0" fontId="0" fillId="2" borderId="13" xfId="0" applyFont="1" applyFill="1" applyBorder="1" applyAlignment="1">
      <alignment horizontal="center" vertical="center" shrinkToFit="1"/>
    </xf>
    <xf numFmtId="0" fontId="0" fillId="2" borderId="0" xfId="0" applyFont="1" applyFill="1" applyAlignment="1">
      <alignment vertical="center" shrinkToFit="1"/>
    </xf>
    <xf numFmtId="0" fontId="0" fillId="2" borderId="1" xfId="0" applyFont="1" applyFill="1" applyBorder="1" applyAlignment="1">
      <alignment vertical="center" shrinkToFit="1"/>
    </xf>
    <xf numFmtId="0" fontId="0" fillId="2" borderId="18" xfId="0" applyFont="1" applyFill="1" applyBorder="1" applyAlignment="1">
      <alignment vertical="center" shrinkToFit="1"/>
    </xf>
    <xf numFmtId="2" fontId="0" fillId="0" borderId="0" xfId="0" applyNumberFormat="1">
      <alignment vertical="center"/>
    </xf>
    <xf numFmtId="0" fontId="0" fillId="0" borderId="23" xfId="0" applyBorder="1">
      <alignment vertical="center"/>
    </xf>
    <xf numFmtId="0" fontId="0" fillId="0" borderId="25" xfId="0" applyBorder="1">
      <alignment vertical="center"/>
    </xf>
    <xf numFmtId="38" fontId="0" fillId="4" borderId="22" xfId="1" applyFont="1" applyFill="1" applyBorder="1">
      <alignment vertical="center"/>
    </xf>
    <xf numFmtId="2" fontId="0" fillId="4" borderId="22" xfId="0" applyNumberFormat="1" applyFill="1" applyBorder="1">
      <alignment vertical="center"/>
    </xf>
    <xf numFmtId="2" fontId="0" fillId="4" borderId="24" xfId="0" applyNumberFormat="1" applyFill="1" applyBorder="1">
      <alignment vertical="center"/>
    </xf>
    <xf numFmtId="0" fontId="6" fillId="2" borderId="0" xfId="0" applyFont="1" applyFill="1" applyAlignment="1">
      <alignment horizontal="left" vertical="top" wrapText="1" shrinkToFit="1"/>
    </xf>
    <xf numFmtId="0" fontId="6" fillId="2" borderId="0" xfId="0" applyFont="1" applyFill="1" applyAlignment="1">
      <alignment horizontal="left" vertical="top" shrinkToFit="1"/>
    </xf>
    <xf numFmtId="0" fontId="6" fillId="2" borderId="0" xfId="0" applyFont="1" applyFill="1" applyAlignment="1">
      <alignment horizontal="left" vertical="top" wrapText="1"/>
    </xf>
    <xf numFmtId="0" fontId="10" fillId="0" borderId="0" xfId="0" applyFont="1" applyFill="1" applyAlignment="1">
      <alignment vertical="center"/>
    </xf>
    <xf numFmtId="0" fontId="11" fillId="0" borderId="0" xfId="0" applyFont="1" applyFill="1" applyAlignment="1">
      <alignment vertical="center"/>
    </xf>
    <xf numFmtId="193" fontId="0" fillId="2" borderId="0" xfId="1" applyNumberFormat="1" applyFont="1" applyFill="1" applyAlignment="1">
      <alignment vertical="center" shrinkToFit="1"/>
    </xf>
    <xf numFmtId="38" fontId="0" fillId="0" borderId="0" xfId="1" applyFont="1" applyAlignment="1">
      <alignment vertical="center" shrinkToFit="1"/>
    </xf>
    <xf numFmtId="193" fontId="3" fillId="3" borderId="3" xfId="0" applyNumberFormat="1" applyFont="1" applyFill="1" applyBorder="1" applyAlignment="1" applyProtection="1">
      <alignment horizontal="center" vertical="center" shrinkToFit="1"/>
      <protection locked="0"/>
    </xf>
    <xf numFmtId="180" fontId="10" fillId="5" borderId="1" xfId="1" applyNumberFormat="1" applyFont="1" applyFill="1" applyBorder="1" applyAlignment="1">
      <alignment vertical="center"/>
    </xf>
    <xf numFmtId="179" fontId="10" fillId="5" borderId="26" xfId="0" applyNumberFormat="1" applyFont="1" applyFill="1" applyBorder="1" applyAlignment="1">
      <alignment vertical="center"/>
    </xf>
    <xf numFmtId="179" fontId="10" fillId="5" borderId="27" xfId="0" applyNumberFormat="1" applyFont="1" applyFill="1" applyBorder="1" applyAlignment="1">
      <alignment vertical="center"/>
    </xf>
    <xf numFmtId="179" fontId="10" fillId="5" borderId="28" xfId="0" applyNumberFormat="1" applyFont="1" applyFill="1" applyBorder="1" applyAlignment="1">
      <alignment vertical="center"/>
    </xf>
    <xf numFmtId="178" fontId="10" fillId="5" borderId="1" xfId="0" applyNumberFormat="1" applyFont="1" applyFill="1" applyBorder="1" applyAlignment="1">
      <alignment horizontal="center"/>
    </xf>
    <xf numFmtId="0" fontId="10" fillId="5" borderId="34" xfId="0" applyFont="1" applyFill="1" applyBorder="1" applyAlignment="1">
      <alignment horizontal="center" vertical="center"/>
    </xf>
    <xf numFmtId="0" fontId="10" fillId="5" borderId="35" xfId="0" applyFont="1" applyFill="1" applyBorder="1" applyAlignment="1">
      <alignment horizontal="center" vertical="center"/>
    </xf>
    <xf numFmtId="192" fontId="10" fillId="5" borderId="34" xfId="0" applyNumberFormat="1" applyFont="1" applyFill="1" applyBorder="1" applyAlignment="1">
      <alignment vertical="center"/>
    </xf>
    <xf numFmtId="192" fontId="10" fillId="5" borderId="35" xfId="0" applyNumberFormat="1" applyFont="1" applyFill="1" applyBorder="1" applyAlignment="1">
      <alignment vertical="center"/>
    </xf>
    <xf numFmtId="178" fontId="10" fillId="5" borderId="36" xfId="0" applyNumberFormat="1" applyFont="1" applyFill="1" applyBorder="1" applyAlignment="1"/>
    <xf numFmtId="179" fontId="10" fillId="5" borderId="36" xfId="0" applyNumberFormat="1" applyFont="1" applyFill="1" applyBorder="1" applyAlignment="1">
      <alignment vertical="center"/>
    </xf>
    <xf numFmtId="187" fontId="10" fillId="5" borderId="29" xfId="0" applyNumberFormat="1" applyFont="1" applyFill="1" applyBorder="1" applyAlignment="1">
      <alignment horizontal="center" vertical="center"/>
    </xf>
    <xf numFmtId="0" fontId="0" fillId="2" borderId="61" xfId="0" applyFont="1" applyFill="1" applyBorder="1" applyAlignment="1">
      <alignment vertical="center" shrinkToFit="1"/>
    </xf>
    <xf numFmtId="5" fontId="3" fillId="2" borderId="62" xfId="0" applyNumberFormat="1" applyFont="1" applyFill="1" applyBorder="1" applyAlignment="1">
      <alignment horizontal="right" vertical="center" indent="1" shrinkToFit="1"/>
    </xf>
    <xf numFmtId="0" fontId="0" fillId="2" borderId="63" xfId="0" applyFont="1" applyFill="1" applyBorder="1" applyAlignment="1">
      <alignment vertical="center" shrinkToFit="1"/>
    </xf>
    <xf numFmtId="5" fontId="3" fillId="2" borderId="60" xfId="0" applyNumberFormat="1" applyFont="1" applyFill="1" applyBorder="1" applyAlignment="1">
      <alignment horizontal="right" vertical="center" indent="1" shrinkToFit="1"/>
    </xf>
    <xf numFmtId="0" fontId="6" fillId="2" borderId="0" xfId="0" applyFont="1" applyFill="1" applyAlignment="1">
      <alignment horizontal="left" vertical="top" wrapText="1"/>
    </xf>
    <xf numFmtId="0" fontId="6" fillId="2" borderId="0" xfId="0" applyFont="1" applyFill="1" applyAlignment="1">
      <alignment horizontal="left" vertical="top" wrapText="1" shrinkToFit="1"/>
    </xf>
    <xf numFmtId="0" fontId="3" fillId="2" borderId="0" xfId="0" applyFont="1" applyFill="1" applyAlignment="1">
      <alignment horizontal="center"/>
    </xf>
    <xf numFmtId="0" fontId="8" fillId="2" borderId="4" xfId="0" applyFont="1" applyFill="1" applyBorder="1" applyAlignment="1">
      <alignment horizontal="center" vertical="center" wrapText="1" shrinkToFit="1"/>
    </xf>
    <xf numFmtId="0" fontId="8" fillId="2" borderId="6" xfId="0" applyFont="1" applyFill="1" applyBorder="1" applyAlignment="1">
      <alignment horizontal="center" vertical="center" shrinkToFit="1"/>
    </xf>
    <xf numFmtId="0" fontId="8" fillId="0" borderId="14" xfId="0" applyFont="1" applyFill="1" applyBorder="1" applyAlignment="1">
      <alignment horizontal="center" vertical="center" wrapText="1" shrinkToFit="1"/>
    </xf>
    <xf numFmtId="0" fontId="8" fillId="0" borderId="59" xfId="0" applyFont="1" applyFill="1" applyBorder="1" applyAlignment="1">
      <alignment horizontal="center" vertical="center" wrapText="1" shrinkToFit="1"/>
    </xf>
    <xf numFmtId="0" fontId="8" fillId="0" borderId="15"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9" fillId="2" borderId="0" xfId="0" applyFont="1" applyFill="1" applyAlignment="1">
      <alignment horizontal="left" vertical="top" wrapText="1" shrinkToFit="1"/>
    </xf>
    <xf numFmtId="0" fontId="9" fillId="2" borderId="0" xfId="0" applyFont="1" applyFill="1" applyAlignment="1">
      <alignment horizontal="left" vertical="top" shrinkToFit="1"/>
    </xf>
    <xf numFmtId="0" fontId="9" fillId="2" borderId="0" xfId="0" applyFont="1" applyFill="1" applyAlignment="1">
      <alignment vertical="top" wrapText="1" shrinkToFit="1"/>
    </xf>
    <xf numFmtId="180" fontId="10" fillId="5" borderId="1" xfId="1" applyNumberFormat="1" applyFont="1" applyFill="1" applyBorder="1" applyAlignment="1">
      <alignment vertical="center"/>
    </xf>
    <xf numFmtId="179" fontId="10" fillId="5" borderId="26" xfId="0" applyNumberFormat="1" applyFont="1" applyFill="1" applyBorder="1" applyAlignment="1">
      <alignment vertical="center"/>
    </xf>
    <xf numFmtId="179" fontId="10" fillId="5" borderId="27" xfId="0" applyNumberFormat="1" applyFont="1" applyFill="1" applyBorder="1" applyAlignment="1">
      <alignment vertical="center"/>
    </xf>
    <xf numFmtId="179" fontId="10" fillId="5" borderId="28" xfId="0" applyNumberFormat="1" applyFont="1" applyFill="1" applyBorder="1" applyAlignment="1">
      <alignment vertical="center"/>
    </xf>
    <xf numFmtId="180" fontId="10" fillId="5" borderId="39" xfId="1" applyNumberFormat="1" applyFont="1" applyFill="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178" fontId="10" fillId="5" borderId="1" xfId="0" applyNumberFormat="1" applyFont="1" applyFill="1" applyBorder="1" applyAlignment="1">
      <alignment horizontal="center"/>
    </xf>
    <xf numFmtId="187" fontId="10" fillId="5" borderId="29" xfId="0" applyNumberFormat="1" applyFont="1" applyFill="1" applyBorder="1" applyAlignment="1">
      <alignment horizontal="center" vertical="center"/>
    </xf>
    <xf numFmtId="189" fontId="10" fillId="5" borderId="29" xfId="0" applyNumberFormat="1" applyFont="1" applyFill="1" applyBorder="1" applyAlignment="1">
      <alignment horizontal="center" vertical="center"/>
    </xf>
    <xf numFmtId="185" fontId="10" fillId="5" borderId="29" xfId="0" applyNumberFormat="1" applyFont="1" applyFill="1" applyBorder="1" applyAlignment="1">
      <alignment horizontal="center" vertical="center"/>
    </xf>
    <xf numFmtId="181" fontId="10" fillId="5" borderId="1" xfId="0" applyNumberFormat="1" applyFont="1" applyFill="1" applyBorder="1" applyAlignment="1">
      <alignment horizontal="center" vertical="center"/>
    </xf>
    <xf numFmtId="183" fontId="10" fillId="5" borderId="1" xfId="0" applyNumberFormat="1" applyFont="1" applyFill="1" applyBorder="1" applyAlignment="1">
      <alignment horizontal="center" vertical="center"/>
    </xf>
    <xf numFmtId="184" fontId="10" fillId="5" borderId="1" xfId="0" applyNumberFormat="1" applyFont="1" applyFill="1" applyBorder="1" applyAlignment="1">
      <alignment horizontal="center" vertical="center"/>
    </xf>
    <xf numFmtId="182"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shrinkToFit="1"/>
    </xf>
    <xf numFmtId="177" fontId="10" fillId="5" borderId="1" xfId="0" applyNumberFormat="1" applyFont="1" applyFill="1" applyBorder="1" applyAlignment="1">
      <alignment horizontal="center" vertical="center"/>
    </xf>
    <xf numFmtId="179" fontId="10" fillId="5" borderId="26" xfId="0" applyNumberFormat="1" applyFont="1" applyFill="1" applyBorder="1" applyAlignment="1">
      <alignment horizontal="center" vertical="center"/>
    </xf>
    <xf numFmtId="179" fontId="10" fillId="5" borderId="27" xfId="0" applyNumberFormat="1" applyFont="1" applyFill="1" applyBorder="1" applyAlignment="1">
      <alignment horizontal="center" vertical="center"/>
    </xf>
    <xf numFmtId="179" fontId="10" fillId="5" borderId="28" xfId="0" applyNumberFormat="1" applyFont="1" applyFill="1" applyBorder="1" applyAlignment="1">
      <alignment horizontal="center" vertical="center"/>
    </xf>
    <xf numFmtId="0" fontId="10" fillId="5" borderId="1" xfId="0" applyFont="1" applyFill="1" applyBorder="1" applyAlignment="1">
      <alignment horizontal="center" vertical="center"/>
    </xf>
    <xf numFmtId="190" fontId="10" fillId="5" borderId="29" xfId="0" applyNumberFormat="1" applyFont="1" applyFill="1" applyBorder="1" applyAlignment="1">
      <alignment horizontal="center" vertical="center"/>
    </xf>
    <xf numFmtId="188" fontId="10" fillId="5" borderId="29" xfId="0" applyNumberFormat="1" applyFont="1" applyFill="1" applyBorder="1" applyAlignment="1">
      <alignment horizontal="center" vertical="center"/>
    </xf>
    <xf numFmtId="186" fontId="10" fillId="5" borderId="29" xfId="0" applyNumberFormat="1" applyFont="1" applyFill="1" applyBorder="1" applyAlignment="1">
      <alignment horizontal="center" vertical="center"/>
    </xf>
    <xf numFmtId="0" fontId="10" fillId="5" borderId="34" xfId="0" applyFont="1" applyFill="1" applyBorder="1" applyAlignment="1">
      <alignment horizontal="center" vertical="center"/>
    </xf>
    <xf numFmtId="0" fontId="10" fillId="5" borderId="35" xfId="0" applyFont="1" applyFill="1" applyBorder="1" applyAlignment="1">
      <alignment horizontal="center" vertical="center"/>
    </xf>
    <xf numFmtId="192" fontId="10" fillId="5" borderId="34" xfId="0" applyNumberFormat="1" applyFont="1" applyFill="1" applyBorder="1" applyAlignment="1">
      <alignment vertical="center"/>
    </xf>
    <xf numFmtId="192" fontId="10" fillId="5" borderId="35" xfId="0" applyNumberFormat="1" applyFont="1" applyFill="1" applyBorder="1" applyAlignment="1">
      <alignment vertical="center"/>
    </xf>
    <xf numFmtId="178" fontId="10" fillId="5" borderId="36" xfId="0" applyNumberFormat="1" applyFont="1" applyFill="1" applyBorder="1" applyAlignment="1"/>
    <xf numFmtId="179" fontId="10" fillId="5" borderId="36" xfId="0" applyNumberFormat="1" applyFont="1" applyFill="1" applyBorder="1" applyAlignment="1">
      <alignment vertical="center"/>
    </xf>
    <xf numFmtId="0" fontId="10" fillId="5" borderId="30" xfId="0" applyFont="1" applyFill="1" applyBorder="1" applyAlignment="1">
      <alignment horizontal="center" vertical="center" shrinkToFit="1"/>
    </xf>
    <xf numFmtId="0" fontId="10" fillId="5" borderId="31" xfId="0" applyFont="1" applyFill="1" applyBorder="1" applyAlignment="1">
      <alignment horizontal="center" vertical="center" shrinkToFit="1"/>
    </xf>
    <xf numFmtId="0" fontId="10" fillId="5" borderId="32" xfId="0" applyFont="1" applyFill="1" applyBorder="1" applyAlignment="1">
      <alignment horizontal="center" vertical="center" shrinkToFit="1"/>
    </xf>
    <xf numFmtId="0" fontId="10" fillId="5" borderId="33" xfId="0" applyFont="1" applyFill="1" applyBorder="1" applyAlignment="1">
      <alignment horizontal="center" vertical="center" shrinkToFit="1"/>
    </xf>
    <xf numFmtId="0" fontId="10" fillId="5" borderId="30" xfId="0" applyFont="1" applyFill="1" applyBorder="1" applyAlignment="1">
      <alignment horizontal="center" vertical="center"/>
    </xf>
    <xf numFmtId="0" fontId="10" fillId="5" borderId="31" xfId="0" applyFont="1" applyFill="1" applyBorder="1" applyAlignment="1">
      <alignment horizontal="center" vertical="center"/>
    </xf>
    <xf numFmtId="192" fontId="10" fillId="5" borderId="30" xfId="0" applyNumberFormat="1" applyFont="1" applyFill="1" applyBorder="1" applyAlignment="1">
      <alignment vertical="center"/>
    </xf>
    <xf numFmtId="192" fontId="10" fillId="5" borderId="31" xfId="0" applyNumberFormat="1" applyFont="1" applyFill="1" applyBorder="1" applyAlignment="1">
      <alignment vertical="center"/>
    </xf>
    <xf numFmtId="178" fontId="10" fillId="5" borderId="29" xfId="0" applyNumberFormat="1" applyFont="1" applyFill="1" applyBorder="1" applyAlignment="1"/>
    <xf numFmtId="179" fontId="10" fillId="5" borderId="32" xfId="0" applyNumberFormat="1" applyFont="1" applyFill="1" applyBorder="1" applyAlignment="1">
      <alignment vertical="center"/>
    </xf>
    <xf numFmtId="179" fontId="10" fillId="5" borderId="33" xfId="0" applyNumberFormat="1" applyFont="1" applyFill="1" applyBorder="1" applyAlignment="1">
      <alignment vertical="center"/>
    </xf>
    <xf numFmtId="0" fontId="10" fillId="5" borderId="37" xfId="0" applyFont="1" applyFill="1" applyBorder="1" applyAlignment="1">
      <alignment horizontal="center" vertical="center"/>
    </xf>
    <xf numFmtId="0" fontId="10" fillId="5" borderId="38" xfId="0" applyFont="1" applyFill="1" applyBorder="1" applyAlignment="1">
      <alignment horizontal="center" vertical="center"/>
    </xf>
    <xf numFmtId="192" fontId="10" fillId="5" borderId="37" xfId="0" applyNumberFormat="1" applyFont="1" applyFill="1" applyBorder="1" applyAlignment="1">
      <alignment vertical="center"/>
    </xf>
    <xf numFmtId="192" fontId="10" fillId="5" borderId="38" xfId="0" applyNumberFormat="1" applyFont="1" applyFill="1" applyBorder="1" applyAlignment="1">
      <alignment vertical="center"/>
    </xf>
    <xf numFmtId="178" fontId="10" fillId="5" borderId="39" xfId="0" applyNumberFormat="1" applyFont="1" applyFill="1" applyBorder="1" applyAlignment="1"/>
    <xf numFmtId="179" fontId="10" fillId="5" borderId="40" xfId="0" applyNumberFormat="1" applyFont="1" applyFill="1" applyBorder="1" applyAlignment="1">
      <alignment vertical="center"/>
    </xf>
    <xf numFmtId="179" fontId="10" fillId="5" borderId="41" xfId="0" applyNumberFormat="1" applyFont="1" applyFill="1" applyBorder="1" applyAlignment="1">
      <alignment vertical="center"/>
    </xf>
    <xf numFmtId="180" fontId="10" fillId="5" borderId="29" xfId="1" applyNumberFormat="1" applyFont="1" applyFill="1" applyBorder="1" applyAlignment="1">
      <alignment vertical="center"/>
    </xf>
    <xf numFmtId="0" fontId="10" fillId="6" borderId="52" xfId="0" applyFont="1" applyFill="1" applyBorder="1" applyAlignment="1">
      <alignment horizontal="right" vertical="center"/>
    </xf>
    <xf numFmtId="0" fontId="10" fillId="6" borderId="53" xfId="0" applyFont="1" applyFill="1" applyBorder="1" applyAlignment="1">
      <alignment horizontal="right" vertical="center"/>
    </xf>
    <xf numFmtId="0" fontId="10" fillId="6" borderId="54" xfId="0" applyFont="1" applyFill="1" applyBorder="1" applyAlignment="1">
      <alignment horizontal="right" vertical="center"/>
    </xf>
    <xf numFmtId="38" fontId="10" fillId="6" borderId="51" xfId="1" applyNumberFormat="1" applyFont="1" applyFill="1" applyBorder="1" applyAlignment="1">
      <alignment vertical="center"/>
    </xf>
    <xf numFmtId="191" fontId="10" fillId="5" borderId="29" xfId="0" applyNumberFormat="1" applyFont="1" applyFill="1" applyBorder="1" applyAlignment="1">
      <alignment horizontal="center" vertical="center"/>
    </xf>
    <xf numFmtId="178" fontId="10" fillId="5" borderId="29" xfId="0" applyNumberFormat="1" applyFont="1" applyFill="1" applyBorder="1" applyAlignment="1">
      <alignment horizontal="center"/>
    </xf>
    <xf numFmtId="179" fontId="10" fillId="5" borderId="42" xfId="0" applyNumberFormat="1" applyFont="1" applyFill="1" applyBorder="1" applyAlignment="1">
      <alignment vertical="center"/>
    </xf>
    <xf numFmtId="180" fontId="10" fillId="6" borderId="43" xfId="1" applyNumberFormat="1" applyFont="1" applyFill="1" applyBorder="1" applyAlignment="1">
      <alignment horizontal="right" vertical="center"/>
    </xf>
    <xf numFmtId="180" fontId="10" fillId="6" borderId="44" xfId="1" applyNumberFormat="1" applyFont="1" applyFill="1" applyBorder="1" applyAlignment="1">
      <alignment horizontal="right" vertical="center"/>
    </xf>
    <xf numFmtId="180" fontId="10" fillId="6" borderId="45" xfId="1" applyNumberFormat="1" applyFont="1" applyFill="1" applyBorder="1" applyAlignment="1">
      <alignment horizontal="right" vertical="center"/>
    </xf>
    <xf numFmtId="177" fontId="10" fillId="5" borderId="39" xfId="0" applyNumberFormat="1" applyFont="1" applyFill="1" applyBorder="1" applyAlignment="1">
      <alignment horizontal="center" vertical="center"/>
    </xf>
    <xf numFmtId="185" fontId="10" fillId="6" borderId="43" xfId="0" applyNumberFormat="1" applyFont="1" applyFill="1" applyBorder="1" applyAlignment="1">
      <alignment horizontal="right" vertical="center"/>
    </xf>
    <xf numFmtId="185" fontId="10" fillId="6" borderId="44" xfId="0" applyNumberFormat="1" applyFont="1" applyFill="1" applyBorder="1" applyAlignment="1">
      <alignment horizontal="right" vertical="center"/>
    </xf>
    <xf numFmtId="185" fontId="10" fillId="6" borderId="45" xfId="0" applyNumberFormat="1" applyFont="1" applyFill="1" applyBorder="1" applyAlignment="1">
      <alignment horizontal="right" vertical="center"/>
    </xf>
    <xf numFmtId="178" fontId="10" fillId="5" borderId="39" xfId="0" applyNumberFormat="1" applyFont="1" applyFill="1" applyBorder="1" applyAlignment="1">
      <alignment horizontal="center"/>
    </xf>
    <xf numFmtId="179" fontId="10" fillId="5" borderId="50" xfId="0" applyNumberFormat="1" applyFont="1" applyFill="1" applyBorder="1" applyAlignment="1">
      <alignment vertical="center"/>
    </xf>
    <xf numFmtId="180" fontId="10" fillId="5" borderId="58" xfId="1" applyNumberFormat="1" applyFont="1" applyFill="1" applyBorder="1" applyAlignment="1">
      <alignment vertical="center"/>
    </xf>
    <xf numFmtId="180" fontId="10" fillId="5" borderId="46" xfId="1" applyNumberFormat="1" applyFont="1" applyFill="1" applyBorder="1" applyAlignment="1">
      <alignment vertical="center"/>
    </xf>
    <xf numFmtId="185" fontId="10" fillId="6" borderId="55" xfId="0" applyNumberFormat="1" applyFont="1" applyFill="1" applyBorder="1" applyAlignment="1">
      <alignment horizontal="right" vertical="center"/>
    </xf>
    <xf numFmtId="185" fontId="10" fillId="6" borderId="56" xfId="0" applyNumberFormat="1" applyFont="1" applyFill="1" applyBorder="1" applyAlignment="1">
      <alignment horizontal="right" vertical="center"/>
    </xf>
    <xf numFmtId="185" fontId="10" fillId="6" borderId="57" xfId="0" applyNumberFormat="1" applyFont="1" applyFill="1" applyBorder="1" applyAlignment="1">
      <alignment horizontal="right" vertical="center"/>
    </xf>
    <xf numFmtId="180" fontId="10" fillId="6" borderId="55" xfId="1" applyNumberFormat="1" applyFont="1" applyFill="1" applyBorder="1" applyAlignment="1">
      <alignment horizontal="right" vertical="center"/>
    </xf>
    <xf numFmtId="180" fontId="10" fillId="6" borderId="56" xfId="1" applyNumberFormat="1" applyFont="1" applyFill="1" applyBorder="1" applyAlignment="1">
      <alignment horizontal="right" vertical="center"/>
    </xf>
    <xf numFmtId="180" fontId="10" fillId="6" borderId="57" xfId="1" applyNumberFormat="1" applyFont="1" applyFill="1" applyBorder="1" applyAlignment="1">
      <alignment horizontal="right" vertical="center"/>
    </xf>
    <xf numFmtId="179" fontId="10" fillId="5" borderId="47" xfId="0" applyNumberFormat="1" applyFont="1" applyFill="1" applyBorder="1" applyAlignment="1">
      <alignment vertical="center"/>
    </xf>
    <xf numFmtId="179" fontId="10" fillId="5" borderId="48" xfId="0" applyNumberFormat="1" applyFont="1" applyFill="1" applyBorder="1" applyAlignment="1">
      <alignment vertical="center"/>
    </xf>
    <xf numFmtId="179" fontId="10" fillId="5" borderId="49" xfId="0" applyNumberFormat="1" applyFont="1" applyFill="1" applyBorder="1" applyAlignment="1">
      <alignment vertical="center"/>
    </xf>
    <xf numFmtId="185" fontId="10" fillId="5" borderId="46" xfId="0" applyNumberFormat="1" applyFont="1" applyFill="1" applyBorder="1" applyAlignment="1">
      <alignment horizontal="center" vertical="center"/>
    </xf>
  </cellXfs>
  <cellStyles count="2">
    <cellStyle name="桁区切り" xfId="1" builtinId="6"/>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zoomScaleNormal="100" workbookViewId="0">
      <selection activeCell="B18" sqref="B18:D18"/>
    </sheetView>
  </sheetViews>
  <sheetFormatPr defaultRowHeight="13.5" x14ac:dyDescent="0.15"/>
  <cols>
    <col min="1" max="1" width="1.25" style="4" customWidth="1"/>
    <col min="2" max="2" width="7.625" style="4" customWidth="1"/>
    <col min="3" max="3" width="20.625" style="4" customWidth="1"/>
    <col min="4" max="4" width="13.125" style="4" customWidth="1"/>
    <col min="5" max="16384" width="9" style="4"/>
  </cols>
  <sheetData>
    <row r="1" spans="1:4" s="3" customFormat="1" ht="18" customHeight="1" x14ac:dyDescent="0.15">
      <c r="A1" s="56" t="s">
        <v>39</v>
      </c>
      <c r="B1" s="56"/>
      <c r="C1" s="56"/>
      <c r="D1" s="56"/>
    </row>
    <row r="2" spans="1:4" s="3" customFormat="1" ht="18" customHeight="1" x14ac:dyDescent="0.15">
      <c r="B2" s="1"/>
      <c r="C2" s="2"/>
      <c r="D2" s="10" t="s">
        <v>0</v>
      </c>
    </row>
    <row r="3" spans="1:4" ht="14.25" thickBot="1" x14ac:dyDescent="0.2">
      <c r="D3" s="5" t="s">
        <v>1</v>
      </c>
    </row>
    <row r="4" spans="1:4" ht="18" customHeight="1" x14ac:dyDescent="0.15">
      <c r="B4" s="57" t="s">
        <v>13</v>
      </c>
      <c r="C4" s="11" t="s">
        <v>5</v>
      </c>
      <c r="D4" s="6" t="s">
        <v>18</v>
      </c>
    </row>
    <row r="5" spans="1:4" ht="18" customHeight="1" thickBot="1" x14ac:dyDescent="0.2">
      <c r="B5" s="58"/>
      <c r="C5" s="12" t="s">
        <v>12</v>
      </c>
      <c r="D5" s="37" t="s">
        <v>32</v>
      </c>
    </row>
    <row r="6" spans="1:4" ht="18" customHeight="1" thickBot="1" x14ac:dyDescent="0.2">
      <c r="B6" s="19"/>
      <c r="C6" s="19"/>
      <c r="D6" s="14" t="s">
        <v>1</v>
      </c>
    </row>
    <row r="7" spans="1:4" ht="29.25" customHeight="1" thickBot="1" x14ac:dyDescent="0.2">
      <c r="A7" s="15"/>
      <c r="B7" s="18" t="s">
        <v>14</v>
      </c>
      <c r="C7" s="20" t="s">
        <v>11</v>
      </c>
      <c r="D7" s="13">
        <f>'計算シート '!C14+'計算シート '!C15</f>
        <v>41465</v>
      </c>
    </row>
    <row r="8" spans="1:4" ht="18" customHeight="1" thickBot="1" x14ac:dyDescent="0.2">
      <c r="B8" s="21"/>
      <c r="C8" s="21"/>
      <c r="D8" s="5" t="s">
        <v>1</v>
      </c>
    </row>
    <row r="9" spans="1:4" ht="18" customHeight="1" x14ac:dyDescent="0.15">
      <c r="B9" s="59" t="s">
        <v>15</v>
      </c>
      <c r="C9" s="50" t="s">
        <v>43</v>
      </c>
      <c r="D9" s="51">
        <f>ROUND(D7*'計算シート '!C9,0)</f>
        <v>487152</v>
      </c>
    </row>
    <row r="10" spans="1:4" ht="18" customHeight="1" x14ac:dyDescent="0.15">
      <c r="B10" s="60"/>
      <c r="C10" s="52" t="s">
        <v>44</v>
      </c>
      <c r="D10" s="53">
        <f>ROUND(D7*'計算シート '!C10,0)</f>
        <v>488746</v>
      </c>
    </row>
    <row r="11" spans="1:4" ht="18" customHeight="1" x14ac:dyDescent="0.15">
      <c r="B11" s="61"/>
      <c r="C11" s="22" t="s">
        <v>16</v>
      </c>
      <c r="D11" s="16">
        <f>ROUND(D7*'計算シート '!C7,0)+ROUND(D7*'計算シート '!C8,0)</f>
        <v>492733</v>
      </c>
    </row>
    <row r="12" spans="1:4" ht="18" customHeight="1" thickBot="1" x14ac:dyDescent="0.2">
      <c r="B12" s="62"/>
      <c r="C12" s="23" t="s">
        <v>17</v>
      </c>
      <c r="D12" s="17">
        <f>D7*12</f>
        <v>497580</v>
      </c>
    </row>
    <row r="14" spans="1:4" ht="13.5" customHeight="1" x14ac:dyDescent="0.15">
      <c r="A14" s="4" t="s">
        <v>10</v>
      </c>
      <c r="B14" s="55" t="s">
        <v>37</v>
      </c>
      <c r="C14" s="55"/>
      <c r="D14" s="55"/>
    </row>
    <row r="15" spans="1:4" x14ac:dyDescent="0.15">
      <c r="B15" s="55"/>
      <c r="C15" s="55"/>
      <c r="D15" s="55"/>
    </row>
    <row r="16" spans="1:4" ht="6.75" customHeight="1" x14ac:dyDescent="0.15">
      <c r="B16" s="31"/>
      <c r="C16" s="31"/>
      <c r="D16" s="31"/>
    </row>
    <row r="17" spans="1:4" x14ac:dyDescent="0.15">
      <c r="A17" s="4" t="s">
        <v>20</v>
      </c>
      <c r="B17" s="63" t="s">
        <v>19</v>
      </c>
      <c r="C17" s="64"/>
      <c r="D17" s="64"/>
    </row>
    <row r="18" spans="1:4" ht="13.5" customHeight="1" x14ac:dyDescent="0.15">
      <c r="B18" s="65" t="s">
        <v>48</v>
      </c>
      <c r="C18" s="65"/>
      <c r="D18" s="65"/>
    </row>
    <row r="19" spans="1:4" ht="13.5" customHeight="1" x14ac:dyDescent="0.15">
      <c r="B19" s="65" t="s">
        <v>40</v>
      </c>
      <c r="C19" s="65"/>
      <c r="D19" s="65"/>
    </row>
    <row r="20" spans="1:4" ht="6.75" customHeight="1" x14ac:dyDescent="0.15">
      <c r="B20" s="31"/>
      <c r="C20" s="31"/>
      <c r="D20" s="31"/>
    </row>
    <row r="21" spans="1:4" ht="13.5" customHeight="1" x14ac:dyDescent="0.15">
      <c r="A21" s="9" t="s">
        <v>10</v>
      </c>
      <c r="B21" s="54" t="s">
        <v>36</v>
      </c>
      <c r="C21" s="54"/>
      <c r="D21" s="54"/>
    </row>
    <row r="22" spans="1:4" x14ac:dyDescent="0.15">
      <c r="A22" s="9"/>
      <c r="B22" s="54"/>
      <c r="C22" s="54"/>
      <c r="D22" s="54"/>
    </row>
    <row r="23" spans="1:4" ht="8.25" customHeight="1" x14ac:dyDescent="0.15">
      <c r="A23" s="9"/>
      <c r="B23" s="54"/>
      <c r="C23" s="54"/>
      <c r="D23" s="54"/>
    </row>
    <row r="24" spans="1:4" ht="6.75" customHeight="1" x14ac:dyDescent="0.15">
      <c r="A24" s="9"/>
      <c r="B24" s="32"/>
      <c r="C24" s="32"/>
      <c r="D24" s="32"/>
    </row>
    <row r="25" spans="1:4" x14ac:dyDescent="0.15">
      <c r="A25" s="9" t="s">
        <v>10</v>
      </c>
      <c r="B25" s="55" t="s">
        <v>38</v>
      </c>
      <c r="C25" s="55"/>
      <c r="D25" s="55"/>
    </row>
    <row r="26" spans="1:4" ht="9" customHeight="1" x14ac:dyDescent="0.15">
      <c r="A26" s="9"/>
      <c r="B26" s="55"/>
      <c r="C26" s="55"/>
      <c r="D26" s="55"/>
    </row>
    <row r="27" spans="1:4" ht="13.5" customHeight="1" x14ac:dyDescent="0.15">
      <c r="A27" s="9" t="s">
        <v>10</v>
      </c>
      <c r="B27" s="55"/>
      <c r="C27" s="55"/>
      <c r="D27" s="55"/>
    </row>
    <row r="28" spans="1:4" x14ac:dyDescent="0.15">
      <c r="A28" s="9"/>
      <c r="B28" s="55"/>
      <c r="C28" s="55"/>
      <c r="D28" s="55"/>
    </row>
    <row r="29" spans="1:4" x14ac:dyDescent="0.15">
      <c r="A29" s="9"/>
      <c r="B29" s="55"/>
      <c r="C29" s="55"/>
      <c r="D29" s="55"/>
    </row>
    <row r="30" spans="1:4" ht="13.5" customHeight="1" x14ac:dyDescent="0.15">
      <c r="A30" s="9"/>
      <c r="B30" s="55"/>
      <c r="C30" s="55"/>
      <c r="D30" s="55"/>
    </row>
    <row r="31" spans="1:4" ht="8.25" customHeight="1" x14ac:dyDescent="0.15">
      <c r="A31" s="9"/>
      <c r="B31" s="30"/>
      <c r="C31" s="30"/>
      <c r="D31" s="30"/>
    </row>
    <row r="32" spans="1:4" ht="13.5" customHeight="1" x14ac:dyDescent="0.15">
      <c r="B32" s="55" t="s">
        <v>33</v>
      </c>
      <c r="C32" s="55"/>
      <c r="D32" s="55"/>
    </row>
    <row r="33" spans="1:4" x14ac:dyDescent="0.15">
      <c r="B33" s="55"/>
      <c r="C33" s="55"/>
      <c r="D33" s="55"/>
    </row>
    <row r="35" spans="1:4" ht="12" customHeight="1" x14ac:dyDescent="0.15"/>
    <row r="36" spans="1:4" ht="7.5" customHeight="1" x14ac:dyDescent="0.15"/>
    <row r="37" spans="1:4" x14ac:dyDescent="0.15">
      <c r="A37" s="9"/>
    </row>
  </sheetData>
  <sheetProtection password="D240" sheet="1" objects="1" scenarios="1"/>
  <protectedRanges>
    <protectedRange sqref="D4:D5" name="範囲1"/>
  </protectedRanges>
  <mergeCells count="10">
    <mergeCell ref="B21:D23"/>
    <mergeCell ref="B25:D30"/>
    <mergeCell ref="B32:D33"/>
    <mergeCell ref="A1:D1"/>
    <mergeCell ref="B4:B5"/>
    <mergeCell ref="B9:B12"/>
    <mergeCell ref="B14:D15"/>
    <mergeCell ref="B17:D17"/>
    <mergeCell ref="B19:D19"/>
    <mergeCell ref="B18:D18"/>
  </mergeCells>
  <phoneticPr fontId="7"/>
  <conditionalFormatting sqref="D7 D9:D12">
    <cfRule type="containsErrors" dxfId="0" priority="1">
      <formula>ISERROR(D7)</formula>
    </cfRule>
  </conditionalFormatting>
  <dataValidations count="1">
    <dataValidation type="list" allowBlank="1" showInputMessage="1" showErrorMessage="1" sqref="D4">
      <formula1>"40歳未満,40歳～64歳,65歳以上"</formula1>
    </dataValidation>
  </dataValidations>
  <pageMargins left="0.39370078740157483" right="0.39370078740157483" top="0.39370078740157483"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'計算シート '!$A$1:$A$26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
  <sheetViews>
    <sheetView topLeftCell="B1" zoomScaleNormal="100" workbookViewId="0">
      <selection activeCell="D6" sqref="D6"/>
    </sheetView>
  </sheetViews>
  <sheetFormatPr defaultRowHeight="13.5" x14ac:dyDescent="0.15"/>
  <cols>
    <col min="1" max="1" width="9" style="8" hidden="1" customWidth="1"/>
    <col min="3" max="3" width="12.125" bestFit="1" customWidth="1"/>
    <col min="4" max="4" width="19.375" bestFit="1" customWidth="1"/>
    <col min="6" max="30" width="3.125" hidden="1" customWidth="1"/>
    <col min="31" max="31" width="9" hidden="1" customWidth="1"/>
    <col min="32" max="33" width="3.125" hidden="1" customWidth="1"/>
    <col min="34" max="39" width="7.625" hidden="1" customWidth="1"/>
  </cols>
  <sheetData>
    <row r="1" spans="1:39" x14ac:dyDescent="0.15">
      <c r="A1" s="35">
        <v>88000</v>
      </c>
      <c r="C1" s="71" t="s">
        <v>47</v>
      </c>
      <c r="D1" s="72"/>
      <c r="F1" t="s">
        <v>34</v>
      </c>
    </row>
    <row r="2" spans="1:39" x14ac:dyDescent="0.15">
      <c r="A2" s="35">
        <v>98000</v>
      </c>
      <c r="C2" s="27">
        <v>380000</v>
      </c>
      <c r="D2" s="25" t="s">
        <v>4</v>
      </c>
      <c r="F2" s="33"/>
      <c r="G2" s="81" t="s">
        <v>21</v>
      </c>
      <c r="H2" s="81"/>
      <c r="I2" s="81"/>
      <c r="J2" s="81"/>
      <c r="K2" s="86" t="s">
        <v>22</v>
      </c>
      <c r="L2" s="86"/>
      <c r="M2" s="86"/>
      <c r="N2" s="86"/>
      <c r="O2" s="86"/>
      <c r="P2" s="86" t="s">
        <v>23</v>
      </c>
      <c r="Q2" s="86"/>
      <c r="R2" s="86"/>
      <c r="S2" s="86"/>
      <c r="T2" s="86"/>
      <c r="U2" s="81" t="s">
        <v>24</v>
      </c>
      <c r="V2" s="81"/>
      <c r="W2" s="81"/>
      <c r="X2" s="81"/>
      <c r="Y2" s="81"/>
      <c r="Z2" s="81" t="s">
        <v>25</v>
      </c>
      <c r="AA2" s="81"/>
      <c r="AB2" s="81"/>
      <c r="AC2" s="81"/>
      <c r="AD2" s="81"/>
      <c r="AF2" s="96" t="s">
        <v>28</v>
      </c>
      <c r="AG2" s="97"/>
      <c r="AH2" s="98" t="s">
        <v>29</v>
      </c>
      <c r="AI2" s="99"/>
      <c r="AJ2" s="96" t="s">
        <v>22</v>
      </c>
      <c r="AK2" s="97"/>
      <c r="AL2" s="96" t="s">
        <v>23</v>
      </c>
      <c r="AM2" s="97"/>
    </row>
    <row r="3" spans="1:39" x14ac:dyDescent="0.15">
      <c r="A3" s="35">
        <v>104000</v>
      </c>
      <c r="C3" s="28">
        <v>93.2</v>
      </c>
      <c r="D3" s="25" t="s">
        <v>2</v>
      </c>
      <c r="F3" s="33" t="s">
        <v>27</v>
      </c>
      <c r="G3" s="82">
        <v>4</v>
      </c>
      <c r="H3" s="82"/>
      <c r="I3" s="82"/>
      <c r="J3" s="82"/>
      <c r="K3" s="73" t="str">
        <f>IF(F3="〇","",VLOOKUP(AJ3,AJ3:AK15,1,FALSE))</f>
        <v/>
      </c>
      <c r="L3" s="73"/>
      <c r="M3" s="73"/>
      <c r="N3" s="73"/>
      <c r="O3" s="73"/>
      <c r="P3" s="83" t="str">
        <f t="shared" ref="P3:P8" si="0">IF(K3="","",ROUND(1/K3,7))</f>
        <v/>
      </c>
      <c r="Q3" s="84"/>
      <c r="R3" s="84"/>
      <c r="S3" s="84"/>
      <c r="T3" s="85"/>
      <c r="U3" s="66">
        <f>IF(P3="",$C$14,IF(P3="","",ROUND($C$14*P3,7)))</f>
        <v>35416</v>
      </c>
      <c r="V3" s="66"/>
      <c r="W3" s="66"/>
      <c r="X3" s="66"/>
      <c r="Y3" s="66"/>
      <c r="Z3" s="66">
        <f>IF(P3="",$C$15,IF($C$15="","",ROUND($C$15*P3,7)))</f>
        <v>6049</v>
      </c>
      <c r="AA3" s="66"/>
      <c r="AB3" s="66"/>
      <c r="AC3" s="66"/>
      <c r="AD3" s="66"/>
      <c r="AF3" s="100">
        <v>1</v>
      </c>
      <c r="AG3" s="101"/>
      <c r="AH3" s="102">
        <v>0.99673690000000004</v>
      </c>
      <c r="AI3" s="103"/>
      <c r="AJ3" s="104">
        <v>1.0032737</v>
      </c>
      <c r="AK3" s="104"/>
      <c r="AL3" s="105">
        <f>ROUND(1/AJ3,7)</f>
        <v>0.99673699999999998</v>
      </c>
      <c r="AM3" s="106"/>
    </row>
    <row r="4" spans="1:39" ht="14.25" thickBot="1" x14ac:dyDescent="0.2">
      <c r="A4" s="35">
        <v>110000</v>
      </c>
      <c r="C4" s="29">
        <v>15.92</v>
      </c>
      <c r="D4" s="26" t="s">
        <v>3</v>
      </c>
      <c r="F4" s="34"/>
      <c r="G4" s="77">
        <v>5</v>
      </c>
      <c r="H4" s="77"/>
      <c r="I4" s="77"/>
      <c r="J4" s="77"/>
      <c r="K4" s="73">
        <f>AJ3</f>
        <v>1.0032737</v>
      </c>
      <c r="L4" s="73"/>
      <c r="M4" s="73"/>
      <c r="N4" s="73"/>
      <c r="O4" s="73"/>
      <c r="P4" s="67">
        <f t="shared" si="0"/>
        <v>0.99673699999999998</v>
      </c>
      <c r="Q4" s="68"/>
      <c r="R4" s="68"/>
      <c r="S4" s="68"/>
      <c r="T4" s="69"/>
      <c r="U4" s="66">
        <f t="shared" ref="U4:U10" si="1">ROUND($C$14*P4,7)</f>
        <v>35300.437592000002</v>
      </c>
      <c r="V4" s="66"/>
      <c r="W4" s="66"/>
      <c r="X4" s="66"/>
      <c r="Y4" s="66"/>
      <c r="Z4" s="66">
        <f t="shared" ref="Z4:Z10" si="2">IF($C$15="","",ROUND($C$15*P4,7))</f>
        <v>6029.2621129999998</v>
      </c>
      <c r="AA4" s="66"/>
      <c r="AB4" s="66"/>
      <c r="AC4" s="66"/>
      <c r="AD4" s="66"/>
      <c r="AF4" s="90">
        <v>2</v>
      </c>
      <c r="AG4" s="91"/>
      <c r="AH4" s="92">
        <v>1.9902215000000001</v>
      </c>
      <c r="AI4" s="93"/>
      <c r="AJ4" s="94">
        <v>1.0065582</v>
      </c>
      <c r="AK4" s="94"/>
      <c r="AL4" s="95">
        <f t="shared" ref="AL4:AL15" si="3">ROUND(1/AJ4,7)</f>
        <v>0.99348449999999999</v>
      </c>
      <c r="AM4" s="95"/>
    </row>
    <row r="5" spans="1:39" x14ac:dyDescent="0.15">
      <c r="A5" s="35">
        <v>118000</v>
      </c>
      <c r="C5" s="24"/>
      <c r="F5" s="34"/>
      <c r="G5" s="80">
        <v>6</v>
      </c>
      <c r="H5" s="80"/>
      <c r="I5" s="80"/>
      <c r="J5" s="80"/>
      <c r="K5" s="73">
        <f t="shared" ref="K5:K15" si="4">AJ4</f>
        <v>1.0065582</v>
      </c>
      <c r="L5" s="73"/>
      <c r="M5" s="73"/>
      <c r="N5" s="73"/>
      <c r="O5" s="73"/>
      <c r="P5" s="67">
        <f t="shared" si="0"/>
        <v>0.99348449999999999</v>
      </c>
      <c r="Q5" s="68"/>
      <c r="R5" s="68"/>
      <c r="S5" s="68"/>
      <c r="T5" s="69"/>
      <c r="U5" s="66">
        <f t="shared" si="1"/>
        <v>35185.247051999999</v>
      </c>
      <c r="V5" s="66"/>
      <c r="W5" s="66"/>
      <c r="X5" s="66"/>
      <c r="Y5" s="66"/>
      <c r="Z5" s="66">
        <f t="shared" si="2"/>
        <v>6009.5877405000001</v>
      </c>
      <c r="AA5" s="66"/>
      <c r="AB5" s="66"/>
      <c r="AC5" s="66"/>
      <c r="AD5" s="66"/>
      <c r="AF5" s="90">
        <v>3</v>
      </c>
      <c r="AG5" s="91"/>
      <c r="AH5" s="92">
        <v>2.9804642000000001</v>
      </c>
      <c r="AI5" s="93"/>
      <c r="AJ5" s="94">
        <v>1.0098533999999999</v>
      </c>
      <c r="AK5" s="94"/>
      <c r="AL5" s="95">
        <f t="shared" si="3"/>
        <v>0.99024270000000003</v>
      </c>
      <c r="AM5" s="95"/>
    </row>
    <row r="6" spans="1:39" x14ac:dyDescent="0.15">
      <c r="A6" s="35">
        <v>126000</v>
      </c>
      <c r="C6">
        <f>IF(入力シート!D4="40歳～64歳",1,0)</f>
        <v>1</v>
      </c>
      <c r="D6" t="s">
        <v>6</v>
      </c>
      <c r="F6" s="34"/>
      <c r="G6" s="78">
        <v>7</v>
      </c>
      <c r="H6" s="78"/>
      <c r="I6" s="78"/>
      <c r="J6" s="78"/>
      <c r="K6" s="73">
        <f t="shared" si="4"/>
        <v>1.0098533999999999</v>
      </c>
      <c r="L6" s="73"/>
      <c r="M6" s="73"/>
      <c r="N6" s="73"/>
      <c r="O6" s="73"/>
      <c r="P6" s="67">
        <f t="shared" si="0"/>
        <v>0.99024270000000003</v>
      </c>
      <c r="Q6" s="68"/>
      <c r="R6" s="68"/>
      <c r="S6" s="68"/>
      <c r="T6" s="69"/>
      <c r="U6" s="66">
        <f t="shared" si="1"/>
        <v>35070.435463200003</v>
      </c>
      <c r="V6" s="66"/>
      <c r="W6" s="66"/>
      <c r="X6" s="66"/>
      <c r="Y6" s="66"/>
      <c r="Z6" s="66">
        <f t="shared" si="2"/>
        <v>5989.9780922999998</v>
      </c>
      <c r="AA6" s="66"/>
      <c r="AB6" s="66"/>
      <c r="AC6" s="66"/>
      <c r="AD6" s="66"/>
      <c r="AF6" s="90">
        <v>4</v>
      </c>
      <c r="AG6" s="91"/>
      <c r="AH6" s="92">
        <v>3.9674757</v>
      </c>
      <c r="AI6" s="93"/>
      <c r="AJ6" s="94">
        <v>1.0131593999999999</v>
      </c>
      <c r="AK6" s="94"/>
      <c r="AL6" s="95">
        <f t="shared" si="3"/>
        <v>0.98701150000000004</v>
      </c>
      <c r="AM6" s="95"/>
    </row>
    <row r="7" spans="1:39" x14ac:dyDescent="0.15">
      <c r="A7" s="35">
        <v>134000</v>
      </c>
      <c r="C7" s="7">
        <v>5.9512666000000003</v>
      </c>
      <c r="D7" t="s">
        <v>41</v>
      </c>
      <c r="F7" s="34"/>
      <c r="G7" s="79">
        <v>8</v>
      </c>
      <c r="H7" s="79"/>
      <c r="I7" s="79"/>
      <c r="J7" s="79"/>
      <c r="K7" s="73">
        <f t="shared" si="4"/>
        <v>1.0131593999999999</v>
      </c>
      <c r="L7" s="73"/>
      <c r="M7" s="73"/>
      <c r="N7" s="73"/>
      <c r="O7" s="73"/>
      <c r="P7" s="67">
        <f t="shared" si="0"/>
        <v>0.98701150000000004</v>
      </c>
      <c r="Q7" s="68"/>
      <c r="R7" s="68"/>
      <c r="S7" s="68"/>
      <c r="T7" s="69"/>
      <c r="U7" s="66">
        <f t="shared" si="1"/>
        <v>34955.999283999998</v>
      </c>
      <c r="V7" s="66"/>
      <c r="W7" s="66"/>
      <c r="X7" s="66"/>
      <c r="Y7" s="66"/>
      <c r="Z7" s="66">
        <f t="shared" si="2"/>
        <v>5970.4325634999996</v>
      </c>
      <c r="AA7" s="66"/>
      <c r="AB7" s="66"/>
      <c r="AC7" s="66"/>
      <c r="AD7" s="66"/>
      <c r="AF7" s="90">
        <v>5</v>
      </c>
      <c r="AG7" s="91"/>
      <c r="AH7" s="92">
        <v>4.9512666000000003</v>
      </c>
      <c r="AI7" s="93"/>
      <c r="AJ7" s="94">
        <v>1.0164762000000001</v>
      </c>
      <c r="AK7" s="94"/>
      <c r="AL7" s="95">
        <f t="shared" si="3"/>
        <v>0.98379090000000002</v>
      </c>
      <c r="AM7" s="95"/>
    </row>
    <row r="8" spans="1:39" x14ac:dyDescent="0.15">
      <c r="A8" s="35">
        <v>142000</v>
      </c>
      <c r="C8" s="7">
        <v>5.9318472</v>
      </c>
      <c r="D8" t="s">
        <v>42</v>
      </c>
      <c r="F8" s="34"/>
      <c r="G8" s="76">
        <v>9</v>
      </c>
      <c r="H8" s="76"/>
      <c r="I8" s="76"/>
      <c r="J8" s="76"/>
      <c r="K8" s="73">
        <f t="shared" si="4"/>
        <v>1.0164762000000001</v>
      </c>
      <c r="L8" s="73"/>
      <c r="M8" s="73"/>
      <c r="N8" s="73"/>
      <c r="O8" s="73"/>
      <c r="P8" s="67">
        <f t="shared" si="0"/>
        <v>0.98379090000000002</v>
      </c>
      <c r="Q8" s="68"/>
      <c r="R8" s="68"/>
      <c r="S8" s="68"/>
      <c r="T8" s="69"/>
      <c r="U8" s="66">
        <f t="shared" si="1"/>
        <v>34841.938514399997</v>
      </c>
      <c r="V8" s="66"/>
      <c r="W8" s="66"/>
      <c r="X8" s="66"/>
      <c r="Y8" s="66"/>
      <c r="Z8" s="66">
        <f t="shared" si="2"/>
        <v>5950.9511541000002</v>
      </c>
      <c r="AA8" s="66"/>
      <c r="AB8" s="66"/>
      <c r="AC8" s="66"/>
      <c r="AD8" s="66"/>
      <c r="AF8" s="90">
        <v>6</v>
      </c>
      <c r="AG8" s="91"/>
      <c r="AH8" s="92">
        <v>5.9318472</v>
      </c>
      <c r="AI8" s="93"/>
      <c r="AJ8" s="94">
        <v>1.0198039000000001</v>
      </c>
      <c r="AK8" s="94"/>
      <c r="AL8" s="95">
        <f t="shared" si="3"/>
        <v>0.98058069999999997</v>
      </c>
      <c r="AM8" s="95"/>
    </row>
    <row r="9" spans="1:39" x14ac:dyDescent="0.15">
      <c r="A9" s="35">
        <v>150000</v>
      </c>
      <c r="C9" s="7">
        <v>11.748502</v>
      </c>
      <c r="D9" t="s">
        <v>45</v>
      </c>
      <c r="F9" s="34"/>
      <c r="G9" s="89">
        <v>10</v>
      </c>
      <c r="H9" s="89"/>
      <c r="I9" s="89"/>
      <c r="J9" s="89"/>
      <c r="K9" s="73">
        <f t="shared" si="4"/>
        <v>1.0198039000000001</v>
      </c>
      <c r="L9" s="73"/>
      <c r="M9" s="73"/>
      <c r="N9" s="73"/>
      <c r="O9" s="73"/>
      <c r="P9" s="67">
        <f t="shared" ref="P9:P15" si="5">ROUND(1/K9,7)</f>
        <v>0.98058069999999997</v>
      </c>
      <c r="Q9" s="68"/>
      <c r="R9" s="68"/>
      <c r="S9" s="68"/>
      <c r="T9" s="69"/>
      <c r="U9" s="66">
        <f t="shared" si="1"/>
        <v>34728.246071200003</v>
      </c>
      <c r="V9" s="66"/>
      <c r="W9" s="66"/>
      <c r="X9" s="66"/>
      <c r="Y9" s="66"/>
      <c r="Z9" s="66">
        <f t="shared" si="2"/>
        <v>5931.5326543000001</v>
      </c>
      <c r="AA9" s="66"/>
      <c r="AB9" s="66"/>
      <c r="AC9" s="66"/>
      <c r="AD9" s="66"/>
      <c r="AF9" s="90">
        <v>7</v>
      </c>
      <c r="AG9" s="91"/>
      <c r="AH9" s="92">
        <v>6.9092282000000003</v>
      </c>
      <c r="AI9" s="93"/>
      <c r="AJ9" s="94">
        <v>1.0231425000000001</v>
      </c>
      <c r="AK9" s="94"/>
      <c r="AL9" s="95">
        <f t="shared" si="3"/>
        <v>0.97738100000000006</v>
      </c>
      <c r="AM9" s="95"/>
    </row>
    <row r="10" spans="1:39" x14ac:dyDescent="0.15">
      <c r="A10" s="35">
        <v>160000</v>
      </c>
      <c r="C10">
        <v>11.7869636</v>
      </c>
      <c r="D10" t="s">
        <v>46</v>
      </c>
      <c r="F10" s="34"/>
      <c r="G10" s="74">
        <v>11</v>
      </c>
      <c r="H10" s="74"/>
      <c r="I10" s="74"/>
      <c r="J10" s="74"/>
      <c r="K10" s="73">
        <f t="shared" si="4"/>
        <v>1.0231425000000001</v>
      </c>
      <c r="L10" s="73"/>
      <c r="M10" s="73"/>
      <c r="N10" s="73"/>
      <c r="O10" s="73"/>
      <c r="P10" s="67">
        <f t="shared" si="5"/>
        <v>0.97738100000000006</v>
      </c>
      <c r="Q10" s="68"/>
      <c r="R10" s="68"/>
      <c r="S10" s="68"/>
      <c r="T10" s="69"/>
      <c r="U10" s="66">
        <f t="shared" si="1"/>
        <v>34614.925496000003</v>
      </c>
      <c r="V10" s="66"/>
      <c r="W10" s="66"/>
      <c r="X10" s="66"/>
      <c r="Y10" s="66"/>
      <c r="Z10" s="66">
        <f t="shared" si="2"/>
        <v>5912.1776689999997</v>
      </c>
      <c r="AA10" s="66"/>
      <c r="AB10" s="66"/>
      <c r="AC10" s="66"/>
      <c r="AD10" s="66"/>
      <c r="AF10" s="90">
        <v>8</v>
      </c>
      <c r="AG10" s="91"/>
      <c r="AH10" s="92">
        <v>7.8834200000000001</v>
      </c>
      <c r="AI10" s="93"/>
      <c r="AJ10" s="94">
        <v>1.026492</v>
      </c>
      <c r="AK10" s="94"/>
      <c r="AL10" s="95">
        <f t="shared" si="3"/>
        <v>0.97419169999999999</v>
      </c>
      <c r="AM10" s="95"/>
    </row>
    <row r="11" spans="1:39" x14ac:dyDescent="0.15">
      <c r="A11" s="35"/>
      <c r="F11" s="34"/>
      <c r="G11" s="49"/>
      <c r="H11" s="49"/>
      <c r="I11" s="49"/>
      <c r="J11" s="49"/>
      <c r="K11" s="42"/>
      <c r="L11" s="42"/>
      <c r="M11" s="42"/>
      <c r="N11" s="42"/>
      <c r="O11" s="42"/>
      <c r="P11" s="39"/>
      <c r="Q11" s="40"/>
      <c r="R11" s="40"/>
      <c r="S11" s="40"/>
      <c r="T11" s="41"/>
      <c r="U11" s="38"/>
      <c r="V11" s="38"/>
      <c r="W11" s="38"/>
      <c r="X11" s="38"/>
      <c r="Y11" s="38"/>
      <c r="Z11" s="38"/>
      <c r="AA11" s="38"/>
      <c r="AB11" s="38"/>
      <c r="AC11" s="38"/>
      <c r="AD11" s="38"/>
      <c r="AF11" s="43"/>
      <c r="AG11" s="44"/>
      <c r="AH11" s="45"/>
      <c r="AI11" s="46"/>
      <c r="AJ11" s="47"/>
      <c r="AK11" s="47"/>
      <c r="AL11" s="48"/>
      <c r="AM11" s="48"/>
    </row>
    <row r="12" spans="1:39" x14ac:dyDescent="0.15">
      <c r="A12" s="35">
        <v>170000</v>
      </c>
      <c r="F12" s="34"/>
      <c r="G12" s="88">
        <v>12</v>
      </c>
      <c r="H12" s="88"/>
      <c r="I12" s="88"/>
      <c r="J12" s="88"/>
      <c r="K12" s="73">
        <f>AJ10</f>
        <v>1.026492</v>
      </c>
      <c r="L12" s="73"/>
      <c r="M12" s="73"/>
      <c r="N12" s="73"/>
      <c r="O12" s="73"/>
      <c r="P12" s="67">
        <f t="shared" si="5"/>
        <v>0.97419169999999999</v>
      </c>
      <c r="Q12" s="68"/>
      <c r="R12" s="68"/>
      <c r="S12" s="68"/>
      <c r="T12" s="69"/>
      <c r="U12" s="66">
        <f>ROUND($C$14*P12,7)</f>
        <v>34501.973247200003</v>
      </c>
      <c r="V12" s="66"/>
      <c r="W12" s="66"/>
      <c r="X12" s="66"/>
      <c r="Y12" s="66"/>
      <c r="Z12" s="66">
        <f>IF($C$15="","",ROUND($C$15*P12,7))</f>
        <v>5892.8855933000004</v>
      </c>
      <c r="AA12" s="66"/>
      <c r="AB12" s="66"/>
      <c r="AC12" s="66"/>
      <c r="AD12" s="66"/>
      <c r="AF12" s="90">
        <v>9</v>
      </c>
      <c r="AG12" s="91"/>
      <c r="AH12" s="92">
        <v>8.8544329000000008</v>
      </c>
      <c r="AI12" s="93"/>
      <c r="AJ12" s="94">
        <v>1.0298524</v>
      </c>
      <c r="AK12" s="94"/>
      <c r="AL12" s="95">
        <f t="shared" si="3"/>
        <v>0.97101289999999996</v>
      </c>
      <c r="AM12" s="95"/>
    </row>
    <row r="13" spans="1:39" x14ac:dyDescent="0.15">
      <c r="A13" s="35">
        <v>180000</v>
      </c>
      <c r="C13" s="8">
        <f>IF(入力シート!D5="",0,IF(入力シート!D5&lt;C2,入力シート!D5,C2))</f>
        <v>380000</v>
      </c>
      <c r="D13" t="s">
        <v>7</v>
      </c>
      <c r="F13" s="34"/>
      <c r="G13" s="75">
        <v>1</v>
      </c>
      <c r="H13" s="75"/>
      <c r="I13" s="75"/>
      <c r="J13" s="75"/>
      <c r="K13" s="73">
        <f t="shared" si="4"/>
        <v>1.0298524</v>
      </c>
      <c r="L13" s="73"/>
      <c r="M13" s="73"/>
      <c r="N13" s="73"/>
      <c r="O13" s="73"/>
      <c r="P13" s="67">
        <f t="shared" si="5"/>
        <v>0.97101289999999996</v>
      </c>
      <c r="Q13" s="68"/>
      <c r="R13" s="68"/>
      <c r="S13" s="68"/>
      <c r="T13" s="69"/>
      <c r="U13" s="66">
        <f>ROUND($C$14*P13,7)</f>
        <v>34389.392866399998</v>
      </c>
      <c r="V13" s="66"/>
      <c r="W13" s="66"/>
      <c r="X13" s="66"/>
      <c r="Y13" s="66"/>
      <c r="Z13" s="66">
        <f>IF($C$15="","",ROUND($C$15*P13,7))</f>
        <v>5873.6570320999999</v>
      </c>
      <c r="AA13" s="66"/>
      <c r="AB13" s="66"/>
      <c r="AC13" s="66"/>
      <c r="AD13" s="66"/>
      <c r="AF13" s="90">
        <v>10</v>
      </c>
      <c r="AG13" s="91"/>
      <c r="AH13" s="92">
        <v>9.8222772999999997</v>
      </c>
      <c r="AI13" s="93"/>
      <c r="AJ13" s="94">
        <v>1.0332239000000001</v>
      </c>
      <c r="AK13" s="94"/>
      <c r="AL13" s="95">
        <f t="shared" si="3"/>
        <v>0.96784440000000005</v>
      </c>
      <c r="AM13" s="95"/>
    </row>
    <row r="14" spans="1:39" x14ac:dyDescent="0.15">
      <c r="A14" s="35">
        <v>190000</v>
      </c>
      <c r="C14" s="8">
        <f>ROUNDDOWN(C13*C3/1000,0)</f>
        <v>35416</v>
      </c>
      <c r="D14" t="s">
        <v>8</v>
      </c>
      <c r="F14" s="34"/>
      <c r="G14" s="87">
        <v>2</v>
      </c>
      <c r="H14" s="87"/>
      <c r="I14" s="87"/>
      <c r="J14" s="87"/>
      <c r="K14" s="73">
        <f t="shared" si="4"/>
        <v>1.0332239000000001</v>
      </c>
      <c r="L14" s="73"/>
      <c r="M14" s="73"/>
      <c r="N14" s="73"/>
      <c r="O14" s="73"/>
      <c r="P14" s="67">
        <f t="shared" si="5"/>
        <v>0.96784440000000005</v>
      </c>
      <c r="Q14" s="68"/>
      <c r="R14" s="68"/>
      <c r="S14" s="68"/>
      <c r="T14" s="69"/>
      <c r="U14" s="66">
        <f>ROUND($C$14*P14,7)</f>
        <v>34277.177270400003</v>
      </c>
      <c r="V14" s="66"/>
      <c r="W14" s="66"/>
      <c r="X14" s="66"/>
      <c r="Y14" s="66"/>
      <c r="Z14" s="66">
        <f>IF($C$15="","",ROUND($C$15*P14,7))</f>
        <v>5854.4907756000002</v>
      </c>
      <c r="AA14" s="66"/>
      <c r="AB14" s="66"/>
      <c r="AC14" s="66"/>
      <c r="AD14" s="66"/>
      <c r="AF14" s="90">
        <v>11</v>
      </c>
      <c r="AG14" s="91"/>
      <c r="AH14" s="92">
        <v>10.7869636</v>
      </c>
      <c r="AI14" s="93"/>
      <c r="AJ14" s="94">
        <v>1.0366063999999999</v>
      </c>
      <c r="AK14" s="94"/>
      <c r="AL14" s="95">
        <f t="shared" si="3"/>
        <v>0.9646863</v>
      </c>
      <c r="AM14" s="95"/>
    </row>
    <row r="15" spans="1:39" ht="14.25" thickBot="1" x14ac:dyDescent="0.2">
      <c r="A15" s="35">
        <v>200000</v>
      </c>
      <c r="C15" s="8">
        <f>ROUNDDOWN(C13*C4/1000,0)*C6</f>
        <v>6049</v>
      </c>
      <c r="D15" t="s">
        <v>9</v>
      </c>
      <c r="F15" s="34"/>
      <c r="G15" s="119">
        <v>3</v>
      </c>
      <c r="H15" s="119"/>
      <c r="I15" s="119"/>
      <c r="J15" s="119"/>
      <c r="K15" s="120">
        <f t="shared" si="4"/>
        <v>1.0366063999999999</v>
      </c>
      <c r="L15" s="120"/>
      <c r="M15" s="120"/>
      <c r="N15" s="120"/>
      <c r="O15" s="120"/>
      <c r="P15" s="105">
        <f t="shared" si="5"/>
        <v>0.9646863</v>
      </c>
      <c r="Q15" s="121"/>
      <c r="R15" s="121"/>
      <c r="S15" s="121"/>
      <c r="T15" s="106"/>
      <c r="U15" s="114">
        <f>ROUND($C$14*P15,7)</f>
        <v>34165.330000800001</v>
      </c>
      <c r="V15" s="114"/>
      <c r="W15" s="114"/>
      <c r="X15" s="114"/>
      <c r="Y15" s="114"/>
      <c r="Z15" s="114">
        <f>IF($C$15="","",ROUND($C$15*P15,7))</f>
        <v>5835.3874286999999</v>
      </c>
      <c r="AA15" s="114"/>
      <c r="AB15" s="114"/>
      <c r="AC15" s="114"/>
      <c r="AD15" s="114"/>
      <c r="AF15" s="107">
        <v>12</v>
      </c>
      <c r="AG15" s="108"/>
      <c r="AH15" s="109">
        <v>11.748502</v>
      </c>
      <c r="AI15" s="110"/>
      <c r="AJ15" s="111">
        <v>1.04</v>
      </c>
      <c r="AK15" s="111"/>
      <c r="AL15" s="112">
        <f t="shared" si="3"/>
        <v>0.96153849999999996</v>
      </c>
      <c r="AM15" s="113"/>
    </row>
    <row r="16" spans="1:39" ht="14.25" thickTop="1" x14ac:dyDescent="0.15">
      <c r="A16" s="35">
        <v>220000</v>
      </c>
      <c r="F16" s="33"/>
      <c r="G16" s="115" t="s">
        <v>26</v>
      </c>
      <c r="H16" s="116"/>
      <c r="I16" s="116"/>
      <c r="J16" s="116"/>
      <c r="K16" s="116"/>
      <c r="L16" s="116"/>
      <c r="M16" s="116"/>
      <c r="N16" s="116"/>
      <c r="O16" s="116"/>
      <c r="P16" s="116"/>
      <c r="Q16" s="116"/>
      <c r="R16" s="116"/>
      <c r="S16" s="116"/>
      <c r="T16" s="117"/>
      <c r="U16" s="118">
        <f>ROUND(SUM(U3:Y15),0)</f>
        <v>417447</v>
      </c>
      <c r="V16" s="118"/>
      <c r="W16" s="118"/>
      <c r="X16" s="118"/>
      <c r="Y16" s="118"/>
      <c r="Z16" s="118">
        <f>ROUND(SUM(Z3:AD15),1)</f>
        <v>71299.3</v>
      </c>
      <c r="AA16" s="118"/>
      <c r="AB16" s="118"/>
      <c r="AC16" s="118"/>
      <c r="AD16" s="118"/>
    </row>
    <row r="17" spans="1:30" x14ac:dyDescent="0.15">
      <c r="A17" s="35">
        <v>240000</v>
      </c>
    </row>
    <row r="18" spans="1:30" x14ac:dyDescent="0.15">
      <c r="A18" s="35">
        <v>260000</v>
      </c>
    </row>
    <row r="19" spans="1:30" x14ac:dyDescent="0.15">
      <c r="A19" s="35">
        <v>280000</v>
      </c>
      <c r="F19" t="s">
        <v>35</v>
      </c>
    </row>
    <row r="20" spans="1:30" x14ac:dyDescent="0.15">
      <c r="A20" s="35">
        <v>300000</v>
      </c>
      <c r="F20" s="33"/>
      <c r="G20" s="81" t="s">
        <v>21</v>
      </c>
      <c r="H20" s="81"/>
      <c r="I20" s="81"/>
      <c r="J20" s="81"/>
      <c r="K20" s="86" t="s">
        <v>22</v>
      </c>
      <c r="L20" s="86"/>
      <c r="M20" s="86"/>
      <c r="N20" s="86"/>
      <c r="O20" s="86"/>
      <c r="P20" s="86" t="s">
        <v>23</v>
      </c>
      <c r="Q20" s="86"/>
      <c r="R20" s="86"/>
      <c r="S20" s="86"/>
      <c r="T20" s="86"/>
      <c r="U20" s="81" t="s">
        <v>24</v>
      </c>
      <c r="V20" s="81"/>
      <c r="W20" s="81"/>
      <c r="X20" s="81"/>
      <c r="Y20" s="81"/>
      <c r="Z20" s="81" t="s">
        <v>25</v>
      </c>
      <c r="AA20" s="81"/>
      <c r="AB20" s="81"/>
      <c r="AC20" s="81"/>
      <c r="AD20" s="81"/>
    </row>
    <row r="21" spans="1:30" x14ac:dyDescent="0.15">
      <c r="A21" s="35">
        <v>320000</v>
      </c>
      <c r="F21" s="33" t="s">
        <v>27</v>
      </c>
      <c r="G21" s="82">
        <v>4</v>
      </c>
      <c r="H21" s="82"/>
      <c r="I21" s="82"/>
      <c r="J21" s="82"/>
      <c r="K21" s="73" t="str">
        <f>IF(F21="〇","",VLOOKUP(AJ3,$AJ3:$AK15,1,FALSE))</f>
        <v/>
      </c>
      <c r="L21" s="73"/>
      <c r="M21" s="73"/>
      <c r="N21" s="73"/>
      <c r="O21" s="73"/>
      <c r="P21" s="67" t="str">
        <f>IF(K21="","",ROUND(1/K21,7))</f>
        <v/>
      </c>
      <c r="Q21" s="68"/>
      <c r="R21" s="68"/>
      <c r="S21" s="68"/>
      <c r="T21" s="69"/>
      <c r="U21" s="66">
        <f>IF(P21="",$C$14,IF(P21="","",ROUND($C$14*P21,7)))</f>
        <v>35416</v>
      </c>
      <c r="V21" s="66"/>
      <c r="W21" s="66"/>
      <c r="X21" s="66"/>
      <c r="Y21" s="66"/>
      <c r="Z21" s="66">
        <f>IF(P21="",C15,IF($C$15="","",ROUND($C$15*P21,7)))</f>
        <v>6049</v>
      </c>
      <c r="AA21" s="66"/>
      <c r="AB21" s="66"/>
      <c r="AC21" s="66"/>
      <c r="AD21" s="66"/>
    </row>
    <row r="22" spans="1:30" x14ac:dyDescent="0.15">
      <c r="A22" s="35">
        <v>340000</v>
      </c>
      <c r="F22" s="34"/>
      <c r="G22" s="77">
        <v>5</v>
      </c>
      <c r="H22" s="77"/>
      <c r="I22" s="77"/>
      <c r="J22" s="77"/>
      <c r="K22" s="73">
        <f>AJ3</f>
        <v>1.0032737</v>
      </c>
      <c r="L22" s="73"/>
      <c r="M22" s="73"/>
      <c r="N22" s="73"/>
      <c r="O22" s="73"/>
      <c r="P22" s="67">
        <f t="shared" ref="P22:P33" si="6">ROUND(1/K22,7)</f>
        <v>0.99673699999999998</v>
      </c>
      <c r="Q22" s="68"/>
      <c r="R22" s="68"/>
      <c r="S22" s="68"/>
      <c r="T22" s="69"/>
      <c r="U22" s="66">
        <f>ROUND($C$14*P22,7)</f>
        <v>35300.437592000002</v>
      </c>
      <c r="V22" s="66"/>
      <c r="W22" s="66"/>
      <c r="X22" s="66"/>
      <c r="Y22" s="66"/>
      <c r="Z22" s="66">
        <f t="shared" ref="Z22:Z26" si="7">IF($C$15="","",ROUND($C$15*P22,7))</f>
        <v>6029.2621129999998</v>
      </c>
      <c r="AA22" s="66"/>
      <c r="AB22" s="66"/>
      <c r="AC22" s="66"/>
      <c r="AD22" s="66"/>
    </row>
    <row r="23" spans="1:30" x14ac:dyDescent="0.15">
      <c r="A23" s="35">
        <v>360000</v>
      </c>
      <c r="F23" s="34"/>
      <c r="G23" s="80">
        <v>6</v>
      </c>
      <c r="H23" s="80"/>
      <c r="I23" s="80"/>
      <c r="J23" s="80"/>
      <c r="K23" s="73">
        <f>AJ4</f>
        <v>1.0065582</v>
      </c>
      <c r="L23" s="73"/>
      <c r="M23" s="73"/>
      <c r="N23" s="73"/>
      <c r="O23" s="73"/>
      <c r="P23" s="67">
        <f t="shared" si="6"/>
        <v>0.99348449999999999</v>
      </c>
      <c r="Q23" s="68"/>
      <c r="R23" s="68"/>
      <c r="S23" s="68"/>
      <c r="T23" s="69"/>
      <c r="U23" s="66">
        <f t="shared" ref="U23:U26" si="8">ROUND($C$14*P23,7)</f>
        <v>35185.247051999999</v>
      </c>
      <c r="V23" s="66"/>
      <c r="W23" s="66"/>
      <c r="X23" s="66"/>
      <c r="Y23" s="66"/>
      <c r="Z23" s="66">
        <f t="shared" si="7"/>
        <v>6009.5877405000001</v>
      </c>
      <c r="AA23" s="66"/>
      <c r="AB23" s="66"/>
      <c r="AC23" s="66"/>
      <c r="AD23" s="66"/>
    </row>
    <row r="24" spans="1:30" x14ac:dyDescent="0.15">
      <c r="A24" s="35">
        <v>380000</v>
      </c>
      <c r="F24" s="34"/>
      <c r="G24" s="78">
        <v>7</v>
      </c>
      <c r="H24" s="78"/>
      <c r="I24" s="78"/>
      <c r="J24" s="78"/>
      <c r="K24" s="73">
        <f>AJ5</f>
        <v>1.0098533999999999</v>
      </c>
      <c r="L24" s="73"/>
      <c r="M24" s="73"/>
      <c r="N24" s="73"/>
      <c r="O24" s="73"/>
      <c r="P24" s="67">
        <f t="shared" si="6"/>
        <v>0.99024270000000003</v>
      </c>
      <c r="Q24" s="68"/>
      <c r="R24" s="68"/>
      <c r="S24" s="68"/>
      <c r="T24" s="69"/>
      <c r="U24" s="66">
        <f t="shared" si="8"/>
        <v>35070.435463200003</v>
      </c>
      <c r="V24" s="66"/>
      <c r="W24" s="66"/>
      <c r="X24" s="66"/>
      <c r="Y24" s="66"/>
      <c r="Z24" s="66">
        <f t="shared" si="7"/>
        <v>5989.9780922999998</v>
      </c>
      <c r="AA24" s="66"/>
      <c r="AB24" s="66"/>
      <c r="AC24" s="66"/>
      <c r="AD24" s="66"/>
    </row>
    <row r="25" spans="1:30" ht="13.5" customHeight="1" x14ac:dyDescent="0.15">
      <c r="A25" s="36" t="s">
        <v>32</v>
      </c>
      <c r="F25" s="34"/>
      <c r="G25" s="79">
        <v>8</v>
      </c>
      <c r="H25" s="79"/>
      <c r="I25" s="79"/>
      <c r="J25" s="79"/>
      <c r="K25" s="73">
        <f>AJ6</f>
        <v>1.0131593999999999</v>
      </c>
      <c r="L25" s="73"/>
      <c r="M25" s="73"/>
      <c r="N25" s="73"/>
      <c r="O25" s="73"/>
      <c r="P25" s="67">
        <f t="shared" si="6"/>
        <v>0.98701150000000004</v>
      </c>
      <c r="Q25" s="68"/>
      <c r="R25" s="68"/>
      <c r="S25" s="68"/>
      <c r="T25" s="69"/>
      <c r="U25" s="66">
        <f t="shared" si="8"/>
        <v>34955.999283999998</v>
      </c>
      <c r="V25" s="66"/>
      <c r="W25" s="66"/>
      <c r="X25" s="66"/>
      <c r="Y25" s="66"/>
      <c r="Z25" s="66">
        <f t="shared" si="7"/>
        <v>5970.4325634999996</v>
      </c>
      <c r="AA25" s="66"/>
      <c r="AB25" s="66"/>
      <c r="AC25" s="66"/>
      <c r="AD25" s="66"/>
    </row>
    <row r="26" spans="1:30" ht="13.5" customHeight="1" thickBot="1" x14ac:dyDescent="0.2">
      <c r="F26" s="34"/>
      <c r="G26" s="76">
        <v>9</v>
      </c>
      <c r="H26" s="76"/>
      <c r="I26" s="76"/>
      <c r="J26" s="76"/>
      <c r="K26" s="73">
        <f>AJ7</f>
        <v>1.0164762000000001</v>
      </c>
      <c r="L26" s="73"/>
      <c r="M26" s="73"/>
      <c r="N26" s="73"/>
      <c r="O26" s="73"/>
      <c r="P26" s="105">
        <f t="shared" si="6"/>
        <v>0.98379090000000002</v>
      </c>
      <c r="Q26" s="121"/>
      <c r="R26" s="121"/>
      <c r="S26" s="121"/>
      <c r="T26" s="106"/>
      <c r="U26" s="114">
        <f t="shared" si="8"/>
        <v>34841.938514399997</v>
      </c>
      <c r="V26" s="114"/>
      <c r="W26" s="114"/>
      <c r="X26" s="114"/>
      <c r="Y26" s="114"/>
      <c r="Z26" s="114">
        <f t="shared" si="7"/>
        <v>5950.9511541000002</v>
      </c>
      <c r="AA26" s="114"/>
      <c r="AB26" s="114"/>
      <c r="AC26" s="114"/>
      <c r="AD26" s="114"/>
    </row>
    <row r="27" spans="1:30" ht="13.5" customHeight="1" thickBot="1" x14ac:dyDescent="0.2">
      <c r="F27" s="34"/>
      <c r="G27" s="126" t="s">
        <v>30</v>
      </c>
      <c r="H27" s="127"/>
      <c r="I27" s="127"/>
      <c r="J27" s="127"/>
      <c r="K27" s="127"/>
      <c r="L27" s="127"/>
      <c r="M27" s="127"/>
      <c r="N27" s="127"/>
      <c r="O27" s="127"/>
      <c r="P27" s="127"/>
      <c r="Q27" s="127"/>
      <c r="R27" s="127"/>
      <c r="S27" s="127"/>
      <c r="T27" s="128"/>
      <c r="U27" s="122">
        <f>SUM(U21:Y26)</f>
        <v>210770.0579056</v>
      </c>
      <c r="V27" s="123"/>
      <c r="W27" s="123"/>
      <c r="X27" s="123"/>
      <c r="Y27" s="124"/>
      <c r="Z27" s="122">
        <f>SUM(Z21:AD26)</f>
        <v>35999.211663399998</v>
      </c>
      <c r="AA27" s="123"/>
      <c r="AB27" s="123"/>
      <c r="AC27" s="123"/>
      <c r="AD27" s="124"/>
    </row>
    <row r="28" spans="1:30" ht="13.5" customHeight="1" x14ac:dyDescent="0.15">
      <c r="F28" s="34"/>
      <c r="G28" s="125">
        <v>10</v>
      </c>
      <c r="H28" s="125"/>
      <c r="I28" s="125"/>
      <c r="J28" s="125"/>
      <c r="K28" s="129">
        <f t="shared" ref="K28:K33" si="9">AJ3</f>
        <v>1.0032737</v>
      </c>
      <c r="L28" s="129"/>
      <c r="M28" s="129"/>
      <c r="N28" s="129"/>
      <c r="O28" s="129"/>
      <c r="P28" s="112">
        <f t="shared" si="6"/>
        <v>0.99673699999999998</v>
      </c>
      <c r="Q28" s="130"/>
      <c r="R28" s="130"/>
      <c r="S28" s="130"/>
      <c r="T28" s="113"/>
      <c r="U28" s="131">
        <f>ROUND($C$14*P28,7)</f>
        <v>35300.437592000002</v>
      </c>
      <c r="V28" s="131"/>
      <c r="W28" s="131"/>
      <c r="X28" s="131"/>
      <c r="Y28" s="131"/>
      <c r="Z28" s="70">
        <f t="shared" ref="Z28:Z33" si="10">IF($C$15="","",ROUND($C$15*P28,7))</f>
        <v>6029.2621129999998</v>
      </c>
      <c r="AA28" s="70"/>
      <c r="AB28" s="70"/>
      <c r="AC28" s="70"/>
      <c r="AD28" s="70"/>
    </row>
    <row r="29" spans="1:30" ht="13.5" customHeight="1" x14ac:dyDescent="0.15">
      <c r="F29" s="34"/>
      <c r="G29" s="77">
        <v>11</v>
      </c>
      <c r="H29" s="77"/>
      <c r="I29" s="77"/>
      <c r="J29" s="77"/>
      <c r="K29" s="129">
        <f t="shared" si="9"/>
        <v>1.0065582</v>
      </c>
      <c r="L29" s="129"/>
      <c r="M29" s="129"/>
      <c r="N29" s="129"/>
      <c r="O29" s="129"/>
      <c r="P29" s="67">
        <f t="shared" si="6"/>
        <v>0.99348449999999999</v>
      </c>
      <c r="Q29" s="68"/>
      <c r="R29" s="68"/>
      <c r="S29" s="68"/>
      <c r="T29" s="69"/>
      <c r="U29" s="114">
        <f t="shared" ref="U29:U33" si="11">ROUND($C$14*P29,7)</f>
        <v>35185.247051999999</v>
      </c>
      <c r="V29" s="114"/>
      <c r="W29" s="114"/>
      <c r="X29" s="114"/>
      <c r="Y29" s="114"/>
      <c r="Z29" s="66">
        <f t="shared" si="10"/>
        <v>6009.5877405000001</v>
      </c>
      <c r="AA29" s="66"/>
      <c r="AB29" s="66"/>
      <c r="AC29" s="66"/>
      <c r="AD29" s="66"/>
    </row>
    <row r="30" spans="1:30" ht="13.5" customHeight="1" x14ac:dyDescent="0.15">
      <c r="F30" s="34"/>
      <c r="G30" s="80">
        <v>12</v>
      </c>
      <c r="H30" s="80"/>
      <c r="I30" s="80"/>
      <c r="J30" s="80"/>
      <c r="K30" s="129">
        <f t="shared" si="9"/>
        <v>1.0098533999999999</v>
      </c>
      <c r="L30" s="129"/>
      <c r="M30" s="129"/>
      <c r="N30" s="129"/>
      <c r="O30" s="129"/>
      <c r="P30" s="67">
        <f t="shared" si="6"/>
        <v>0.99024270000000003</v>
      </c>
      <c r="Q30" s="68"/>
      <c r="R30" s="68"/>
      <c r="S30" s="68"/>
      <c r="T30" s="69"/>
      <c r="U30" s="66">
        <f t="shared" si="11"/>
        <v>35070.435463200003</v>
      </c>
      <c r="V30" s="66"/>
      <c r="W30" s="66"/>
      <c r="X30" s="66"/>
      <c r="Y30" s="66"/>
      <c r="Z30" s="66">
        <f t="shared" si="10"/>
        <v>5989.9780922999998</v>
      </c>
      <c r="AA30" s="66"/>
      <c r="AB30" s="66"/>
      <c r="AC30" s="66"/>
      <c r="AD30" s="66"/>
    </row>
    <row r="31" spans="1:30" ht="13.5" customHeight="1" x14ac:dyDescent="0.15">
      <c r="F31" s="34"/>
      <c r="G31" s="78">
        <v>1</v>
      </c>
      <c r="H31" s="78"/>
      <c r="I31" s="78"/>
      <c r="J31" s="78"/>
      <c r="K31" s="129">
        <f t="shared" si="9"/>
        <v>1.0131593999999999</v>
      </c>
      <c r="L31" s="129"/>
      <c r="M31" s="129"/>
      <c r="N31" s="129"/>
      <c r="O31" s="129"/>
      <c r="P31" s="67">
        <f t="shared" si="6"/>
        <v>0.98701150000000004</v>
      </c>
      <c r="Q31" s="68"/>
      <c r="R31" s="68"/>
      <c r="S31" s="68"/>
      <c r="T31" s="69"/>
      <c r="U31" s="66">
        <f t="shared" si="11"/>
        <v>34955.999283999998</v>
      </c>
      <c r="V31" s="66"/>
      <c r="W31" s="66"/>
      <c r="X31" s="66"/>
      <c r="Y31" s="66"/>
      <c r="Z31" s="66">
        <f t="shared" si="10"/>
        <v>5970.4325634999996</v>
      </c>
      <c r="AA31" s="66"/>
      <c r="AB31" s="66"/>
      <c r="AC31" s="66"/>
      <c r="AD31" s="66"/>
    </row>
    <row r="32" spans="1:30" ht="13.5" customHeight="1" x14ac:dyDescent="0.15">
      <c r="F32" s="34"/>
      <c r="G32" s="79">
        <v>2</v>
      </c>
      <c r="H32" s="79"/>
      <c r="I32" s="79"/>
      <c r="J32" s="79"/>
      <c r="K32" s="129">
        <f t="shared" si="9"/>
        <v>1.0164762000000001</v>
      </c>
      <c r="L32" s="129"/>
      <c r="M32" s="129"/>
      <c r="N32" s="129"/>
      <c r="O32" s="129"/>
      <c r="P32" s="67">
        <f t="shared" si="6"/>
        <v>0.98379090000000002</v>
      </c>
      <c r="Q32" s="68"/>
      <c r="R32" s="68"/>
      <c r="S32" s="68"/>
      <c r="T32" s="69"/>
      <c r="U32" s="70">
        <f t="shared" si="11"/>
        <v>34841.938514399997</v>
      </c>
      <c r="V32" s="70"/>
      <c r="W32" s="70"/>
      <c r="X32" s="70"/>
      <c r="Y32" s="70"/>
      <c r="Z32" s="66">
        <f t="shared" si="10"/>
        <v>5950.9511541000002</v>
      </c>
      <c r="AA32" s="66"/>
      <c r="AB32" s="66"/>
      <c r="AC32" s="66"/>
      <c r="AD32" s="66"/>
    </row>
    <row r="33" spans="6:30" ht="13.5" customHeight="1" thickBot="1" x14ac:dyDescent="0.2">
      <c r="F33" s="34"/>
      <c r="G33" s="142">
        <v>3</v>
      </c>
      <c r="H33" s="142"/>
      <c r="I33" s="142"/>
      <c r="J33" s="142"/>
      <c r="K33" s="129">
        <f t="shared" si="9"/>
        <v>1.0198039000000001</v>
      </c>
      <c r="L33" s="129"/>
      <c r="M33" s="129"/>
      <c r="N33" s="129"/>
      <c r="O33" s="129"/>
      <c r="P33" s="139">
        <f t="shared" si="6"/>
        <v>0.98058069999999997</v>
      </c>
      <c r="Q33" s="140"/>
      <c r="R33" s="140"/>
      <c r="S33" s="140"/>
      <c r="T33" s="141"/>
      <c r="U33" s="70">
        <f t="shared" si="11"/>
        <v>34728.246071200003</v>
      </c>
      <c r="V33" s="70"/>
      <c r="W33" s="70"/>
      <c r="X33" s="70"/>
      <c r="Y33" s="70"/>
      <c r="Z33" s="132">
        <f t="shared" si="10"/>
        <v>5931.5326543000001</v>
      </c>
      <c r="AA33" s="132"/>
      <c r="AB33" s="132"/>
      <c r="AC33" s="132"/>
      <c r="AD33" s="132"/>
    </row>
    <row r="34" spans="6:30" ht="13.5" customHeight="1" thickBot="1" x14ac:dyDescent="0.2">
      <c r="F34" s="34"/>
      <c r="G34" s="133" t="s">
        <v>31</v>
      </c>
      <c r="H34" s="134"/>
      <c r="I34" s="134"/>
      <c r="J34" s="134"/>
      <c r="K34" s="134"/>
      <c r="L34" s="134"/>
      <c r="M34" s="134"/>
      <c r="N34" s="134"/>
      <c r="O34" s="134"/>
      <c r="P34" s="134"/>
      <c r="Q34" s="134"/>
      <c r="R34" s="134"/>
      <c r="S34" s="134"/>
      <c r="T34" s="135"/>
      <c r="U34" s="136">
        <f>SUM(U28:Y33)</f>
        <v>210082.3039768</v>
      </c>
      <c r="V34" s="137"/>
      <c r="W34" s="137"/>
      <c r="X34" s="137"/>
      <c r="Y34" s="138"/>
      <c r="Z34" s="136">
        <f>SUM(Z28:AD33)</f>
        <v>35881.744317699995</v>
      </c>
      <c r="AA34" s="137"/>
      <c r="AB34" s="137"/>
      <c r="AC34" s="137"/>
      <c r="AD34" s="138"/>
    </row>
    <row r="35" spans="6:30" ht="13.5" customHeight="1" thickTop="1" x14ac:dyDescent="0.15">
      <c r="F35" s="33"/>
      <c r="G35" s="115" t="s">
        <v>26</v>
      </c>
      <c r="H35" s="116"/>
      <c r="I35" s="116"/>
      <c r="J35" s="116"/>
      <c r="K35" s="116"/>
      <c r="L35" s="116"/>
      <c r="M35" s="116"/>
      <c r="N35" s="116"/>
      <c r="O35" s="116"/>
      <c r="P35" s="116"/>
      <c r="Q35" s="116"/>
      <c r="R35" s="116"/>
      <c r="S35" s="116"/>
      <c r="T35" s="117"/>
      <c r="U35" s="118">
        <f>ROUND(SUM(U27,U34),1)</f>
        <v>420852.4</v>
      </c>
      <c r="V35" s="118"/>
      <c r="W35" s="118"/>
      <c r="X35" s="118"/>
      <c r="Y35" s="118"/>
      <c r="Z35" s="118">
        <f>ROUND(SUM(Z27,Z34),1)</f>
        <v>71881</v>
      </c>
      <c r="AA35" s="118"/>
      <c r="AB35" s="118"/>
      <c r="AC35" s="118"/>
      <c r="AD35" s="118"/>
    </row>
  </sheetData>
  <sheetProtection password="D240" sheet="1" objects="1" scenarios="1"/>
  <protectedRanges>
    <protectedRange sqref="C1:C4" name="範囲1"/>
  </protectedRanges>
  <mergeCells count="195">
    <mergeCell ref="Z33:AD33"/>
    <mergeCell ref="G34:T34"/>
    <mergeCell ref="Z34:AD34"/>
    <mergeCell ref="G35:T35"/>
    <mergeCell ref="Z35:AD35"/>
    <mergeCell ref="Z30:AD30"/>
    <mergeCell ref="G31:J31"/>
    <mergeCell ref="Z31:AD31"/>
    <mergeCell ref="G32:J32"/>
    <mergeCell ref="Z32:AD32"/>
    <mergeCell ref="K31:O31"/>
    <mergeCell ref="P31:T31"/>
    <mergeCell ref="U31:Y31"/>
    <mergeCell ref="K30:O30"/>
    <mergeCell ref="P30:T30"/>
    <mergeCell ref="U30:Y30"/>
    <mergeCell ref="G30:J30"/>
    <mergeCell ref="U35:Y35"/>
    <mergeCell ref="U34:Y34"/>
    <mergeCell ref="K33:O33"/>
    <mergeCell ref="P33:T33"/>
    <mergeCell ref="U33:Y33"/>
    <mergeCell ref="G33:J33"/>
    <mergeCell ref="K32:O32"/>
    <mergeCell ref="Z27:AD27"/>
    <mergeCell ref="G28:J28"/>
    <mergeCell ref="Z28:AD28"/>
    <mergeCell ref="G29:J29"/>
    <mergeCell ref="Z29:AD29"/>
    <mergeCell ref="G26:J26"/>
    <mergeCell ref="K26:O26"/>
    <mergeCell ref="P26:T26"/>
    <mergeCell ref="U26:Y26"/>
    <mergeCell ref="Z26:AD26"/>
    <mergeCell ref="G27:T27"/>
    <mergeCell ref="U27:Y27"/>
    <mergeCell ref="K28:O28"/>
    <mergeCell ref="P28:T28"/>
    <mergeCell ref="U28:Y28"/>
    <mergeCell ref="K29:O29"/>
    <mergeCell ref="P29:T29"/>
    <mergeCell ref="U29:Y29"/>
    <mergeCell ref="G25:J25"/>
    <mergeCell ref="K25:O25"/>
    <mergeCell ref="P25:T25"/>
    <mergeCell ref="U25:Y25"/>
    <mergeCell ref="Z25:AD25"/>
    <mergeCell ref="G24:J24"/>
    <mergeCell ref="K24:O24"/>
    <mergeCell ref="P24:T24"/>
    <mergeCell ref="U24:Y24"/>
    <mergeCell ref="Z24:AD24"/>
    <mergeCell ref="G23:J23"/>
    <mergeCell ref="K23:O23"/>
    <mergeCell ref="P23:T23"/>
    <mergeCell ref="U23:Y23"/>
    <mergeCell ref="Z23:AD23"/>
    <mergeCell ref="G22:J22"/>
    <mergeCell ref="K22:O22"/>
    <mergeCell ref="P22:T22"/>
    <mergeCell ref="U22:Y22"/>
    <mergeCell ref="Z22:AD22"/>
    <mergeCell ref="K21:O21"/>
    <mergeCell ref="P21:T21"/>
    <mergeCell ref="U21:Y21"/>
    <mergeCell ref="Z21:AD21"/>
    <mergeCell ref="AF15:AG15"/>
    <mergeCell ref="AH15:AI15"/>
    <mergeCell ref="AJ15:AK15"/>
    <mergeCell ref="AL15:AM15"/>
    <mergeCell ref="G20:J20"/>
    <mergeCell ref="K20:O20"/>
    <mergeCell ref="P20:T20"/>
    <mergeCell ref="U20:Y20"/>
    <mergeCell ref="Z20:AD20"/>
    <mergeCell ref="U15:Y15"/>
    <mergeCell ref="Z15:AD15"/>
    <mergeCell ref="G16:T16"/>
    <mergeCell ref="U16:Y16"/>
    <mergeCell ref="Z16:AD16"/>
    <mergeCell ref="G15:J15"/>
    <mergeCell ref="K15:O15"/>
    <mergeCell ref="P15:T15"/>
    <mergeCell ref="G21:J21"/>
    <mergeCell ref="AF13:AG13"/>
    <mergeCell ref="AH13:AI13"/>
    <mergeCell ref="AJ13:AK13"/>
    <mergeCell ref="AL13:AM13"/>
    <mergeCell ref="AF14:AG14"/>
    <mergeCell ref="AH14:AI14"/>
    <mergeCell ref="AJ14:AK14"/>
    <mergeCell ref="AL14:AM14"/>
    <mergeCell ref="AF10:AG10"/>
    <mergeCell ref="AH10:AI10"/>
    <mergeCell ref="AJ10:AK10"/>
    <mergeCell ref="AL10:AM10"/>
    <mergeCell ref="AF12:AG12"/>
    <mergeCell ref="AH12:AI12"/>
    <mergeCell ref="AJ12:AK12"/>
    <mergeCell ref="AL12:AM12"/>
    <mergeCell ref="AF8:AG8"/>
    <mergeCell ref="AH8:AI8"/>
    <mergeCell ref="AJ8:AK8"/>
    <mergeCell ref="AL8:AM8"/>
    <mergeCell ref="AF9:AG9"/>
    <mergeCell ref="AH9:AI9"/>
    <mergeCell ref="AJ9:AK9"/>
    <mergeCell ref="AL9:AM9"/>
    <mergeCell ref="AF6:AG6"/>
    <mergeCell ref="AH6:AI6"/>
    <mergeCell ref="AJ6:AK6"/>
    <mergeCell ref="AL6:AM6"/>
    <mergeCell ref="AF7:AG7"/>
    <mergeCell ref="AH7:AI7"/>
    <mergeCell ref="AJ7:AK7"/>
    <mergeCell ref="AL7:AM7"/>
    <mergeCell ref="AF4:AG4"/>
    <mergeCell ref="AH4:AI4"/>
    <mergeCell ref="AJ4:AK4"/>
    <mergeCell ref="AL4:AM4"/>
    <mergeCell ref="AF5:AG5"/>
    <mergeCell ref="AH5:AI5"/>
    <mergeCell ref="AJ5:AK5"/>
    <mergeCell ref="AL5:AM5"/>
    <mergeCell ref="AF2:AG2"/>
    <mergeCell ref="AH2:AI2"/>
    <mergeCell ref="AJ2:AK2"/>
    <mergeCell ref="AL2:AM2"/>
    <mergeCell ref="AF3:AG3"/>
    <mergeCell ref="AH3:AI3"/>
    <mergeCell ref="AJ3:AK3"/>
    <mergeCell ref="AL3:AM3"/>
    <mergeCell ref="Z13:AD13"/>
    <mergeCell ref="G14:J14"/>
    <mergeCell ref="K14:O14"/>
    <mergeCell ref="P14:T14"/>
    <mergeCell ref="U14:Y14"/>
    <mergeCell ref="Z14:AD14"/>
    <mergeCell ref="U4:Y4"/>
    <mergeCell ref="Z10:AD10"/>
    <mergeCell ref="G12:J12"/>
    <mergeCell ref="K12:O12"/>
    <mergeCell ref="P12:T12"/>
    <mergeCell ref="U12:Y12"/>
    <mergeCell ref="Z12:AD12"/>
    <mergeCell ref="U10:Y10"/>
    <mergeCell ref="U8:Y8"/>
    <mergeCell ref="Z8:AD8"/>
    <mergeCell ref="G9:J9"/>
    <mergeCell ref="K9:O9"/>
    <mergeCell ref="P9:T9"/>
    <mergeCell ref="U9:Y9"/>
    <mergeCell ref="Z9:AD9"/>
    <mergeCell ref="Z6:AD6"/>
    <mergeCell ref="Z7:AD7"/>
    <mergeCell ref="Z4:AD4"/>
    <mergeCell ref="G5:J5"/>
    <mergeCell ref="K5:O5"/>
    <mergeCell ref="P5:T5"/>
    <mergeCell ref="U5:Y5"/>
    <mergeCell ref="Z5:AD5"/>
    <mergeCell ref="Z2:AD2"/>
    <mergeCell ref="G3:J3"/>
    <mergeCell ref="K3:O3"/>
    <mergeCell ref="P3:T3"/>
    <mergeCell ref="U3:Y3"/>
    <mergeCell ref="Z3:AD3"/>
    <mergeCell ref="G2:J2"/>
    <mergeCell ref="K2:O2"/>
    <mergeCell ref="P2:T2"/>
    <mergeCell ref="U2:Y2"/>
    <mergeCell ref="U6:Y6"/>
    <mergeCell ref="P32:T32"/>
    <mergeCell ref="U32:Y32"/>
    <mergeCell ref="C1:D1"/>
    <mergeCell ref="K8:O8"/>
    <mergeCell ref="P8:T8"/>
    <mergeCell ref="G10:J10"/>
    <mergeCell ref="K10:O10"/>
    <mergeCell ref="P10:T10"/>
    <mergeCell ref="G13:J13"/>
    <mergeCell ref="K13:O13"/>
    <mergeCell ref="P13:T13"/>
    <mergeCell ref="G8:J8"/>
    <mergeCell ref="G4:J4"/>
    <mergeCell ref="K4:O4"/>
    <mergeCell ref="P4:T4"/>
    <mergeCell ref="G6:J6"/>
    <mergeCell ref="K6:O6"/>
    <mergeCell ref="P6:T6"/>
    <mergeCell ref="G7:J7"/>
    <mergeCell ref="K7:O7"/>
    <mergeCell ref="P7:T7"/>
    <mergeCell ref="U7:Y7"/>
    <mergeCell ref="U13:Y13"/>
  </mergeCells>
  <phoneticPr fontId="7"/>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計算シート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GS18110071</cp:lastModifiedBy>
  <cp:lastPrinted>2022-09-09T06:26:21Z</cp:lastPrinted>
  <dcterms:created xsi:type="dcterms:W3CDTF">2012-01-31T07:24:37Z</dcterms:created>
  <dcterms:modified xsi:type="dcterms:W3CDTF">2024-01-26T04:06:22Z</dcterms:modified>
</cp:coreProperties>
</file>