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24226"/>
  <mc:AlternateContent xmlns:mc="http://schemas.openxmlformats.org/markup-compatibility/2006">
    <mc:Choice Requires="x15">
      <x15ac:absPath xmlns:x15ac="http://schemas.microsoft.com/office/spreadsheetml/2010/11/ac" url="E:\"/>
    </mc:Choice>
  </mc:AlternateContent>
  <xr:revisionPtr revIDLastSave="0" documentId="13_ncr:1_{9EE419B0-282C-4CEF-AA67-B94BE6289CAC}" xr6:coauthVersionLast="45" xr6:coauthVersionMax="47" xr10:uidLastSave="{00000000-0000-0000-0000-000000000000}"/>
  <bookViews>
    <workbookView xWindow="-120" yWindow="-120" windowWidth="20730" windowHeight="11160" xr2:uid="{00000000-000D-0000-FFFF-FFFF00000000}"/>
  </bookViews>
  <sheets>
    <sheet name="任意継続掛金の計算" sheetId="6" r:id="rId1"/>
    <sheet name="納入方法の種類" sheetId="7" r:id="rId2"/>
  </sheets>
  <definedNames>
    <definedName name="_xlnm.Print_Area" localSheetId="0">任意継続掛金の計算!$A$1:$E$16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6" i="6" l="1"/>
  <c r="J10" i="7"/>
  <c r="J8" i="7"/>
  <c r="J6" i="7"/>
  <c r="J4" i="7"/>
  <c r="J2" i="7"/>
  <c r="G15" i="6"/>
  <c r="F15" i="6"/>
  <c r="D8" i="6"/>
  <c r="D11" i="6" s="1"/>
  <c r="D15" i="6" s="1"/>
  <c r="J3" i="7" l="1"/>
  <c r="J11" i="7" l="1"/>
  <c r="J9" i="7"/>
  <c r="J7" i="7"/>
  <c r="J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kouritu</author>
  </authors>
  <commentList>
    <comment ref="D3" authorId="0" shapeId="0" xr:uid="{BE03986E-204E-496B-A11D-0F7ADBEA4669}">
      <text>
        <r>
          <rPr>
            <b/>
            <sz val="11"/>
            <color indexed="81"/>
            <rFont val="MS P ゴシック"/>
            <family val="3"/>
            <charset val="128"/>
          </rPr>
          <t>満年齢</t>
        </r>
      </text>
    </comment>
  </commentList>
</comments>
</file>

<file path=xl/sharedStrings.xml><?xml version="1.0" encoding="utf-8"?>
<sst xmlns="http://schemas.openxmlformats.org/spreadsheetml/2006/main" count="52" uniqueCount="29">
  <si>
    <t>＜任意継続掛金の計算＞</t>
    <rPh sb="1" eb="3">
      <t>ニンイ</t>
    </rPh>
    <rPh sb="3" eb="5">
      <t>ケイゾク</t>
    </rPh>
    <rPh sb="5" eb="7">
      <t>カケキン</t>
    </rPh>
    <rPh sb="8" eb="10">
      <t>ケイサン</t>
    </rPh>
    <phoneticPr fontId="1"/>
  </si>
  <si>
    <t>退　職　時　年　齢</t>
    <rPh sb="0" eb="1">
      <t>タイ</t>
    </rPh>
    <rPh sb="2" eb="3">
      <t>ショク</t>
    </rPh>
    <rPh sb="4" eb="5">
      <t>トキ</t>
    </rPh>
    <rPh sb="6" eb="7">
      <t>ネン</t>
    </rPh>
    <rPh sb="8" eb="9">
      <t>トシ</t>
    </rPh>
    <phoneticPr fontId="1"/>
  </si>
  <si>
    <t>退職月の標準報酬月額</t>
    <rPh sb="0" eb="2">
      <t>タイショク</t>
    </rPh>
    <rPh sb="2" eb="3">
      <t>ツキ</t>
    </rPh>
    <rPh sb="4" eb="6">
      <t>ヒョウジュン</t>
    </rPh>
    <rPh sb="6" eb="8">
      <t>ホウシュウ</t>
    </rPh>
    <rPh sb="8" eb="10">
      <t>ゲツガク</t>
    </rPh>
    <phoneticPr fontId="1"/>
  </si>
  <si>
    <t>①　退職月の標準報酬月額</t>
    <rPh sb="2" eb="4">
      <t>タイショク</t>
    </rPh>
    <rPh sb="4" eb="5">
      <t>ツキ</t>
    </rPh>
    <rPh sb="6" eb="8">
      <t>ヒョウジュン</t>
    </rPh>
    <rPh sb="8" eb="10">
      <t>ホウシュウ</t>
    </rPh>
    <rPh sb="10" eb="12">
      <t>ゲツガク</t>
    </rPh>
    <phoneticPr fontId="1"/>
  </si>
  <si>
    <t>あなたの掛金算定の基礎となる額は
（上記①～②のうち一番低い額）</t>
    <rPh sb="4" eb="6">
      <t>カケキン</t>
    </rPh>
    <rPh sb="6" eb="8">
      <t>サンテイ</t>
    </rPh>
    <rPh sb="9" eb="11">
      <t>キソ</t>
    </rPh>
    <rPh sb="14" eb="15">
      <t>ガク</t>
    </rPh>
    <rPh sb="18" eb="20">
      <t>ジョウキ</t>
    </rPh>
    <rPh sb="26" eb="28">
      <t>イチバン</t>
    </rPh>
    <rPh sb="28" eb="29">
      <t>ヒク</t>
    </rPh>
    <rPh sb="30" eb="31">
      <t>ガク</t>
    </rPh>
    <phoneticPr fontId="1"/>
  </si>
  <si>
    <t>円</t>
    <rPh sb="0" eb="1">
      <t>エン</t>
    </rPh>
    <phoneticPr fontId="1"/>
  </si>
  <si>
    <t>納　入　方　法</t>
    <rPh sb="0" eb="1">
      <t>オサメ</t>
    </rPh>
    <rPh sb="2" eb="3">
      <t>ニュウ</t>
    </rPh>
    <rPh sb="4" eb="5">
      <t>カタ</t>
    </rPh>
    <rPh sb="6" eb="7">
      <t>ホウ</t>
    </rPh>
    <phoneticPr fontId="1"/>
  </si>
  <si>
    <t>あなたの納入掛金額</t>
    <rPh sb="4" eb="6">
      <t>ノウニュウ</t>
    </rPh>
    <rPh sb="6" eb="9">
      <t>カケキンガク</t>
    </rPh>
    <phoneticPr fontId="1"/>
  </si>
  <si>
    <t>A</t>
    <phoneticPr fontId="1"/>
  </si>
  <si>
    <t>任意継続掛金額</t>
    <rPh sb="0" eb="4">
      <t>ニンイケイゾク</t>
    </rPh>
    <rPh sb="4" eb="6">
      <t>カケキン</t>
    </rPh>
    <rPh sb="6" eb="7">
      <t>ガク</t>
    </rPh>
    <phoneticPr fontId="1"/>
  </si>
  <si>
    <t>介護掛金額</t>
    <rPh sb="0" eb="2">
      <t>カイゴ</t>
    </rPh>
    <rPh sb="2" eb="4">
      <t>カケキン</t>
    </rPh>
    <rPh sb="4" eb="5">
      <t>ガク</t>
    </rPh>
    <phoneticPr fontId="1"/>
  </si>
  <si>
    <t>B</t>
    <phoneticPr fontId="1"/>
  </si>
  <si>
    <t>１２か月分（４月～翌年３月）を退職日までに
一括前納する</t>
    <rPh sb="3" eb="4">
      <t>ツキ</t>
    </rPh>
    <rPh sb="4" eb="5">
      <t>ブン</t>
    </rPh>
    <rPh sb="7" eb="8">
      <t>ガツ</t>
    </rPh>
    <rPh sb="9" eb="11">
      <t>ヨクネン</t>
    </rPh>
    <rPh sb="12" eb="13">
      <t>ガツ</t>
    </rPh>
    <rPh sb="15" eb="18">
      <t>タイショクビ</t>
    </rPh>
    <rPh sb="22" eb="24">
      <t>イッカツ</t>
    </rPh>
    <rPh sb="24" eb="26">
      <t>ゼンノウ</t>
    </rPh>
    <phoneticPr fontId="1"/>
  </si>
  <si>
    <t>６か月分（４月～９月）を退職日までに
一括前納する</t>
    <rPh sb="2" eb="3">
      <t>ツキ</t>
    </rPh>
    <rPh sb="3" eb="4">
      <t>ブン</t>
    </rPh>
    <rPh sb="6" eb="7">
      <t>ガツ</t>
    </rPh>
    <rPh sb="9" eb="10">
      <t>ガツ</t>
    </rPh>
    <rPh sb="12" eb="15">
      <t>タイショクビ</t>
    </rPh>
    <rPh sb="19" eb="21">
      <t>イッカツ</t>
    </rPh>
    <rPh sb="21" eb="23">
      <t>ゼンノウ</t>
    </rPh>
    <phoneticPr fontId="1"/>
  </si>
  <si>
    <t>C</t>
    <phoneticPr fontId="1"/>
  </si>
  <si>
    <t>１２か月分（４月～翌年３月）を退職日の翌日から１９日以内に一括前納する</t>
    <rPh sb="3" eb="4">
      <t>ツキ</t>
    </rPh>
    <rPh sb="4" eb="5">
      <t>ブン</t>
    </rPh>
    <rPh sb="7" eb="8">
      <t>ガツ</t>
    </rPh>
    <rPh sb="9" eb="11">
      <t>ヨクネン</t>
    </rPh>
    <rPh sb="12" eb="13">
      <t>ガツ</t>
    </rPh>
    <rPh sb="15" eb="18">
      <t>タイショクビ</t>
    </rPh>
    <rPh sb="19" eb="21">
      <t>ヨクジツ</t>
    </rPh>
    <rPh sb="25" eb="26">
      <t>ヒ</t>
    </rPh>
    <rPh sb="26" eb="28">
      <t>イナイ</t>
    </rPh>
    <rPh sb="29" eb="31">
      <t>イッカツ</t>
    </rPh>
    <rPh sb="31" eb="33">
      <t>ゼンノウ</t>
    </rPh>
    <phoneticPr fontId="1"/>
  </si>
  <si>
    <t>D</t>
    <phoneticPr fontId="1"/>
  </si>
  <si>
    <t>６か月分（４月～９月）を退職日の翌日から１９日以内に一括前納する</t>
    <rPh sb="2" eb="3">
      <t>ツキ</t>
    </rPh>
    <rPh sb="3" eb="4">
      <t>ブン</t>
    </rPh>
    <rPh sb="6" eb="7">
      <t>ガツ</t>
    </rPh>
    <rPh sb="9" eb="10">
      <t>ガツ</t>
    </rPh>
    <rPh sb="12" eb="15">
      <t>タイショクビ</t>
    </rPh>
    <rPh sb="16" eb="18">
      <t>ヨクジツ</t>
    </rPh>
    <rPh sb="22" eb="23">
      <t>ヒ</t>
    </rPh>
    <rPh sb="23" eb="25">
      <t>イナイ</t>
    </rPh>
    <rPh sb="26" eb="28">
      <t>イッカツ</t>
    </rPh>
    <rPh sb="28" eb="30">
      <t>ゼンノウ</t>
    </rPh>
    <phoneticPr fontId="1"/>
  </si>
  <si>
    <t>E</t>
    <phoneticPr fontId="1"/>
  </si>
  <si>
    <t>毎月納入する</t>
    <rPh sb="0" eb="2">
      <t>マイツキ</t>
    </rPh>
    <rPh sb="2" eb="4">
      <t>ノウニュウ</t>
    </rPh>
    <phoneticPr fontId="1"/>
  </si>
  <si>
    <t>歳</t>
    <rPh sb="0" eb="1">
      <t>サイ</t>
    </rPh>
    <phoneticPr fontId="1"/>
  </si>
  <si>
    <t>下記①～②のうち、いずれか一番低い額に掛金率を乗じた額が１か月あたりの掛金額になります。</t>
    <rPh sb="0" eb="2">
      <t>カキ</t>
    </rPh>
    <rPh sb="13" eb="15">
      <t>イチバン</t>
    </rPh>
    <rPh sb="15" eb="16">
      <t>ヒク</t>
    </rPh>
    <rPh sb="17" eb="18">
      <t>ガク</t>
    </rPh>
    <rPh sb="19" eb="22">
      <t>カケキンリツ</t>
    </rPh>
    <rPh sb="23" eb="24">
      <t>ジョウ</t>
    </rPh>
    <rPh sb="26" eb="27">
      <t>ガク</t>
    </rPh>
    <rPh sb="30" eb="31">
      <t>ツキ</t>
    </rPh>
    <rPh sb="35" eb="38">
      <t>カケキンガク</t>
    </rPh>
    <phoneticPr fontId="1"/>
  </si>
  <si>
    <t>　　　　　　　　　　　　　↓入力してください</t>
    <rPh sb="14" eb="16">
      <t>ニュウリョク</t>
    </rPh>
    <phoneticPr fontId="1"/>
  </si>
  <si>
    <t>　　　　　　↓</t>
    <phoneticPr fontId="1"/>
  </si>
  <si>
    <r>
      <t>②　公立学校共済組合の全組合員の平均標準報酬月額
　</t>
    </r>
    <r>
      <rPr>
        <sz val="11"/>
        <color theme="3" tint="0.39997558519241921"/>
        <rFont val="ＭＳ Ｐゴシック"/>
        <family val="3"/>
        <charset val="128"/>
      </rPr>
      <t>　（令和８年度額　410,000円）</t>
    </r>
    <rPh sb="2" eb="6">
      <t>コウリツガッコウ</t>
    </rPh>
    <rPh sb="6" eb="8">
      <t>キョウサイ</t>
    </rPh>
    <rPh sb="8" eb="10">
      <t>クミアイ</t>
    </rPh>
    <rPh sb="11" eb="12">
      <t>ゼン</t>
    </rPh>
    <rPh sb="12" eb="15">
      <t>クミアイイン</t>
    </rPh>
    <rPh sb="16" eb="18">
      <t>ヘイキン</t>
    </rPh>
    <rPh sb="18" eb="20">
      <t>ヒョウジュン</t>
    </rPh>
    <rPh sb="20" eb="22">
      <t>ホウシュウ</t>
    </rPh>
    <rPh sb="22" eb="24">
      <t>ゲツガク</t>
    </rPh>
    <rPh sb="28" eb="30">
      <t>レイワ</t>
    </rPh>
    <rPh sb="31" eb="33">
      <t>ネンド</t>
    </rPh>
    <rPh sb="33" eb="34">
      <t>ガク</t>
    </rPh>
    <rPh sb="42" eb="43">
      <t>エン</t>
    </rPh>
    <phoneticPr fontId="1"/>
  </si>
  <si>
    <t>※この計算シートはＲ８．４からの１年間を対象としています。</t>
    <rPh sb="3" eb="5">
      <t>ケイサン</t>
    </rPh>
    <rPh sb="17" eb="19">
      <t>ネンカン</t>
    </rPh>
    <rPh sb="20" eb="22">
      <t>タイショウ</t>
    </rPh>
    <phoneticPr fontId="1"/>
  </si>
  <si>
    <r>
      <t xml:space="preserve">あなたの１か月あたりの任意継続掛金額
</t>
    </r>
    <r>
      <rPr>
        <sz val="11"/>
        <color theme="3" tint="0.39994506668294322"/>
        <rFont val="ＭＳ Ｐゴシック"/>
        <family val="3"/>
        <charset val="128"/>
      </rPr>
      <t>（令和８年度率　95.50／1,000）</t>
    </r>
    <r>
      <rPr>
        <b/>
        <sz val="11"/>
        <color theme="3" tint="0.39994506668294322"/>
        <rFont val="ＭＳ Ｐゴシック"/>
        <family val="3"/>
        <charset val="128"/>
      </rPr>
      <t xml:space="preserve">
</t>
    </r>
    <r>
      <rPr>
        <sz val="9"/>
        <color theme="3" tint="0.39994506668294322"/>
        <rFont val="ＭＳ Ｐゴシック"/>
        <family val="3"/>
        <charset val="128"/>
      </rPr>
      <t>※子ども・子育て支援掛金（2.3/1,000）を含む</t>
    </r>
    <rPh sb="6" eb="7">
      <t>ツキ</t>
    </rPh>
    <rPh sb="11" eb="13">
      <t>ニンイ</t>
    </rPh>
    <rPh sb="13" eb="15">
      <t>ケイゾク</t>
    </rPh>
    <rPh sb="15" eb="18">
      <t>カケキンガク</t>
    </rPh>
    <rPh sb="20" eb="22">
      <t>レイワ</t>
    </rPh>
    <rPh sb="23" eb="25">
      <t>ネンド</t>
    </rPh>
    <rPh sb="25" eb="26">
      <t>リツ</t>
    </rPh>
    <rPh sb="41" eb="42">
      <t>コ</t>
    </rPh>
    <rPh sb="45" eb="47">
      <t>コソダ</t>
    </rPh>
    <rPh sb="48" eb="50">
      <t>シエン</t>
    </rPh>
    <rPh sb="50" eb="51">
      <t>カ</t>
    </rPh>
    <rPh sb="51" eb="52">
      <t>キン</t>
    </rPh>
    <rPh sb="64" eb="65">
      <t>フク</t>
    </rPh>
    <phoneticPr fontId="1"/>
  </si>
  <si>
    <r>
      <t xml:space="preserve">あなたの１か月あたりの介護掛金額
（40歳以上65歳未満の場合）
</t>
    </r>
    <r>
      <rPr>
        <sz val="11"/>
        <color theme="3" tint="0.39994506668294322"/>
        <rFont val="ＭＳ Ｐゴシック"/>
        <family val="3"/>
        <charset val="128"/>
      </rPr>
      <t>（令和８年度率　15.76／1,000）</t>
    </r>
    <rPh sb="6" eb="7">
      <t>ツキ</t>
    </rPh>
    <rPh sb="11" eb="13">
      <t>カイゴ</t>
    </rPh>
    <rPh sb="13" eb="16">
      <t>カケキンガク</t>
    </rPh>
    <rPh sb="20" eb="21">
      <t>サイ</t>
    </rPh>
    <rPh sb="21" eb="23">
      <t>イジョウ</t>
    </rPh>
    <rPh sb="25" eb="26">
      <t>サイ</t>
    </rPh>
    <rPh sb="26" eb="28">
      <t>ミマン</t>
    </rPh>
    <rPh sb="29" eb="31">
      <t>バアイ</t>
    </rPh>
    <rPh sb="34" eb="36">
      <t>レイワ</t>
    </rPh>
    <rPh sb="37" eb="39">
      <t>ネンド</t>
    </rPh>
    <rPh sb="39" eb="40">
      <t>リツ</t>
    </rPh>
    <phoneticPr fontId="1"/>
  </si>
  <si>
    <r>
      <t>（※）</t>
    </r>
    <r>
      <rPr>
        <b/>
        <u/>
        <sz val="12"/>
        <color rgb="FFFF0000"/>
        <rFont val="ＭＳ Ｐゴシック"/>
        <family val="3"/>
        <charset val="128"/>
      </rPr>
      <t>退職日まで引き続き１年と１日以上</t>
    </r>
    <r>
      <rPr>
        <b/>
        <sz val="12"/>
        <color rgb="FFFF0000"/>
        <rFont val="ＭＳ Ｐゴシック"/>
        <family val="3"/>
        <charset val="128"/>
      </rPr>
      <t>の組合員期間が必要となります。</t>
    </r>
    <rPh sb="3" eb="6">
      <t>タイショクビ</t>
    </rPh>
    <rPh sb="8" eb="9">
      <t>ヒ</t>
    </rPh>
    <rPh sb="10" eb="11">
      <t>ツヅ</t>
    </rPh>
    <rPh sb="13" eb="14">
      <t>ネン</t>
    </rPh>
    <rPh sb="16" eb="17">
      <t>ヒ</t>
    </rPh>
    <rPh sb="17" eb="19">
      <t>イジョウ</t>
    </rPh>
    <rPh sb="20" eb="25">
      <t>クミアイインキカン</t>
    </rPh>
    <rPh sb="26" eb="28">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</si>
</sst>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9">
    <font>
      <sz val="11"/>
      <name val="ＭＳ Ｐゴシック"/>
      <family val="3"/>
      <charset val="128"/>
    </font>
    <font>
      <sz val="6"/>
      <name val="ＭＳ Ｐゴシック"/>
      <family val="3"/>
      <charset val="128"/>
    </font>
    <font>
      <sz val="14"/>
      <name val="ＭＳ Ｐゴシック"/>
      <family val="3"/>
      <charset val="128"/>
    </font>
    <font>
      <b/>
      <sz val="14"/>
      <name val="ＭＳ Ｐゴシック"/>
      <family val="3"/>
      <charset val="128"/>
    </font>
    <font>
      <sz val="12"/>
      <name val="ＭＳ Ｐゴシック"/>
      <family val="3"/>
      <charset val="128"/>
    </font>
    <font>
      <b/>
      <sz val="12"/>
      <color rgb="FFFF0000"/>
      <name val="ＭＳ Ｐゴシック"/>
      <family val="3"/>
      <charset val="128"/>
    </font>
    <font>
      <sz val="16"/>
      <name val="ＭＳ Ｐゴシック"/>
      <family val="3"/>
      <charset val="128"/>
    </font>
    <font>
      <sz val="18"/>
      <name val="ＭＳ Ｐゴシック"/>
      <family val="3"/>
      <charset val="128"/>
    </font>
    <font>
      <b/>
      <sz val="16"/>
      <color theme="4"/>
      <name val="ＭＳ Ｐゴシック"/>
      <family val="3"/>
      <charset val="128"/>
    </font>
    <font>
      <sz val="18"/>
      <color rgb="FFFF0000"/>
      <name val="ＭＳ Ｐゴシック"/>
      <family val="3"/>
      <charset val="128"/>
    </font>
    <font>
      <b/>
      <sz val="16"/>
      <name val="ＭＳ Ｐゴシック"/>
      <family val="3"/>
      <charset val="128"/>
    </font>
    <font>
      <b/>
      <sz val="11"/>
      <color theme="3" tint="0.39994506668294322"/>
      <name val="ＭＳ Ｐゴシック"/>
      <family val="3"/>
      <charset val="128"/>
    </font>
    <font>
      <sz val="11"/>
      <color theme="3" tint="0.39994506668294322"/>
      <name val="ＭＳ Ｐゴシック"/>
      <family val="3"/>
      <charset val="128"/>
    </font>
    <font>
      <sz val="11"/>
      <color theme="3" tint="0.39997558519241921"/>
      <name val="ＭＳ Ｐゴシック"/>
      <family val="3"/>
      <charset val="128"/>
    </font>
    <font>
      <b/>
      <u/>
      <sz val="12"/>
      <color rgb="FFFF0000"/>
      <name val="ＭＳ Ｐゴシック"/>
      <family val="3"/>
      <charset val="128"/>
    </font>
    <font>
      <b/>
      <sz val="16"/>
      <color theme="3" tint="0.39994506668294322"/>
      <name val="ＭＳ Ｐゴシック"/>
      <family val="3"/>
      <charset val="128"/>
    </font>
    <font>
      <b/>
      <sz val="11"/>
      <color indexed="81"/>
      <name val="MS P ゴシック"/>
      <family val="3"/>
      <charset val="128"/>
    </font>
    <font>
      <sz val="9"/>
      <color theme="3" tint="0.39994506668294322"/>
      <name val="ＭＳ Ｐゴシック"/>
      <family val="3"/>
      <charset val="128"/>
    </font>
    <font>
      <sz val="11"/>
      <color theme="0"/>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rgb="FFFFFFCC"/>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alignment vertical="center"/>
    </xf>
  </cellStyleXfs>
  <cellXfs count="46">
    <xf numFmtId="0" fontId="0" fillId="0" borderId="0" xfId="0">
      <alignment vertical="center"/>
    </xf>
    <xf numFmtId="0" fontId="0" fillId="4" borderId="1" xfId="0" applyFill="1" applyBorder="1" applyAlignment="1">
      <alignment horizontal="center" vertical="center"/>
    </xf>
    <xf numFmtId="176" fontId="10" fillId="2" borderId="1" xfId="0" applyNumberFormat="1" applyFont="1" applyFill="1" applyBorder="1" applyAlignment="1" applyProtection="1">
      <alignment horizontal="center" vertical="center"/>
      <protection locked="0"/>
    </xf>
    <xf numFmtId="3" fontId="10" fillId="2" borderId="1" xfId="0" applyNumberFormat="1" applyFont="1" applyFill="1" applyBorder="1" applyAlignment="1" applyProtection="1">
      <alignment horizontal="center" vertical="center"/>
      <protection locked="0"/>
    </xf>
    <xf numFmtId="3" fontId="2" fillId="0" borderId="1" xfId="0" applyNumberFormat="1" applyFont="1" applyBorder="1" applyAlignment="1">
      <alignment horizontal="center" vertical="center"/>
    </xf>
    <xf numFmtId="0" fontId="3" fillId="0" borderId="0" xfId="0" applyFont="1" applyAlignment="1">
      <alignment horizontal="left" vertical="center"/>
    </xf>
    <xf numFmtId="0" fontId="0" fillId="3" borderId="11" xfId="0" applyFill="1" applyBorder="1" applyAlignment="1">
      <alignment horizontal="center" vertical="center"/>
    </xf>
    <xf numFmtId="0" fontId="0" fillId="3" borderId="16" xfId="0" applyFill="1" applyBorder="1" applyAlignment="1">
      <alignment horizontal="center" vertical="center"/>
    </xf>
    <xf numFmtId="3" fontId="9" fillId="2" borderId="9" xfId="0" applyNumberFormat="1" applyFont="1" applyFill="1" applyBorder="1" applyAlignment="1" applyProtection="1">
      <alignment horizontal="right" vertical="center" indent="1"/>
      <protection hidden="1"/>
    </xf>
    <xf numFmtId="0" fontId="0" fillId="2" borderId="11" xfId="0" applyFill="1" applyBorder="1" applyAlignment="1">
      <alignment horizontal="center" vertical="center"/>
    </xf>
    <xf numFmtId="3" fontId="9" fillId="2" borderId="14" xfId="0" applyNumberFormat="1" applyFont="1" applyFill="1" applyBorder="1" applyAlignment="1" applyProtection="1">
      <alignment horizontal="right" vertical="center" indent="1"/>
      <protection hidden="1"/>
    </xf>
    <xf numFmtId="0" fontId="0" fillId="2" borderId="16" xfId="0" applyFill="1" applyBorder="1" applyAlignment="1">
      <alignment horizontal="center" vertical="center"/>
    </xf>
    <xf numFmtId="0" fontId="18" fillId="0" borderId="0" xfId="0" applyFont="1">
      <alignment vertical="center"/>
    </xf>
    <xf numFmtId="0" fontId="8" fillId="0" borderId="0" xfId="0" applyFont="1" applyAlignment="1">
      <alignment horizontal="center" vertical="center"/>
    </xf>
    <xf numFmtId="0" fontId="4" fillId="4" borderId="1" xfId="0" applyFont="1" applyFill="1" applyBorder="1" applyAlignment="1">
      <alignment horizontal="center" vertical="center"/>
    </xf>
    <xf numFmtId="0" fontId="0" fillId="0" borderId="6" xfId="0" applyBorder="1" applyAlignment="1">
      <alignment vertical="center" shrinkToFit="1"/>
    </xf>
    <xf numFmtId="0" fontId="5" fillId="0" borderId="6" xfId="0" applyFont="1" applyBorder="1" applyAlignment="1">
      <alignment horizontal="left"/>
    </xf>
    <xf numFmtId="0" fontId="5" fillId="0" borderId="2" xfId="0" applyFont="1" applyBorder="1" applyAlignment="1">
      <alignment horizontal="center" vertical="center"/>
    </xf>
    <xf numFmtId="0" fontId="4" fillId="0" borderId="2" xfId="0" applyFont="1" applyBorder="1" applyAlignment="1">
      <alignment vertical="center"/>
    </xf>
    <xf numFmtId="0" fontId="0" fillId="4" borderId="3" xfId="0" applyFill="1" applyBorder="1" applyAlignment="1">
      <alignment vertical="center"/>
    </xf>
    <xf numFmtId="0" fontId="0" fillId="4" borderId="4" xfId="0" applyFill="1" applyBorder="1" applyAlignment="1">
      <alignment vertical="center"/>
    </xf>
    <xf numFmtId="0" fontId="0" fillId="4" borderId="5" xfId="0" applyFill="1" applyBorder="1" applyAlignment="1">
      <alignment vertical="center"/>
    </xf>
    <xf numFmtId="0" fontId="0" fillId="4" borderId="3" xfId="0" applyFill="1" applyBorder="1" applyAlignment="1">
      <alignment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11" fillId="4" borderId="7" xfId="0" applyFont="1" applyFill="1" applyBorder="1" applyAlignment="1">
      <alignment horizontal="center" vertical="center" wrapText="1"/>
    </xf>
    <xf numFmtId="0" fontId="11" fillId="4" borderId="8" xfId="0" applyFont="1" applyFill="1" applyBorder="1" applyAlignment="1">
      <alignment horizontal="center" vertical="center"/>
    </xf>
    <xf numFmtId="0" fontId="11" fillId="4" borderId="12" xfId="0" applyFont="1" applyFill="1" applyBorder="1" applyAlignment="1">
      <alignment horizontal="center" vertical="center" wrapText="1"/>
    </xf>
    <xf numFmtId="0" fontId="11" fillId="4" borderId="13" xfId="0" applyFont="1" applyFill="1" applyBorder="1" applyAlignment="1">
      <alignment horizontal="center" vertical="center"/>
    </xf>
    <xf numFmtId="3" fontId="7" fillId="3" borderId="9" xfId="0" applyNumberFormat="1" applyFont="1" applyFill="1" applyBorder="1" applyAlignment="1" applyProtection="1">
      <alignment horizontal="right" vertical="center" indent="1"/>
      <protection hidden="1"/>
    </xf>
    <xf numFmtId="3" fontId="7" fillId="3" borderId="10" xfId="0" applyNumberFormat="1" applyFont="1" applyFill="1" applyBorder="1" applyAlignment="1" applyProtection="1">
      <alignment horizontal="right" vertical="center" indent="1"/>
      <protection hidden="1"/>
    </xf>
    <xf numFmtId="3" fontId="7" fillId="3" borderId="14" xfId="0" applyNumberFormat="1" applyFont="1" applyFill="1" applyBorder="1" applyAlignment="1" applyProtection="1">
      <alignment horizontal="right" vertical="center" indent="1"/>
      <protection hidden="1"/>
    </xf>
    <xf numFmtId="3" fontId="7" fillId="3" borderId="15" xfId="0" applyNumberFormat="1" applyFont="1" applyFill="1" applyBorder="1" applyAlignment="1" applyProtection="1">
      <alignment horizontal="right" vertical="center" indent="1"/>
      <protection hidden="1"/>
    </xf>
    <xf numFmtId="0" fontId="15" fillId="4" borderId="20" xfId="0" applyFont="1" applyFill="1" applyBorder="1" applyAlignment="1">
      <alignment horizontal="center" vertical="center"/>
    </xf>
    <xf numFmtId="0" fontId="15" fillId="4" borderId="18" xfId="0" applyFont="1" applyFill="1" applyBorder="1" applyAlignment="1">
      <alignment horizontal="center" vertical="center"/>
    </xf>
    <xf numFmtId="0" fontId="11" fillId="4" borderId="21" xfId="0" applyFont="1" applyFill="1" applyBorder="1" applyAlignment="1">
      <alignment vertical="center"/>
    </xf>
    <xf numFmtId="0" fontId="6" fillId="4" borderId="17" xfId="0" applyFont="1" applyFill="1" applyBorder="1" applyAlignment="1">
      <alignment horizontal="center" vertical="center"/>
    </xf>
    <xf numFmtId="0" fontId="6" fillId="4" borderId="18" xfId="0" applyFont="1" applyFill="1" applyBorder="1" applyAlignment="1">
      <alignment horizontal="center" vertical="center"/>
    </xf>
    <xf numFmtId="0" fontId="6" fillId="4" borderId="19"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12" xfId="0" applyFont="1" applyFill="1" applyBorder="1" applyAlignment="1">
      <alignment horizontal="center" vertical="center"/>
    </xf>
    <xf numFmtId="0" fontId="4" fillId="4" borderId="8" xfId="0" applyFont="1" applyFill="1" applyBorder="1" applyAlignment="1">
      <alignment vertical="center" wrapText="1"/>
    </xf>
    <xf numFmtId="0" fontId="4" fillId="4" borderId="8" xfId="0" applyFont="1" applyFill="1" applyBorder="1" applyAlignment="1">
      <alignment vertical="center"/>
    </xf>
    <xf numFmtId="0" fontId="4" fillId="4" borderId="13" xfId="0" applyFont="1" applyFill="1" applyBorder="1" applyAlignment="1">
      <alignment vertical="center"/>
    </xf>
    <xf numFmtId="0" fontId="4" fillId="0" borderId="0" xfId="0" applyFont="1" applyBorder="1" applyAlignment="1">
      <alignment vertical="center"/>
    </xf>
  </cellXfs>
  <cellStyles count="1">
    <cellStyle name="標準" xfId="0" builtinId="0"/>
  </cellStyles>
  <dxfs count="0"/>
  <tableStyles count="0" defaultTableStyle="TableStyleMedium9" defaultPivotStyle="PivotStyleLight16"/>
  <colors>
    <mruColors>
      <color rgb="FFFF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504826</xdr:colOff>
      <xdr:row>11</xdr:row>
      <xdr:rowOff>0</xdr:rowOff>
    </xdr:from>
    <xdr:to>
      <xdr:col>7</xdr:col>
      <xdr:colOff>676275</xdr:colOff>
      <xdr:row>14</xdr:row>
      <xdr:rowOff>342900</xdr:rowOff>
    </xdr:to>
    <xdr:sp macro="" textlink="">
      <xdr:nvSpPr>
        <xdr:cNvPr id="2" name="吹き出し: 四角形 1">
          <a:extLst>
            <a:ext uri="{FF2B5EF4-FFF2-40B4-BE49-F238E27FC236}">
              <a16:creationId xmlns:a16="http://schemas.microsoft.com/office/drawing/2014/main" id="{85ADF946-3656-4567-AEBF-5043C0521B5B}"/>
            </a:ext>
          </a:extLst>
        </xdr:cNvPr>
        <xdr:cNvSpPr/>
      </xdr:nvSpPr>
      <xdr:spPr>
        <a:xfrm>
          <a:off x="6134101" y="3943350"/>
          <a:ext cx="1543049" cy="866775"/>
        </a:xfrm>
        <a:prstGeom prst="wedgeRectCallout">
          <a:avLst>
            <a:gd name="adj1" fmla="val -79127"/>
            <a:gd name="adj2" fmla="val 80780"/>
          </a:avLst>
        </a:prstGeom>
        <a:solidFill>
          <a:srgbClr val="FFFF66"/>
        </a:solidFill>
        <a:ln w="12700">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36000" bIns="0" rtlCol="0" anchor="ctr" anchorCtr="1"/>
        <a:lstStyle/>
        <a:p>
          <a:pPr algn="l"/>
          <a:r>
            <a:rPr kumimoji="1" lang="ja-JP" altLang="en-US" sz="1200" b="1" cap="none" spc="0">
              <a:ln w="19050">
                <a:noFill/>
              </a:ln>
              <a:solidFill>
                <a:srgbClr val="FF0000"/>
              </a:solidFill>
              <a:effectLst>
                <a:outerShdw blurRad="38100" dist="25400" dir="5400000" algn="ctr" rotWithShape="0">
                  <a:srgbClr val="6E747A">
                    <a:alpha val="43000"/>
                  </a:srgbClr>
                </a:outerShdw>
              </a:effectLst>
            </a:rPr>
            <a:t>前納した場合の納入額は次のシートです。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257175</xdr:colOff>
      <xdr:row>0</xdr:row>
      <xdr:rowOff>152400</xdr:rowOff>
    </xdr:from>
    <xdr:to>
      <xdr:col>17</xdr:col>
      <xdr:colOff>114300</xdr:colOff>
      <xdr:row>1</xdr:row>
      <xdr:rowOff>323850</xdr:rowOff>
    </xdr:to>
    <xdr:sp macro="" textlink="">
      <xdr:nvSpPr>
        <xdr:cNvPr id="2" name="吹き出し: 四角形 1">
          <a:extLst>
            <a:ext uri="{FF2B5EF4-FFF2-40B4-BE49-F238E27FC236}">
              <a16:creationId xmlns:a16="http://schemas.microsoft.com/office/drawing/2014/main" id="{31B15BA1-F417-4A31-89E5-F263388C77AC}"/>
            </a:ext>
          </a:extLst>
        </xdr:cNvPr>
        <xdr:cNvSpPr/>
      </xdr:nvSpPr>
      <xdr:spPr>
        <a:xfrm>
          <a:off x="6981825" y="152400"/>
          <a:ext cx="1914525" cy="809625"/>
        </a:xfrm>
        <a:prstGeom prst="wedgeRectCallout">
          <a:avLst>
            <a:gd name="adj1" fmla="val -80186"/>
            <a:gd name="adj2" fmla="val -36234"/>
          </a:avLst>
        </a:prstGeom>
        <a:solidFill>
          <a:schemeClr val="accent6">
            <a:lumMod val="60000"/>
            <a:lumOff val="40000"/>
          </a:schemeClr>
        </a:solidFill>
        <a:ln w="127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任意継続掛金と介護掛金は同時に納入していただくことになります。</a:t>
          </a:r>
          <a:endParaRPr kumimoji="1" lang="en-US" altLang="ja-JP" sz="1100">
            <a:solidFill>
              <a:schemeClr val="tx1"/>
            </a:solidFill>
          </a:endParaRPr>
        </a:p>
      </xdr:txBody>
    </xdr:sp>
    <xdr:clientData/>
  </xdr:twoCellAnchor>
  <xdr:twoCellAnchor>
    <xdr:from>
      <xdr:col>14</xdr:col>
      <xdr:colOff>542926</xdr:colOff>
      <xdr:row>3</xdr:row>
      <xdr:rowOff>228601</xdr:rowOff>
    </xdr:from>
    <xdr:to>
      <xdr:col>17</xdr:col>
      <xdr:colOff>333376</xdr:colOff>
      <xdr:row>4</xdr:row>
      <xdr:rowOff>323850</xdr:rowOff>
    </xdr:to>
    <xdr:sp macro="" textlink="">
      <xdr:nvSpPr>
        <xdr:cNvPr id="3" name="吹き出し: 四角形 2">
          <a:extLst>
            <a:ext uri="{FF2B5EF4-FFF2-40B4-BE49-F238E27FC236}">
              <a16:creationId xmlns:a16="http://schemas.microsoft.com/office/drawing/2014/main" id="{1C3A0B52-DC05-40CD-87FB-9A9F2365B612}"/>
            </a:ext>
          </a:extLst>
        </xdr:cNvPr>
        <xdr:cNvSpPr/>
      </xdr:nvSpPr>
      <xdr:spPr>
        <a:xfrm>
          <a:off x="7267576" y="1724026"/>
          <a:ext cx="1847850" cy="523874"/>
        </a:xfrm>
        <a:prstGeom prst="wedgeRectCallout">
          <a:avLst>
            <a:gd name="adj1" fmla="val -80186"/>
            <a:gd name="adj2" fmla="val -11234"/>
          </a:avLst>
        </a:prstGeom>
        <a:solidFill>
          <a:schemeClr val="accent6">
            <a:lumMod val="60000"/>
            <a:lumOff val="40000"/>
          </a:schemeClr>
        </a:solidFill>
        <a:ln w="127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bIns="0" rtlCol="0" anchor="t"/>
        <a:lstStyle/>
        <a:p>
          <a:pPr algn="l"/>
          <a:r>
            <a:rPr kumimoji="1" lang="ja-JP" altLang="en-US" sz="1100">
              <a:solidFill>
                <a:schemeClr val="tx1"/>
              </a:solidFill>
            </a:rPr>
            <a:t>残り６か月分は（１０月～翌年３月）は９月に納入</a:t>
          </a:r>
          <a:endParaRPr kumimoji="1" lang="en-US" altLang="ja-JP" sz="1100">
            <a:solidFill>
              <a:schemeClr val="tx1"/>
            </a:solidFill>
          </a:endParaRPr>
        </a:p>
      </xdr:txBody>
    </xdr:sp>
    <xdr:clientData/>
  </xdr:twoCellAnchor>
  <xdr:twoCellAnchor>
    <xdr:from>
      <xdr:col>14</xdr:col>
      <xdr:colOff>561975</xdr:colOff>
      <xdr:row>7</xdr:row>
      <xdr:rowOff>190500</xdr:rowOff>
    </xdr:from>
    <xdr:to>
      <xdr:col>17</xdr:col>
      <xdr:colOff>352425</xdr:colOff>
      <xdr:row>8</xdr:row>
      <xdr:rowOff>285751</xdr:rowOff>
    </xdr:to>
    <xdr:sp macro="" textlink="">
      <xdr:nvSpPr>
        <xdr:cNvPr id="4" name="吹き出し: 四角形 3">
          <a:extLst>
            <a:ext uri="{FF2B5EF4-FFF2-40B4-BE49-F238E27FC236}">
              <a16:creationId xmlns:a16="http://schemas.microsoft.com/office/drawing/2014/main" id="{2C54C9B2-6160-4570-9F3A-6C773BA61616}"/>
            </a:ext>
          </a:extLst>
        </xdr:cNvPr>
        <xdr:cNvSpPr/>
      </xdr:nvSpPr>
      <xdr:spPr>
        <a:xfrm>
          <a:off x="7286625" y="3400425"/>
          <a:ext cx="1847850" cy="523876"/>
        </a:xfrm>
        <a:prstGeom prst="wedgeRectCallout">
          <a:avLst>
            <a:gd name="adj1" fmla="val -78124"/>
            <a:gd name="adj2" fmla="val -9311"/>
          </a:avLst>
        </a:prstGeom>
        <a:solidFill>
          <a:schemeClr val="accent6">
            <a:lumMod val="60000"/>
            <a:lumOff val="40000"/>
          </a:schemeClr>
        </a:solidFill>
        <a:ln w="12700">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残り６か月分は（１０月～翌年３月）は９月に納入</a:t>
          </a:r>
          <a:endParaRPr kumimoji="1" lang="en-US" altLang="ja-JP"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435B1-0C53-44C0-BBF1-D21468578B91}">
  <dimension ref="A1:G16"/>
  <sheetViews>
    <sheetView tabSelected="1" zoomScaleNormal="100" zoomScaleSheetLayoutView="100" workbookViewId="0">
      <selection activeCell="D3" sqref="D3"/>
    </sheetView>
  </sheetViews>
  <sheetFormatPr defaultRowHeight="13.5"/>
  <cols>
    <col min="1" max="4" width="17.375" customWidth="1"/>
    <col min="5" max="5" width="4.375" customWidth="1"/>
  </cols>
  <sheetData>
    <row r="1" spans="1:7" ht="27" customHeight="1">
      <c r="A1" s="13" t="s">
        <v>0</v>
      </c>
      <c r="B1" s="13"/>
      <c r="C1" s="13"/>
      <c r="D1" s="13"/>
      <c r="E1" s="13"/>
    </row>
    <row r="2" spans="1:7" ht="29.25" customHeight="1">
      <c r="C2" s="16" t="s">
        <v>22</v>
      </c>
      <c r="D2" s="16"/>
      <c r="E2" s="16"/>
    </row>
    <row r="3" spans="1:7" ht="32.1" customHeight="1">
      <c r="A3" s="14" t="s">
        <v>1</v>
      </c>
      <c r="B3" s="14"/>
      <c r="C3" s="14"/>
      <c r="D3" s="2">
        <v>60</v>
      </c>
      <c r="E3" s="1" t="s">
        <v>20</v>
      </c>
    </row>
    <row r="4" spans="1:7" ht="32.1" customHeight="1">
      <c r="A4" s="14" t="s">
        <v>2</v>
      </c>
      <c r="B4" s="14"/>
      <c r="C4" s="14"/>
      <c r="D4" s="3">
        <v>470000</v>
      </c>
      <c r="E4" s="1" t="s">
        <v>5</v>
      </c>
    </row>
    <row r="5" spans="1:7" ht="21.75" customHeight="1">
      <c r="A5" s="17" t="s">
        <v>28</v>
      </c>
      <c r="B5" s="17"/>
      <c r="C5" s="17"/>
      <c r="D5" s="17"/>
      <c r="E5" s="18"/>
    </row>
    <row r="6" spans="1:7" ht="9" customHeight="1"/>
    <row r="7" spans="1:7" ht="16.5" customHeight="1">
      <c r="A7" s="15" t="s">
        <v>21</v>
      </c>
      <c r="B7" s="15"/>
      <c r="C7" s="15"/>
      <c r="D7" s="15"/>
      <c r="E7" s="15"/>
    </row>
    <row r="8" spans="1:7" ht="37.5" customHeight="1">
      <c r="A8" s="19" t="s">
        <v>3</v>
      </c>
      <c r="B8" s="20"/>
      <c r="C8" s="21"/>
      <c r="D8" s="4">
        <f>D4</f>
        <v>470000</v>
      </c>
      <c r="E8" s="1" t="s">
        <v>5</v>
      </c>
    </row>
    <row r="9" spans="1:7" ht="39.75" customHeight="1">
      <c r="A9" s="22" t="s">
        <v>24</v>
      </c>
      <c r="B9" s="20"/>
      <c r="C9" s="21"/>
      <c r="D9" s="4">
        <v>410000</v>
      </c>
      <c r="E9" s="1" t="s">
        <v>5</v>
      </c>
    </row>
    <row r="10" spans="1:7" ht="21" customHeight="1">
      <c r="A10" s="5" t="s">
        <v>23</v>
      </c>
    </row>
    <row r="11" spans="1:7" ht="45.75" customHeight="1">
      <c r="A11" s="23" t="s">
        <v>4</v>
      </c>
      <c r="B11" s="24"/>
      <c r="C11" s="25"/>
      <c r="D11" s="4">
        <f>MIN(D8:D9)</f>
        <v>410000</v>
      </c>
      <c r="E11" s="1" t="s">
        <v>5</v>
      </c>
    </row>
    <row r="14" spans="1:7" ht="14.25" thickBot="1"/>
    <row r="15" spans="1:7" ht="55.5" customHeight="1">
      <c r="A15" s="26" t="s">
        <v>26</v>
      </c>
      <c r="B15" s="27"/>
      <c r="C15" s="27"/>
      <c r="D15" s="8">
        <f>ROUNDDOWN(D11*93.2/1000,0)+ROUNDDOWN(D11*2.3/1000,0)</f>
        <v>39155</v>
      </c>
      <c r="E15" s="9" t="s">
        <v>5</v>
      </c>
      <c r="F15" s="12">
        <f>ROUNDDOWN(D11*93.2/1000,0)</f>
        <v>38212</v>
      </c>
      <c r="G15" s="12">
        <f>ROUNDDOWN(D11*2.3/1000,0)</f>
        <v>943</v>
      </c>
    </row>
    <row r="16" spans="1:7" ht="52.5" customHeight="1" thickBot="1">
      <c r="A16" s="28" t="s">
        <v>27</v>
      </c>
      <c r="B16" s="29"/>
      <c r="C16" s="29"/>
      <c r="D16" s="10">
        <f>IF(D3&lt;40,0,IF(D3&gt;64,0,ROUNDDOWN(D11*15.76/1000,0)))</f>
        <v>6461</v>
      </c>
      <c r="E16" s="11" t="s">
        <v>5</v>
      </c>
    </row>
  </sheetData>
  <sheetProtection algorithmName="SHA-512" hashValue="qRuQbH92Rin8Byn+RDQdmIZDr/joedKaTZ6RLdVaqWHvnZppw+SkYbgcVPP8YMqyj4eTEyWPL2HM8wJ2d9nkQQ==" saltValue="0RbKWDEbtVO86EYY5Kuv9A==" spinCount="100000" sheet="1" selectLockedCells="1"/>
  <mergeCells count="11">
    <mergeCell ref="A8:C8"/>
    <mergeCell ref="A9:C9"/>
    <mergeCell ref="A11:C11"/>
    <mergeCell ref="A15:C15"/>
    <mergeCell ref="A16:C16"/>
    <mergeCell ref="A1:E1"/>
    <mergeCell ref="A3:C3"/>
    <mergeCell ref="A4:C4"/>
    <mergeCell ref="A7:E7"/>
    <mergeCell ref="C2:E2"/>
    <mergeCell ref="A5:E5"/>
  </mergeCells>
  <phoneticPr fontId="1"/>
  <pageMargins left="0.65" right="0.51181102362204722" top="0.74803149606299213" bottom="0.74803149606299213" header="0.31496062992125984" footer="0.31496062992125984"/>
  <pageSetup paperSize="9" scale="125"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E0E9D-E49E-4514-A7C8-AFD9FD6D679D}">
  <dimension ref="A1:N12"/>
  <sheetViews>
    <sheetView zoomScaleNormal="100" zoomScaleSheetLayoutView="100" workbookViewId="0">
      <selection sqref="A1:F1"/>
    </sheetView>
  </sheetViews>
  <sheetFormatPr defaultRowHeight="13.5"/>
  <cols>
    <col min="1" max="1" width="4.75" customWidth="1"/>
    <col min="2" max="5" width="8.625" customWidth="1"/>
    <col min="6" max="6" width="3" customWidth="1"/>
    <col min="7" max="13" width="6.125" customWidth="1"/>
    <col min="14" max="14" width="3.125" customWidth="1"/>
  </cols>
  <sheetData>
    <row r="1" spans="1:14" ht="50.25" customHeight="1" thickBot="1">
      <c r="A1" s="37" t="s">
        <v>6</v>
      </c>
      <c r="B1" s="38"/>
      <c r="C1" s="38"/>
      <c r="D1" s="38"/>
      <c r="E1" s="38"/>
      <c r="F1" s="39"/>
      <c r="G1" s="34" t="s">
        <v>7</v>
      </c>
      <c r="H1" s="35"/>
      <c r="I1" s="35"/>
      <c r="J1" s="35"/>
      <c r="K1" s="35"/>
      <c r="L1" s="35"/>
      <c r="M1" s="35"/>
      <c r="N1" s="36"/>
    </row>
    <row r="2" spans="1:14" ht="33.950000000000003" customHeight="1">
      <c r="A2" s="40" t="s">
        <v>8</v>
      </c>
      <c r="B2" s="42" t="s">
        <v>12</v>
      </c>
      <c r="C2" s="43"/>
      <c r="D2" s="43"/>
      <c r="E2" s="43"/>
      <c r="F2" s="43"/>
      <c r="G2" s="43" t="s">
        <v>9</v>
      </c>
      <c r="H2" s="43"/>
      <c r="I2" s="43"/>
      <c r="J2" s="30">
        <f>ROUND(任意継続掛金の計算!F15*11.748502,0)+ROUND(任意継続掛金の計算!G15*11.748502,0)</f>
        <v>460013</v>
      </c>
      <c r="K2" s="31"/>
      <c r="L2" s="31"/>
      <c r="M2" s="31"/>
      <c r="N2" s="6" t="s">
        <v>5</v>
      </c>
    </row>
    <row r="3" spans="1:14" ht="33.950000000000003" customHeight="1" thickBot="1">
      <c r="A3" s="41"/>
      <c r="B3" s="44"/>
      <c r="C3" s="44"/>
      <c r="D3" s="44"/>
      <c r="E3" s="44"/>
      <c r="F3" s="44"/>
      <c r="G3" s="44" t="s">
        <v>10</v>
      </c>
      <c r="H3" s="44"/>
      <c r="I3" s="44"/>
      <c r="J3" s="32">
        <f>ROUND(任意継続掛金の計算!D16*11.748502,0)</f>
        <v>75907</v>
      </c>
      <c r="K3" s="33"/>
      <c r="L3" s="33"/>
      <c r="M3" s="33"/>
      <c r="N3" s="7" t="s">
        <v>5</v>
      </c>
    </row>
    <row r="4" spans="1:14" ht="33.950000000000003" customHeight="1">
      <c r="A4" s="40" t="s">
        <v>11</v>
      </c>
      <c r="B4" s="42" t="s">
        <v>13</v>
      </c>
      <c r="C4" s="43"/>
      <c r="D4" s="43"/>
      <c r="E4" s="43"/>
      <c r="F4" s="43"/>
      <c r="G4" s="43" t="s">
        <v>9</v>
      </c>
      <c r="H4" s="43"/>
      <c r="I4" s="43"/>
      <c r="J4" s="30">
        <f>ROUND(任意継続掛金の計算!F15*5.9318472,0)+ROUND(任意継続掛金の計算!G15*5.9318472,0)</f>
        <v>232262</v>
      </c>
      <c r="K4" s="31"/>
      <c r="L4" s="31"/>
      <c r="M4" s="31"/>
      <c r="N4" s="6" t="s">
        <v>5</v>
      </c>
    </row>
    <row r="5" spans="1:14" ht="33.950000000000003" customHeight="1" thickBot="1">
      <c r="A5" s="41"/>
      <c r="B5" s="44"/>
      <c r="C5" s="44"/>
      <c r="D5" s="44"/>
      <c r="E5" s="44"/>
      <c r="F5" s="44"/>
      <c r="G5" s="44" t="s">
        <v>10</v>
      </c>
      <c r="H5" s="44"/>
      <c r="I5" s="44"/>
      <c r="J5" s="32">
        <f>ROUND(任意継続掛金の計算!D16*5.9318472,0)</f>
        <v>38326</v>
      </c>
      <c r="K5" s="33"/>
      <c r="L5" s="33"/>
      <c r="M5" s="33"/>
      <c r="N5" s="7" t="s">
        <v>5</v>
      </c>
    </row>
    <row r="6" spans="1:14" ht="33.950000000000003" customHeight="1">
      <c r="A6" s="40" t="s">
        <v>14</v>
      </c>
      <c r="B6" s="42" t="s">
        <v>15</v>
      </c>
      <c r="C6" s="43"/>
      <c r="D6" s="43"/>
      <c r="E6" s="43"/>
      <c r="F6" s="43"/>
      <c r="G6" s="43" t="s">
        <v>9</v>
      </c>
      <c r="H6" s="43"/>
      <c r="I6" s="43"/>
      <c r="J6" s="30">
        <f>ROUND(任意継続掛金の計算!F15+(任意継続掛金の計算!F15*10.7869636),0)+ROUND(任意継続掛金の計算!G15+(任意継続掛金の計算!G15*10.7869636),0)</f>
        <v>461518</v>
      </c>
      <c r="K6" s="31"/>
      <c r="L6" s="31"/>
      <c r="M6" s="31"/>
      <c r="N6" s="6" t="s">
        <v>5</v>
      </c>
    </row>
    <row r="7" spans="1:14" ht="33.950000000000003" customHeight="1" thickBot="1">
      <c r="A7" s="41"/>
      <c r="B7" s="44"/>
      <c r="C7" s="44"/>
      <c r="D7" s="44"/>
      <c r="E7" s="44"/>
      <c r="F7" s="44"/>
      <c r="G7" s="44" t="s">
        <v>10</v>
      </c>
      <c r="H7" s="44"/>
      <c r="I7" s="44"/>
      <c r="J7" s="32">
        <f>ROUND(任意継続掛金の計算!D16+(任意継続掛金の計算!D16*10.7869636),0)</f>
        <v>76156</v>
      </c>
      <c r="K7" s="33"/>
      <c r="L7" s="33"/>
      <c r="M7" s="33"/>
      <c r="N7" s="7" t="s">
        <v>5</v>
      </c>
    </row>
    <row r="8" spans="1:14" ht="33.950000000000003" customHeight="1">
      <c r="A8" s="40" t="s">
        <v>16</v>
      </c>
      <c r="B8" s="42" t="s">
        <v>17</v>
      </c>
      <c r="C8" s="43"/>
      <c r="D8" s="43"/>
      <c r="E8" s="43"/>
      <c r="F8" s="43"/>
      <c r="G8" s="43" t="s">
        <v>9</v>
      </c>
      <c r="H8" s="43"/>
      <c r="I8" s="43"/>
      <c r="J8" s="30">
        <f>ROUND(任意継続掛金の計算!F15+(任意継続掛金の計算!F15*4.9512666),0)+ROUND(任意継続掛金の計算!G15+(任意継続掛金の計算!G15*4.9512666),0)</f>
        <v>233022</v>
      </c>
      <c r="K8" s="31"/>
      <c r="L8" s="31"/>
      <c r="M8" s="31"/>
      <c r="N8" s="6" t="s">
        <v>5</v>
      </c>
    </row>
    <row r="9" spans="1:14" ht="33.950000000000003" customHeight="1" thickBot="1">
      <c r="A9" s="41"/>
      <c r="B9" s="44"/>
      <c r="C9" s="44"/>
      <c r="D9" s="44"/>
      <c r="E9" s="44"/>
      <c r="F9" s="44"/>
      <c r="G9" s="44" t="s">
        <v>10</v>
      </c>
      <c r="H9" s="44"/>
      <c r="I9" s="44"/>
      <c r="J9" s="32">
        <f>ROUND(任意継続掛金の計算!D16+(任意継続掛金の計算!D16*4.9512666),0)</f>
        <v>38451</v>
      </c>
      <c r="K9" s="33"/>
      <c r="L9" s="33"/>
      <c r="M9" s="33"/>
      <c r="N9" s="7" t="s">
        <v>5</v>
      </c>
    </row>
    <row r="10" spans="1:14" ht="33.950000000000003" customHeight="1">
      <c r="A10" s="40" t="s">
        <v>18</v>
      </c>
      <c r="B10" s="42" t="s">
        <v>19</v>
      </c>
      <c r="C10" s="43"/>
      <c r="D10" s="43"/>
      <c r="E10" s="43"/>
      <c r="F10" s="43"/>
      <c r="G10" s="43" t="s">
        <v>9</v>
      </c>
      <c r="H10" s="43"/>
      <c r="I10" s="43"/>
      <c r="J10" s="30">
        <f>任意継続掛金の計算!F15+任意継続掛金の計算!G15</f>
        <v>39155</v>
      </c>
      <c r="K10" s="31"/>
      <c r="L10" s="31"/>
      <c r="M10" s="31"/>
      <c r="N10" s="6" t="s">
        <v>5</v>
      </c>
    </row>
    <row r="11" spans="1:14" ht="33.950000000000003" customHeight="1" thickBot="1">
      <c r="A11" s="41"/>
      <c r="B11" s="44"/>
      <c r="C11" s="44"/>
      <c r="D11" s="44"/>
      <c r="E11" s="44"/>
      <c r="F11" s="44"/>
      <c r="G11" s="44" t="s">
        <v>10</v>
      </c>
      <c r="H11" s="44"/>
      <c r="I11" s="44"/>
      <c r="J11" s="32">
        <f>任意継続掛金の計算!D16</f>
        <v>6461</v>
      </c>
      <c r="K11" s="33"/>
      <c r="L11" s="33"/>
      <c r="M11" s="33"/>
      <c r="N11" s="7" t="s">
        <v>5</v>
      </c>
    </row>
    <row r="12" spans="1:14" ht="39.75" customHeight="1">
      <c r="B12" s="45" t="s">
        <v>25</v>
      </c>
      <c r="C12" s="45"/>
      <c r="D12" s="45"/>
      <c r="E12" s="45"/>
      <c r="F12" s="45"/>
      <c r="G12" s="45"/>
      <c r="H12" s="45"/>
      <c r="I12" s="45"/>
    </row>
  </sheetData>
  <sheetProtection algorithmName="SHA-512" hashValue="9Tj1BTA95ZrDqUXL/b1qF3y9eLaVPnV6itj50uFr8osVXYpFvk4jItGMjO2XIwW+rMoO38EICRmgnNqVLgRwDg==" saltValue="yrA50HGnm6gB3E21Jy4QIg==" spinCount="100000" sheet="1" selectLockedCells="1"/>
  <mergeCells count="33">
    <mergeCell ref="B12:I12"/>
    <mergeCell ref="A10:A11"/>
    <mergeCell ref="B10:F11"/>
    <mergeCell ref="G10:I10"/>
    <mergeCell ref="J10:M10"/>
    <mergeCell ref="G11:I11"/>
    <mergeCell ref="J11:M11"/>
    <mergeCell ref="A8:A9"/>
    <mergeCell ref="B8:F9"/>
    <mergeCell ref="G8:I8"/>
    <mergeCell ref="J8:M8"/>
    <mergeCell ref="G9:I9"/>
    <mergeCell ref="J9:M9"/>
    <mergeCell ref="A6:A7"/>
    <mergeCell ref="B6:F7"/>
    <mergeCell ref="G6:I6"/>
    <mergeCell ref="J6:M6"/>
    <mergeCell ref="G7:I7"/>
    <mergeCell ref="J7:M7"/>
    <mergeCell ref="A4:A5"/>
    <mergeCell ref="B4:F5"/>
    <mergeCell ref="G4:I4"/>
    <mergeCell ref="J4:M4"/>
    <mergeCell ref="G5:I5"/>
    <mergeCell ref="J5:M5"/>
    <mergeCell ref="J2:M2"/>
    <mergeCell ref="J3:M3"/>
    <mergeCell ref="G1:N1"/>
    <mergeCell ref="A1:F1"/>
    <mergeCell ref="A2:A3"/>
    <mergeCell ref="B2:F3"/>
    <mergeCell ref="G2:I2"/>
    <mergeCell ref="G3:I3"/>
  </mergeCells>
  <phoneticPr fontId="1"/>
  <pageMargins left="0.86614173228346458" right="0.27559055118110237" top="0.9055118110236221" bottom="0.74803149606299213" header="0.31496062992125984" footer="0.31496062992125984"/>
  <pageSetup paperSize="9" scale="105" orientation="landscape" r:id="rId1"/>
  <ignoredErrors>
    <ignoredError sqref="J3"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任意継続掛金の計算</vt:lpstr>
      <vt:lpstr>納入方法の種類</vt:lpstr>
      <vt:lpstr>任意継続掛金の計算!Print_Area</vt:lpstr>
    </vt:vector>
  </TitlesOfParts>
  <Company>茨城支部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公立学校共済組合</dc:creator>
  <cp:lastModifiedBy>R040331-01</cp:lastModifiedBy>
  <cp:lastPrinted>2026-01-20T00:42:21Z</cp:lastPrinted>
  <dcterms:created xsi:type="dcterms:W3CDTF">2007-08-19T23:20:44Z</dcterms:created>
  <dcterms:modified xsi:type="dcterms:W3CDTF">2026-01-26T07:20:39Z</dcterms:modified>
</cp:coreProperties>
</file>