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filterPrivacy="1" defaultThemeVersion="124226"/>
  <xr:revisionPtr revIDLastSave="0" documentId="13_ncr:1_{4502A102-8A5E-4716-8B7A-14100FCCC860}" xr6:coauthVersionLast="36" xr6:coauthVersionMax="36" xr10:uidLastSave="{00000000-0000-0000-0000-000000000000}"/>
  <bookViews>
    <workbookView xWindow="0" yWindow="0" windowWidth="20490" windowHeight="7560" activeTab="2" xr2:uid="{00000000-000D-0000-FFFF-FFFF00000000}"/>
  </bookViews>
  <sheets>
    <sheet name="報酬支給額等証明書" sheetId="3" r:id="rId1"/>
    <sheet name="報酬支給額等証明書(記入例) " sheetId="12" r:id="rId2"/>
    <sheet name="試算シート" sheetId="5" r:id="rId3"/>
    <sheet name="試算シート（記入例）" sheetId="13" r:id="rId4"/>
    <sheet name="試算シート・報酬支給額等証明書の作成方法" sheetId="6" r:id="rId5"/>
    <sheet name="経過措置" sheetId="11" r:id="rId6"/>
    <sheet name="変更履歴" sheetId="7" r:id="rId7"/>
  </sheets>
  <definedNames>
    <definedName name="_xlnm.Print_Area" localSheetId="5">経過措置!$A$1:$G$21</definedName>
    <definedName name="_xlnm.Print_Area" localSheetId="2">試算シート!$A$1:$AE$41</definedName>
    <definedName name="_xlnm.Print_Area" localSheetId="3">'試算シート（記入例）'!$A$1:$AE$41</definedName>
    <definedName name="_xlnm.Print_Area" localSheetId="4">試算シート・報酬支給額等証明書の作成方法!$A$1:$W$118</definedName>
    <definedName name="_xlnm.Print_Area" localSheetId="6">変更履歴!$A$1:$F$22</definedName>
    <definedName name="_xlnm.Print_Area" localSheetId="0">報酬支給額等証明書!$A$1:$K$62</definedName>
    <definedName name="_xlnm.Print_Area" localSheetId="1">'報酬支給額等証明書(記入例) '!$A$1:$K$62</definedName>
  </definedNames>
  <calcPr calcId="191029"/>
</workbook>
</file>

<file path=xl/calcChain.xml><?xml version="1.0" encoding="utf-8"?>
<calcChain xmlns="http://schemas.openxmlformats.org/spreadsheetml/2006/main">
  <c r="L9" i="5" l="1"/>
  <c r="N10" i="5"/>
  <c r="M5" i="13" l="1"/>
  <c r="C6" i="13"/>
  <c r="Q6" i="13" s="1"/>
  <c r="K6" i="13"/>
  <c r="C8" i="13"/>
  <c r="R6" i="13" s="1"/>
  <c r="K8" i="13"/>
  <c r="Y8" i="13"/>
  <c r="Z8" i="13"/>
  <c r="L9" i="13"/>
  <c r="M9" i="13" s="1"/>
  <c r="W9" i="13"/>
  <c r="X9" i="13"/>
  <c r="X13" i="13" s="1"/>
  <c r="X17" i="13" s="1"/>
  <c r="X21" i="13" s="1"/>
  <c r="X25" i="13" s="1"/>
  <c r="X29" i="13" s="1"/>
  <c r="X33" i="13" s="1"/>
  <c r="X37" i="13" s="1"/>
  <c r="C10" i="13"/>
  <c r="K10" i="13"/>
  <c r="N10" i="13"/>
  <c r="O10" i="13"/>
  <c r="O14" i="13" s="1"/>
  <c r="O18" i="13" s="1"/>
  <c r="T10" i="13"/>
  <c r="T14" i="13" s="1"/>
  <c r="U10" i="13"/>
  <c r="V10" i="13"/>
  <c r="W10" i="13"/>
  <c r="X10" i="13"/>
  <c r="X14" i="13" s="1"/>
  <c r="X18" i="13" s="1"/>
  <c r="X22" i="13" s="1"/>
  <c r="X26" i="13" s="1"/>
  <c r="X30" i="13" s="1"/>
  <c r="X34" i="13" s="1"/>
  <c r="X38" i="13" s="1"/>
  <c r="Y10" i="13"/>
  <c r="Y14" i="13" s="1"/>
  <c r="Y18" i="13" s="1"/>
  <c r="Y22" i="13" s="1"/>
  <c r="Y26" i="13" s="1"/>
  <c r="Y30" i="13" s="1"/>
  <c r="Y34" i="13" s="1"/>
  <c r="Y38" i="13" s="1"/>
  <c r="Z10" i="13"/>
  <c r="C12" i="13"/>
  <c r="K12" i="13"/>
  <c r="N12" i="13"/>
  <c r="O12" i="13"/>
  <c r="T12" i="13"/>
  <c r="U12" i="13"/>
  <c r="U16" i="13" s="1"/>
  <c r="U20" i="13" s="1"/>
  <c r="U24" i="13" s="1"/>
  <c r="U28" i="13" s="1"/>
  <c r="U32" i="13" s="1"/>
  <c r="U36" i="13" s="1"/>
  <c r="U40" i="13" s="1"/>
  <c r="V12" i="13"/>
  <c r="V16" i="13" s="1"/>
  <c r="V20" i="13" s="1"/>
  <c r="V24" i="13" s="1"/>
  <c r="V28" i="13" s="1"/>
  <c r="V32" i="13" s="1"/>
  <c r="V36" i="13" s="1"/>
  <c r="V40" i="13" s="1"/>
  <c r="W12" i="13"/>
  <c r="X12" i="13"/>
  <c r="Y12" i="13"/>
  <c r="W13" i="13"/>
  <c r="W17" i="13" s="1"/>
  <c r="W21" i="13" s="1"/>
  <c r="W25" i="13" s="1"/>
  <c r="W29" i="13" s="1"/>
  <c r="W33" i="13" s="1"/>
  <c r="W37" i="13" s="1"/>
  <c r="C14" i="13"/>
  <c r="K14" i="13"/>
  <c r="N14" i="13"/>
  <c r="N18" i="13" s="1"/>
  <c r="N22" i="13" s="1"/>
  <c r="V14" i="13"/>
  <c r="W14" i="13"/>
  <c r="Z14" i="13"/>
  <c r="Z18" i="13" s="1"/>
  <c r="Z22" i="13" s="1"/>
  <c r="Z26" i="13" s="1"/>
  <c r="Z30" i="13" s="1"/>
  <c r="Z34" i="13" s="1"/>
  <c r="Z38" i="13" s="1"/>
  <c r="C16" i="13"/>
  <c r="K16" i="13"/>
  <c r="O16" i="13"/>
  <c r="T16" i="13"/>
  <c r="T20" i="13" s="1"/>
  <c r="T24" i="13" s="1"/>
  <c r="W16" i="13"/>
  <c r="W20" i="13" s="1"/>
  <c r="W24" i="13" s="1"/>
  <c r="W28" i="13" s="1"/>
  <c r="W32" i="13" s="1"/>
  <c r="W36" i="13" s="1"/>
  <c r="W40" i="13" s="1"/>
  <c r="X16" i="13"/>
  <c r="Y16" i="13" s="1"/>
  <c r="C18" i="13"/>
  <c r="K18" i="13"/>
  <c r="V18" i="13"/>
  <c r="V22" i="13" s="1"/>
  <c r="V26" i="13" s="1"/>
  <c r="V30" i="13" s="1"/>
  <c r="V34" i="13" s="1"/>
  <c r="V38" i="13" s="1"/>
  <c r="W18" i="13"/>
  <c r="W22" i="13" s="1"/>
  <c r="W26" i="13" s="1"/>
  <c r="W30" i="13" s="1"/>
  <c r="W34" i="13" s="1"/>
  <c r="W38" i="13" s="1"/>
  <c r="C20" i="13"/>
  <c r="K20" i="13"/>
  <c r="O20" i="13"/>
  <c r="C22" i="13"/>
  <c r="K22" i="13"/>
  <c r="C24" i="13"/>
  <c r="K24" i="13"/>
  <c r="O24" i="13"/>
  <c r="O28" i="13" s="1"/>
  <c r="O32" i="13" s="1"/>
  <c r="O36" i="13" s="1"/>
  <c r="C26" i="13"/>
  <c r="K26" i="13"/>
  <c r="C28" i="13"/>
  <c r="K28" i="13"/>
  <c r="T28" i="13"/>
  <c r="T32" i="13" s="1"/>
  <c r="T36" i="13" s="1"/>
  <c r="T40" i="13" s="1"/>
  <c r="C30" i="13"/>
  <c r="K30" i="13"/>
  <c r="C32" i="13"/>
  <c r="K32" i="13"/>
  <c r="C34" i="13"/>
  <c r="K34" i="13"/>
  <c r="C36" i="13"/>
  <c r="K36" i="13"/>
  <c r="C38" i="13"/>
  <c r="K38" i="13"/>
  <c r="C40" i="13"/>
  <c r="K40" i="13"/>
  <c r="O40" i="13"/>
  <c r="B42" i="12"/>
  <c r="D44" i="12" s="1"/>
  <c r="B44" i="12" s="1"/>
  <c r="B46" i="12"/>
  <c r="H49" i="12" s="1"/>
  <c r="B48" i="12" s="1"/>
  <c r="B55" i="12"/>
  <c r="D57" i="12" s="1"/>
  <c r="B57" i="12" s="1"/>
  <c r="D60" i="12" s="1"/>
  <c r="B60" i="12" s="1"/>
  <c r="D62" i="12" s="1"/>
  <c r="B62" i="12" s="1"/>
  <c r="P18" i="13" l="1"/>
  <c r="O22" i="13"/>
  <c r="O26" i="13" s="1"/>
  <c r="O30" i="13" s="1"/>
  <c r="O34" i="13" s="1"/>
  <c r="O38" i="13" s="1"/>
  <c r="P10" i="13"/>
  <c r="R8" i="13"/>
  <c r="P14" i="13"/>
  <c r="P8" i="13"/>
  <c r="R14" i="13"/>
  <c r="R18" i="13"/>
  <c r="P6" i="13"/>
  <c r="Q8" i="13" s="1"/>
  <c r="X20" i="13"/>
  <c r="P12" i="13"/>
  <c r="Q12" i="13" s="1"/>
  <c r="N16" i="13"/>
  <c r="Q10" i="13"/>
  <c r="R12" i="13"/>
  <c r="S10" i="13"/>
  <c r="U14" i="13"/>
  <c r="U18" i="13" s="1"/>
  <c r="U22" i="13" s="1"/>
  <c r="U26" i="13" s="1"/>
  <c r="U30" i="13" s="1"/>
  <c r="U34" i="13" s="1"/>
  <c r="U38" i="13" s="1"/>
  <c r="Z12" i="13"/>
  <c r="T18" i="13"/>
  <c r="Z16" i="13"/>
  <c r="R10" i="13"/>
  <c r="S6" i="13"/>
  <c r="S8" i="13" s="1"/>
  <c r="N26" i="13"/>
  <c r="L13" i="13"/>
  <c r="J53" i="12"/>
  <c r="H51" i="12"/>
  <c r="B51" i="12"/>
  <c r="D53" i="12" s="1"/>
  <c r="B53" i="12" s="1"/>
  <c r="D51" i="12"/>
  <c r="G49" i="12"/>
  <c r="K40" i="5"/>
  <c r="K38" i="5"/>
  <c r="K36" i="5"/>
  <c r="K34" i="5"/>
  <c r="K32" i="5"/>
  <c r="K30" i="5"/>
  <c r="K28" i="5"/>
  <c r="K26" i="5"/>
  <c r="K24" i="5"/>
  <c r="K22" i="5"/>
  <c r="K20" i="5"/>
  <c r="K18" i="5"/>
  <c r="K16" i="5"/>
  <c r="K14" i="5"/>
  <c r="K12" i="5"/>
  <c r="K10" i="5"/>
  <c r="K8" i="5"/>
  <c r="K6" i="5"/>
  <c r="AB7" i="13" l="1"/>
  <c r="AC7" i="13" s="1"/>
  <c r="AB5" i="13"/>
  <c r="AC5" i="13" s="1"/>
  <c r="AB6" i="13"/>
  <c r="AC6" i="13" s="1"/>
  <c r="AB8" i="13"/>
  <c r="AC8" i="13" s="1"/>
  <c r="R22" i="13"/>
  <c r="S12" i="13"/>
  <c r="AD10" i="13" s="1"/>
  <c r="AE10" i="13" s="1"/>
  <c r="Y20" i="13"/>
  <c r="X24" i="13"/>
  <c r="P22" i="13"/>
  <c r="AD7" i="13"/>
  <c r="AE7" i="13" s="1"/>
  <c r="AD5" i="13"/>
  <c r="AE5" i="13" s="1"/>
  <c r="AD6" i="13"/>
  <c r="AE6" i="13" s="1"/>
  <c r="AD8" i="13"/>
  <c r="AE8" i="13" s="1"/>
  <c r="AB11" i="13"/>
  <c r="AC11" i="13" s="1"/>
  <c r="AB9" i="13"/>
  <c r="AC9" i="13" s="1"/>
  <c r="AB12" i="13"/>
  <c r="AC12" i="13" s="1"/>
  <c r="AB10" i="13"/>
  <c r="AC10" i="13" s="1"/>
  <c r="T22" i="13"/>
  <c r="Z20" i="13"/>
  <c r="N20" i="13"/>
  <c r="P16" i="13"/>
  <c r="Q14" i="13"/>
  <c r="Q16" i="13" s="1"/>
  <c r="R16" i="13"/>
  <c r="S14" i="13"/>
  <c r="AD11" i="13"/>
  <c r="AE11" i="13" s="1"/>
  <c r="AD9" i="13"/>
  <c r="AE9" i="13" s="1"/>
  <c r="AD12" i="13"/>
  <c r="AE12" i="13" s="1"/>
  <c r="M13" i="13"/>
  <c r="L17" i="13"/>
  <c r="P26" i="13"/>
  <c r="N30" i="13"/>
  <c r="R26" i="13"/>
  <c r="O12" i="5"/>
  <c r="O10" i="5"/>
  <c r="N12" i="5"/>
  <c r="X9" i="5"/>
  <c r="X13" i="5" s="1"/>
  <c r="X17" i="5" s="1"/>
  <c r="X21" i="5" s="1"/>
  <c r="X25" i="5" s="1"/>
  <c r="X29" i="5" s="1"/>
  <c r="X33" i="5" s="1"/>
  <c r="X37" i="5" s="1"/>
  <c r="W9" i="5"/>
  <c r="W13" i="5" s="1"/>
  <c r="W17" i="5" s="1"/>
  <c r="W21" i="5" s="1"/>
  <c r="W25" i="5" s="1"/>
  <c r="W29" i="5" s="1"/>
  <c r="W33" i="5" s="1"/>
  <c r="W37" i="5" s="1"/>
  <c r="M5" i="5"/>
  <c r="S16" i="13" l="1"/>
  <c r="AD16" i="13" s="1"/>
  <c r="AE16" i="13" s="1"/>
  <c r="Y24" i="13"/>
  <c r="X28" i="13"/>
  <c r="P30" i="13"/>
  <c r="N34" i="13"/>
  <c r="R30" i="13"/>
  <c r="AD15" i="13"/>
  <c r="AD13" i="13"/>
  <c r="AE15" i="13"/>
  <c r="AE13" i="13"/>
  <c r="M17" i="13"/>
  <c r="L21" i="13"/>
  <c r="S18" i="13"/>
  <c r="P20" i="13"/>
  <c r="R20" i="13"/>
  <c r="N24" i="13"/>
  <c r="Q18" i="13"/>
  <c r="AB15" i="13"/>
  <c r="AC15" i="13" s="1"/>
  <c r="AB13" i="13"/>
  <c r="AC13" i="13" s="1"/>
  <c r="AB16" i="13"/>
  <c r="AC16" i="13" s="1"/>
  <c r="AB14" i="13"/>
  <c r="AC14" i="13" s="1"/>
  <c r="Z24" i="13"/>
  <c r="T26" i="13"/>
  <c r="B55" i="3"/>
  <c r="D57" i="3" s="1"/>
  <c r="B57" i="3" s="1"/>
  <c r="D60" i="3" s="1"/>
  <c r="B60" i="3" s="1"/>
  <c r="D62" i="3" s="1"/>
  <c r="B62" i="3" s="1"/>
  <c r="S20" i="13" l="1"/>
  <c r="AD17" i="13" s="1"/>
  <c r="AE17" i="13" s="1"/>
  <c r="AD14" i="13"/>
  <c r="AE14" i="13" s="1"/>
  <c r="Y28" i="13"/>
  <c r="X32" i="13"/>
  <c r="M21" i="13"/>
  <c r="L25" i="13"/>
  <c r="AE18" i="13"/>
  <c r="AD18" i="13"/>
  <c r="AD20" i="13"/>
  <c r="AE20" i="13" s="1"/>
  <c r="AD19" i="13"/>
  <c r="AE19" i="13" s="1"/>
  <c r="Q20" i="13"/>
  <c r="T30" i="13"/>
  <c r="Z28" i="13"/>
  <c r="S22" i="13"/>
  <c r="R24" i="13"/>
  <c r="N28" i="13"/>
  <c r="P24" i="13"/>
  <c r="Q22" i="13"/>
  <c r="R34" i="13"/>
  <c r="P34" i="13"/>
  <c r="N38" i="13"/>
  <c r="Y8" i="5"/>
  <c r="Z8" i="5"/>
  <c r="S24" i="13" l="1"/>
  <c r="AD21" i="13" s="1"/>
  <c r="AE21" i="13" s="1"/>
  <c r="Y32" i="13"/>
  <c r="X36" i="13"/>
  <c r="N32" i="13"/>
  <c r="R28" i="13"/>
  <c r="P28" i="13"/>
  <c r="S26" i="13"/>
  <c r="S28" i="13" s="1"/>
  <c r="Q26" i="13"/>
  <c r="AD23" i="13"/>
  <c r="AE23" i="13" s="1"/>
  <c r="P38" i="13"/>
  <c r="R38" i="13"/>
  <c r="AB20" i="13"/>
  <c r="AC20" i="13" s="1"/>
  <c r="AB18" i="13"/>
  <c r="AC18" i="13" s="1"/>
  <c r="AB19" i="13"/>
  <c r="AC19" i="13" s="1"/>
  <c r="AB17" i="13"/>
  <c r="AC17" i="13" s="1"/>
  <c r="L29" i="13"/>
  <c r="M25" i="13"/>
  <c r="T34" i="13"/>
  <c r="Z32" i="13"/>
  <c r="Q24" i="13"/>
  <c r="B42" i="3"/>
  <c r="D44" i="3" s="1"/>
  <c r="B44" i="3" s="1"/>
  <c r="B46" i="3"/>
  <c r="H49" i="3" s="1"/>
  <c r="G49" i="3" s="1"/>
  <c r="C5" i="3"/>
  <c r="Q28" i="13" l="1"/>
  <c r="AD22" i="13"/>
  <c r="AE22" i="13" s="1"/>
  <c r="AD24" i="13"/>
  <c r="AE24" i="13" s="1"/>
  <c r="X40" i="13"/>
  <c r="Y40" i="13" s="1"/>
  <c r="Y36" i="13"/>
  <c r="AB21" i="13"/>
  <c r="AC21" i="13" s="1"/>
  <c r="AB22" i="13"/>
  <c r="AC22" i="13" s="1"/>
  <c r="AB24" i="13"/>
  <c r="AC24" i="13" s="1"/>
  <c r="AB23" i="13"/>
  <c r="AC23" i="13" s="1"/>
  <c r="T38" i="13"/>
  <c r="Z36" i="13"/>
  <c r="AE26" i="13"/>
  <c r="AC27" i="13"/>
  <c r="AE28" i="13"/>
  <c r="AD27" i="13"/>
  <c r="AE27" i="13" s="1"/>
  <c r="AD25" i="13"/>
  <c r="AE25" i="13" s="1"/>
  <c r="AD26" i="13"/>
  <c r="AD28" i="13"/>
  <c r="AB27" i="13"/>
  <c r="AB25" i="13"/>
  <c r="AC25" i="13" s="1"/>
  <c r="AB28" i="13"/>
  <c r="AC28" i="13" s="1"/>
  <c r="AB26" i="13"/>
  <c r="AC26" i="13" s="1"/>
  <c r="M29" i="13"/>
  <c r="L33" i="13"/>
  <c r="P32" i="13"/>
  <c r="N36" i="13"/>
  <c r="R32" i="13"/>
  <c r="S30" i="13"/>
  <c r="S32" i="13" s="1"/>
  <c r="Q30" i="13"/>
  <c r="Q32" i="13" s="1"/>
  <c r="B48" i="3"/>
  <c r="D51" i="3"/>
  <c r="C37" i="3"/>
  <c r="C33" i="3"/>
  <c r="C29" i="3"/>
  <c r="C25" i="3"/>
  <c r="C21" i="3"/>
  <c r="C17" i="3"/>
  <c r="C13" i="3"/>
  <c r="C9" i="3"/>
  <c r="E5" i="3"/>
  <c r="D40" i="3"/>
  <c r="C40" i="5"/>
  <c r="D38" i="3"/>
  <c r="C38" i="5"/>
  <c r="D36" i="3"/>
  <c r="C36" i="5"/>
  <c r="D34" i="3"/>
  <c r="C34" i="5"/>
  <c r="D32" i="3"/>
  <c r="C32" i="5"/>
  <c r="D30" i="3"/>
  <c r="C30" i="5"/>
  <c r="D28" i="3"/>
  <c r="C28" i="5"/>
  <c r="D26" i="3"/>
  <c r="C26" i="5"/>
  <c r="D24" i="3"/>
  <c r="C24" i="5"/>
  <c r="D22" i="3"/>
  <c r="C22" i="5"/>
  <c r="D20" i="3"/>
  <c r="C20" i="5"/>
  <c r="D18" i="3"/>
  <c r="C18" i="5"/>
  <c r="Z40" i="13" l="1"/>
  <c r="AC29" i="13"/>
  <c r="AC32" i="13"/>
  <c r="AB29" i="13"/>
  <c r="AB32" i="13"/>
  <c r="AB30" i="13"/>
  <c r="AC30" i="13" s="1"/>
  <c r="AB31" i="13"/>
  <c r="AC31" i="13" s="1"/>
  <c r="L37" i="13"/>
  <c r="M37" i="13" s="1"/>
  <c r="M33" i="13"/>
  <c r="R36" i="13"/>
  <c r="N40" i="13"/>
  <c r="P36" i="13"/>
  <c r="Q34" i="13"/>
  <c r="S34" i="13"/>
  <c r="AD32" i="13"/>
  <c r="AE32" i="13" s="1"/>
  <c r="AD30" i="13"/>
  <c r="AE30" i="13" s="1"/>
  <c r="AD31" i="13"/>
  <c r="AE31" i="13" s="1"/>
  <c r="AD29" i="13"/>
  <c r="AE29" i="13" s="1"/>
  <c r="H51" i="3"/>
  <c r="J53" i="3"/>
  <c r="B51" i="3"/>
  <c r="D53" i="3" s="1"/>
  <c r="B53" i="3" s="1"/>
  <c r="D16" i="3"/>
  <c r="C16" i="5"/>
  <c r="D14" i="3"/>
  <c r="C14" i="5"/>
  <c r="T10" i="5"/>
  <c r="T14" i="5" s="1"/>
  <c r="T18" i="5" s="1"/>
  <c r="T22" i="5" s="1"/>
  <c r="T26" i="5" s="1"/>
  <c r="T30" i="5" s="1"/>
  <c r="T34" i="5" s="1"/>
  <c r="U12" i="5"/>
  <c r="U16" i="5" s="1"/>
  <c r="U20" i="5" s="1"/>
  <c r="U24" i="5" s="1"/>
  <c r="U28" i="5" s="1"/>
  <c r="U32" i="5" s="1"/>
  <c r="U36" i="5" s="1"/>
  <c r="U40" i="5" s="1"/>
  <c r="V12" i="5"/>
  <c r="V16" i="5" s="1"/>
  <c r="V20" i="5" s="1"/>
  <c r="V24" i="5" s="1"/>
  <c r="V28" i="5" s="1"/>
  <c r="V32" i="5" s="1"/>
  <c r="V36" i="5" s="1"/>
  <c r="V40" i="5" s="1"/>
  <c r="W12" i="5"/>
  <c r="X12" i="5"/>
  <c r="X16" i="5" s="1"/>
  <c r="X20" i="5" s="1"/>
  <c r="X24" i="5" s="1"/>
  <c r="X28" i="5" s="1"/>
  <c r="X32" i="5" s="1"/>
  <c r="T12" i="5"/>
  <c r="T16" i="5" s="1"/>
  <c r="T20" i="5" s="1"/>
  <c r="T24" i="5" s="1"/>
  <c r="T28" i="5" s="1"/>
  <c r="T32" i="5" s="1"/>
  <c r="T36" i="5" s="1"/>
  <c r="T40" i="5" s="1"/>
  <c r="U10" i="5"/>
  <c r="U14" i="5" s="1"/>
  <c r="U18" i="5" s="1"/>
  <c r="U22" i="5" s="1"/>
  <c r="U26" i="5" s="1"/>
  <c r="U30" i="5" s="1"/>
  <c r="U34" i="5" s="1"/>
  <c r="U38" i="5" s="1"/>
  <c r="V10" i="5"/>
  <c r="V14" i="5" s="1"/>
  <c r="V18" i="5" s="1"/>
  <c r="V22" i="5" s="1"/>
  <c r="V26" i="5" s="1"/>
  <c r="V30" i="5" s="1"/>
  <c r="V34" i="5" s="1"/>
  <c r="V38" i="5" s="1"/>
  <c r="W10" i="5"/>
  <c r="W14" i="5" s="1"/>
  <c r="W18" i="5" s="1"/>
  <c r="W22" i="5" s="1"/>
  <c r="W26" i="5" s="1"/>
  <c r="W30" i="5" s="1"/>
  <c r="W34" i="5" s="1"/>
  <c r="W38" i="5" s="1"/>
  <c r="X10" i="5"/>
  <c r="X14" i="5" s="1"/>
  <c r="X18" i="5" s="1"/>
  <c r="X22" i="5" s="1"/>
  <c r="X26" i="5" s="1"/>
  <c r="X30" i="5" s="1"/>
  <c r="X34" i="5" s="1"/>
  <c r="X38" i="5" s="1"/>
  <c r="Y10" i="5"/>
  <c r="Y14" i="5" s="1"/>
  <c r="Y18" i="5" s="1"/>
  <c r="Y22" i="5" s="1"/>
  <c r="Y26" i="5" s="1"/>
  <c r="Y30" i="5" s="1"/>
  <c r="Y34" i="5" s="1"/>
  <c r="Y38" i="5" s="1"/>
  <c r="Z10" i="5"/>
  <c r="Z14" i="5" s="1"/>
  <c r="Z18" i="5" s="1"/>
  <c r="Z22" i="5" s="1"/>
  <c r="Z26" i="5" s="1"/>
  <c r="Z30" i="5" s="1"/>
  <c r="Z34" i="5" s="1"/>
  <c r="Z38" i="5" s="1"/>
  <c r="O14" i="5"/>
  <c r="O18" i="5" s="1"/>
  <c r="O22" i="5" s="1"/>
  <c r="O26" i="5" s="1"/>
  <c r="O30" i="5" s="1"/>
  <c r="O34" i="5" s="1"/>
  <c r="O38" i="5" s="1"/>
  <c r="N16" i="5"/>
  <c r="N20" i="5" s="1"/>
  <c r="N24" i="5" s="1"/>
  <c r="N28" i="5" s="1"/>
  <c r="N32" i="5" s="1"/>
  <c r="N36" i="5" s="1"/>
  <c r="N40" i="5" s="1"/>
  <c r="P40" i="5" s="1"/>
  <c r="D12" i="3"/>
  <c r="C12" i="5"/>
  <c r="D10" i="3"/>
  <c r="C10" i="5"/>
  <c r="D8" i="3"/>
  <c r="D6" i="3"/>
  <c r="C8" i="5"/>
  <c r="C6" i="5"/>
  <c r="S36" i="13" l="1"/>
  <c r="Q36" i="13"/>
  <c r="R40" i="13"/>
  <c r="P40" i="13"/>
  <c r="Q38" i="13"/>
  <c r="Q40" i="13" s="1"/>
  <c r="S38" i="13"/>
  <c r="R20" i="5"/>
  <c r="R32" i="5"/>
  <c r="R36" i="5"/>
  <c r="R24" i="5"/>
  <c r="R28" i="5"/>
  <c r="R40" i="5"/>
  <c r="P20" i="5"/>
  <c r="P32" i="5"/>
  <c r="P36" i="5"/>
  <c r="P24" i="5"/>
  <c r="P28" i="5"/>
  <c r="P16" i="5"/>
  <c r="R16" i="5"/>
  <c r="P12" i="5"/>
  <c r="P10" i="5"/>
  <c r="R12" i="5"/>
  <c r="R10" i="5"/>
  <c r="R8" i="5"/>
  <c r="R6" i="5"/>
  <c r="S6" i="5"/>
  <c r="P8" i="5"/>
  <c r="Q6" i="5"/>
  <c r="P6" i="5"/>
  <c r="Q10" i="5"/>
  <c r="S10" i="5"/>
  <c r="X36" i="5"/>
  <c r="O16" i="5"/>
  <c r="O20" i="5" s="1"/>
  <c r="O24" i="5" s="1"/>
  <c r="Y12" i="5"/>
  <c r="N14" i="5"/>
  <c r="R14" i="5" s="1"/>
  <c r="L13" i="5"/>
  <c r="M13" i="5" s="1"/>
  <c r="M9" i="5"/>
  <c r="F9" i="3" s="1"/>
  <c r="W16" i="5"/>
  <c r="Z12" i="5"/>
  <c r="E9" i="3"/>
  <c r="T38" i="5"/>
  <c r="S40" i="13" l="1"/>
  <c r="AD37" i="13" s="1"/>
  <c r="AE37" i="13" s="1"/>
  <c r="AB37" i="13"/>
  <c r="AC37" i="13" s="1"/>
  <c r="AB40" i="13"/>
  <c r="AC40" i="13" s="1"/>
  <c r="AB38" i="13"/>
  <c r="AC38" i="13" s="1"/>
  <c r="AB39" i="13"/>
  <c r="AC39" i="13" s="1"/>
  <c r="AD39" i="13"/>
  <c r="AE39" i="13" s="1"/>
  <c r="AD40" i="13"/>
  <c r="AE40" i="13" s="1"/>
  <c r="AB36" i="13"/>
  <c r="AC36" i="13" s="1"/>
  <c r="AB34" i="13"/>
  <c r="AC34" i="13" s="1"/>
  <c r="AB35" i="13"/>
  <c r="AC35" i="13" s="1"/>
  <c r="AB33" i="13"/>
  <c r="AC33" i="13" s="1"/>
  <c r="AD33" i="13"/>
  <c r="AE33" i="13" s="1"/>
  <c r="AD36" i="13"/>
  <c r="AE36" i="13" s="1"/>
  <c r="AD35" i="13"/>
  <c r="AE35" i="13" s="1"/>
  <c r="AD34" i="13"/>
  <c r="AE34" i="13" s="1"/>
  <c r="P14" i="5"/>
  <c r="Q8" i="5"/>
  <c r="S14" i="5"/>
  <c r="Q14" i="5"/>
  <c r="X40" i="5"/>
  <c r="E13" i="3"/>
  <c r="Y16" i="5"/>
  <c r="N18" i="5"/>
  <c r="W20" i="5"/>
  <c r="Z16" i="5"/>
  <c r="S12" i="5"/>
  <c r="AD12" i="5" s="1"/>
  <c r="I12" i="3" s="1"/>
  <c r="Q12" i="5"/>
  <c r="AB9" i="5" s="1"/>
  <c r="F13" i="3"/>
  <c r="L17" i="5"/>
  <c r="O28" i="5"/>
  <c r="AD38" i="13" l="1"/>
  <c r="AE38" i="13" s="1"/>
  <c r="P18" i="5"/>
  <c r="R18" i="5"/>
  <c r="Q18" i="5"/>
  <c r="S18" i="5"/>
  <c r="Q16" i="5"/>
  <c r="AB13" i="5" s="1"/>
  <c r="H13" i="3" s="1"/>
  <c r="N22" i="5"/>
  <c r="E17" i="3"/>
  <c r="M17" i="5"/>
  <c r="F17" i="3" s="1"/>
  <c r="S16" i="5"/>
  <c r="AD16" i="5" s="1"/>
  <c r="I16" i="3" s="1"/>
  <c r="W24" i="5"/>
  <c r="Z20" i="5"/>
  <c r="Y20" i="5"/>
  <c r="AE12" i="5"/>
  <c r="K12" i="3" s="1"/>
  <c r="AC9" i="5"/>
  <c r="J9" i="3" s="1"/>
  <c r="H9" i="3"/>
  <c r="L21" i="5"/>
  <c r="O32" i="5"/>
  <c r="AD9" i="5"/>
  <c r="I9" i="3" s="1"/>
  <c r="AD11" i="5"/>
  <c r="I11" i="3" s="1"/>
  <c r="AD10" i="5"/>
  <c r="I10" i="3" s="1"/>
  <c r="AB12" i="5"/>
  <c r="AB10" i="5"/>
  <c r="AB11" i="5"/>
  <c r="P22" i="5" l="1"/>
  <c r="R22" i="5"/>
  <c r="Q22" i="5"/>
  <c r="S22" i="5"/>
  <c r="AB14" i="5"/>
  <c r="H14" i="3" s="1"/>
  <c r="AB16" i="5"/>
  <c r="AC16" i="5" s="1"/>
  <c r="J16" i="3" s="1"/>
  <c r="AC13" i="5"/>
  <c r="J13" i="3" s="1"/>
  <c r="AB15" i="5"/>
  <c r="AC15" i="5" s="1"/>
  <c r="J15" i="3" s="1"/>
  <c r="N26" i="5"/>
  <c r="AD15" i="5"/>
  <c r="I15" i="3" s="1"/>
  <c r="AD14" i="5"/>
  <c r="E21" i="3"/>
  <c r="M21" i="5"/>
  <c r="F21" i="3" s="1"/>
  <c r="AE16" i="5"/>
  <c r="K16" i="3" s="1"/>
  <c r="AD13" i="5"/>
  <c r="W28" i="5"/>
  <c r="Z24" i="5"/>
  <c r="Y24" i="5"/>
  <c r="S20" i="5"/>
  <c r="AD19" i="5" s="1"/>
  <c r="I19" i="3" s="1"/>
  <c r="Q20" i="5"/>
  <c r="AB18" i="5" s="1"/>
  <c r="H18" i="3" s="1"/>
  <c r="AC11" i="5"/>
  <c r="J11" i="3" s="1"/>
  <c r="H11" i="3"/>
  <c r="AC12" i="5"/>
  <c r="J12" i="3" s="1"/>
  <c r="H12" i="3"/>
  <c r="AE11" i="5"/>
  <c r="K11" i="3" s="1"/>
  <c r="AE9" i="5"/>
  <c r="K9" i="3" s="1"/>
  <c r="AC10" i="5"/>
  <c r="J10" i="3" s="1"/>
  <c r="H10" i="3"/>
  <c r="AE10" i="5"/>
  <c r="K10" i="3" s="1"/>
  <c r="L25" i="5"/>
  <c r="O36" i="5"/>
  <c r="F5" i="3"/>
  <c r="P26" i="5" l="1"/>
  <c r="R26" i="5"/>
  <c r="Q26" i="5"/>
  <c r="S26" i="5"/>
  <c r="AC14" i="5"/>
  <c r="J14" i="3" s="1"/>
  <c r="H16" i="3"/>
  <c r="H15" i="3"/>
  <c r="N30" i="5"/>
  <c r="AE15" i="5"/>
  <c r="K15" i="3" s="1"/>
  <c r="AE13" i="5"/>
  <c r="K13" i="3" s="1"/>
  <c r="I13" i="3"/>
  <c r="AE14" i="5"/>
  <c r="K14" i="3" s="1"/>
  <c r="I14" i="3"/>
  <c r="AB17" i="5"/>
  <c r="H17" i="3" s="1"/>
  <c r="E25" i="3"/>
  <c r="M25" i="5"/>
  <c r="F25" i="3" s="1"/>
  <c r="AB19" i="5"/>
  <c r="AC19" i="5" s="1"/>
  <c r="J19" i="3" s="1"/>
  <c r="AD20" i="5"/>
  <c r="I20" i="3" s="1"/>
  <c r="AB20" i="5"/>
  <c r="AC20" i="5" s="1"/>
  <c r="J20" i="3" s="1"/>
  <c r="AC18" i="5"/>
  <c r="J18" i="3" s="1"/>
  <c r="AD17" i="5"/>
  <c r="I17" i="3" s="1"/>
  <c r="AE19" i="5"/>
  <c r="K19" i="3" s="1"/>
  <c r="AD18" i="5"/>
  <c r="I18" i="3" s="1"/>
  <c r="S24" i="5"/>
  <c r="Q24" i="5"/>
  <c r="W32" i="5"/>
  <c r="Z32" i="5" s="1"/>
  <c r="Z28" i="5"/>
  <c r="Y28" i="5"/>
  <c r="L29" i="5"/>
  <c r="O40" i="5"/>
  <c r="S8" i="5"/>
  <c r="P30" i="5" l="1"/>
  <c r="R30" i="5"/>
  <c r="S30" i="5"/>
  <c r="Q30" i="5"/>
  <c r="AE17" i="5"/>
  <c r="K17" i="3" s="1"/>
  <c r="N34" i="5"/>
  <c r="AC17" i="5"/>
  <c r="J17" i="3" s="1"/>
  <c r="E29" i="3"/>
  <c r="M29" i="5"/>
  <c r="H19" i="3"/>
  <c r="H20" i="3"/>
  <c r="AE20" i="5"/>
  <c r="K20" i="3" s="1"/>
  <c r="AE18" i="5"/>
  <c r="K18" i="3" s="1"/>
  <c r="AD23" i="5"/>
  <c r="I23" i="3" s="1"/>
  <c r="AD22" i="5"/>
  <c r="AD24" i="5"/>
  <c r="AD21" i="5"/>
  <c r="W36" i="5"/>
  <c r="Y32" i="5"/>
  <c r="S28" i="5"/>
  <c r="Q28" i="5"/>
  <c r="AB26" i="5" s="1"/>
  <c r="AB21" i="5"/>
  <c r="AB23" i="5"/>
  <c r="AB22" i="5"/>
  <c r="AB24" i="5"/>
  <c r="L33" i="5"/>
  <c r="AD8" i="5"/>
  <c r="I8" i="3" s="1"/>
  <c r="AD7" i="5"/>
  <c r="I7" i="3" s="1"/>
  <c r="AD6" i="5"/>
  <c r="I6" i="3" s="1"/>
  <c r="AD5" i="5"/>
  <c r="I5" i="3" s="1"/>
  <c r="AB8" i="5"/>
  <c r="H8" i="3" s="1"/>
  <c r="AB7" i="5"/>
  <c r="H7" i="3" s="1"/>
  <c r="AB6" i="5"/>
  <c r="H6" i="3" s="1"/>
  <c r="AB5" i="5"/>
  <c r="H5" i="3" s="1"/>
  <c r="P34" i="5" l="1"/>
  <c r="R34" i="5"/>
  <c r="S34" i="5"/>
  <c r="Q34" i="5"/>
  <c r="N38" i="5"/>
  <c r="AE22" i="5"/>
  <c r="K22" i="3" s="1"/>
  <c r="I22" i="3"/>
  <c r="AE21" i="5"/>
  <c r="K21" i="3" s="1"/>
  <c r="I21" i="3"/>
  <c r="AE24" i="5"/>
  <c r="K24" i="3" s="1"/>
  <c r="I24" i="3"/>
  <c r="AE23" i="5"/>
  <c r="K23" i="3" s="1"/>
  <c r="E33" i="3"/>
  <c r="M33" i="5"/>
  <c r="F33" i="3" s="1"/>
  <c r="AB25" i="5"/>
  <c r="H25" i="3" s="1"/>
  <c r="AB27" i="5"/>
  <c r="H27" i="3" s="1"/>
  <c r="AD28" i="5"/>
  <c r="I28" i="3" s="1"/>
  <c r="AD26" i="5"/>
  <c r="I26" i="3" s="1"/>
  <c r="AD25" i="5"/>
  <c r="I25" i="3" s="1"/>
  <c r="AD27" i="5"/>
  <c r="I27" i="3" s="1"/>
  <c r="H22" i="3"/>
  <c r="AC22" i="5"/>
  <c r="J22" i="3" s="1"/>
  <c r="AC23" i="5"/>
  <c r="J23" i="3" s="1"/>
  <c r="H23" i="3"/>
  <c r="AB28" i="5"/>
  <c r="H28" i="3" s="1"/>
  <c r="H21" i="3"/>
  <c r="AC21" i="5"/>
  <c r="J21" i="3" s="1"/>
  <c r="W40" i="5"/>
  <c r="Z36" i="5"/>
  <c r="Y36" i="5"/>
  <c r="H24" i="3"/>
  <c r="AC24" i="5"/>
  <c r="J24" i="3" s="1"/>
  <c r="S32" i="5"/>
  <c r="Q32" i="5"/>
  <c r="F29" i="3"/>
  <c r="AC26" i="5"/>
  <c r="J26" i="3" s="1"/>
  <c r="H26" i="3"/>
  <c r="AE5" i="5"/>
  <c r="K5" i="3" s="1"/>
  <c r="L37" i="5"/>
  <c r="M37" i="5" s="1"/>
  <c r="AC8" i="5"/>
  <c r="J8" i="3" s="1"/>
  <c r="AE8" i="5"/>
  <c r="K8" i="3" s="1"/>
  <c r="AC5" i="5"/>
  <c r="J5" i="3" s="1"/>
  <c r="AC6" i="5"/>
  <c r="J6" i="3" s="1"/>
  <c r="AE6" i="5"/>
  <c r="K6" i="3" s="1"/>
  <c r="AC7" i="5"/>
  <c r="J7" i="3" s="1"/>
  <c r="AE7" i="5"/>
  <c r="K7" i="3" s="1"/>
  <c r="P38" i="5" l="1"/>
  <c r="R38" i="5"/>
  <c r="Q38" i="5"/>
  <c r="S38" i="5"/>
  <c r="AC25" i="5"/>
  <c r="J25" i="3" s="1"/>
  <c r="AC27" i="5"/>
  <c r="J27" i="3" s="1"/>
  <c r="AE26" i="5"/>
  <c r="K26" i="3" s="1"/>
  <c r="AE27" i="5"/>
  <c r="K27" i="3" s="1"/>
  <c r="AC28" i="5"/>
  <c r="J28" i="3" s="1"/>
  <c r="AE25" i="5"/>
  <c r="K25" i="3" s="1"/>
  <c r="AD31" i="5"/>
  <c r="I31" i="3" s="1"/>
  <c r="AD29" i="5"/>
  <c r="AD32" i="5"/>
  <c r="I32" i="3" s="1"/>
  <c r="AD30" i="5"/>
  <c r="S36" i="5"/>
  <c r="Q36" i="5"/>
  <c r="AB34" i="5" s="1"/>
  <c r="Z40" i="5"/>
  <c r="Y40" i="5"/>
  <c r="AE28" i="5"/>
  <c r="K28" i="3" s="1"/>
  <c r="AB29" i="5"/>
  <c r="AB31" i="5"/>
  <c r="AB32" i="5"/>
  <c r="AB30" i="5"/>
  <c r="F37" i="3"/>
  <c r="E37" i="3"/>
  <c r="AE32" i="5" l="1"/>
  <c r="K32" i="3" s="1"/>
  <c r="AE30" i="5"/>
  <c r="K30" i="3" s="1"/>
  <c r="I30" i="3"/>
  <c r="AE29" i="5"/>
  <c r="K29" i="3" s="1"/>
  <c r="I29" i="3"/>
  <c r="AB35" i="5"/>
  <c r="H35" i="3" s="1"/>
  <c r="AD36" i="5"/>
  <c r="I36" i="3" s="1"/>
  <c r="AD34" i="5"/>
  <c r="AD35" i="5"/>
  <c r="I35" i="3" s="1"/>
  <c r="AD33" i="5"/>
  <c r="I33" i="3" s="1"/>
  <c r="AB33" i="5"/>
  <c r="AC33" i="5" s="1"/>
  <c r="J33" i="3" s="1"/>
  <c r="AB36" i="5"/>
  <c r="AC36" i="5" s="1"/>
  <c r="J36" i="3" s="1"/>
  <c r="H29" i="3"/>
  <c r="AC29" i="5"/>
  <c r="J29" i="3" s="1"/>
  <c r="H30" i="3"/>
  <c r="AC30" i="5"/>
  <c r="J30" i="3" s="1"/>
  <c r="H32" i="3"/>
  <c r="AC32" i="5"/>
  <c r="J32" i="3" s="1"/>
  <c r="H31" i="3"/>
  <c r="AC31" i="5"/>
  <c r="J31" i="3" s="1"/>
  <c r="S40" i="5"/>
  <c r="Q40" i="5"/>
  <c r="AB38" i="5" s="1"/>
  <c r="H38" i="3" s="1"/>
  <c r="AE31" i="5"/>
  <c r="K31" i="3" s="1"/>
  <c r="AC34" i="5"/>
  <c r="J34" i="3" s="1"/>
  <c r="H34" i="3"/>
  <c r="AC35" i="5" l="1"/>
  <c r="J35" i="3" s="1"/>
  <c r="AE35" i="5"/>
  <c r="K35" i="3" s="1"/>
  <c r="AE34" i="5"/>
  <c r="K34" i="3" s="1"/>
  <c r="I34" i="3"/>
  <c r="AE33" i="5"/>
  <c r="K33" i="3" s="1"/>
  <c r="H36" i="3"/>
  <c r="AB39" i="5"/>
  <c r="H39" i="3" s="1"/>
  <c r="H33" i="3"/>
  <c r="AB37" i="5"/>
  <c r="AC37" i="5" s="1"/>
  <c r="J37" i="3" s="1"/>
  <c r="AB40" i="5"/>
  <c r="AC40" i="5" s="1"/>
  <c r="J40" i="3" s="1"/>
  <c r="AD40" i="5"/>
  <c r="I40" i="3" s="1"/>
  <c r="AD39" i="5"/>
  <c r="I39" i="3" s="1"/>
  <c r="AD38" i="5"/>
  <c r="I38" i="3" s="1"/>
  <c r="AD37" i="5"/>
  <c r="I37" i="3" s="1"/>
  <c r="AC38" i="5"/>
  <c r="J38" i="3" s="1"/>
  <c r="AE36" i="5"/>
  <c r="K36" i="3" s="1"/>
  <c r="AC39" i="5" l="1"/>
  <c r="J39" i="3" s="1"/>
  <c r="H37" i="3"/>
  <c r="H40" i="3"/>
  <c r="AE40" i="5"/>
  <c r="K40" i="3" s="1"/>
  <c r="AE37" i="5"/>
  <c r="K37" i="3" s="1"/>
  <c r="AE38" i="5"/>
  <c r="K38" i="3" s="1"/>
  <c r="AE39" i="5"/>
  <c r="K3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000-000001000000}">
      <text>
        <r>
          <rPr>
            <b/>
            <sz val="9"/>
            <color indexed="81"/>
            <rFont val="ＭＳ Ｐゴシック"/>
            <family val="3"/>
            <charset val="128"/>
          </rPr>
          <t>（Ｃ）を参照して入力してください</t>
        </r>
      </text>
    </comment>
    <comment ref="H53" authorId="0" shapeId="0" xr:uid="{00000000-0006-0000-0000-000002000000}">
      <text>
        <r>
          <rPr>
            <b/>
            <sz val="9"/>
            <color indexed="81"/>
            <rFont val="ＭＳ Ｐゴシック"/>
            <family val="3"/>
            <charset val="128"/>
          </rPr>
          <t>請求月の要勤務日数を入力してください。
無給病休：土日祝日除く
無給休職：土日除く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100-000001000000}">
      <text>
        <r>
          <rPr>
            <b/>
            <sz val="9"/>
            <color indexed="81"/>
            <rFont val="ＭＳ Ｐゴシック"/>
            <family val="3"/>
            <charset val="128"/>
          </rPr>
          <t>（Ｃ）を参照して入力してください</t>
        </r>
      </text>
    </comment>
    <comment ref="H53" authorId="0" shapeId="0" xr:uid="{00000000-0006-0000-0100-000002000000}">
      <text>
        <r>
          <rPr>
            <b/>
            <sz val="9"/>
            <color indexed="81"/>
            <rFont val="ＭＳ Ｐゴシック"/>
            <family val="3"/>
            <charset val="128"/>
          </rPr>
          <t>請求月の要勤務日数を入力してください。
無給病休：土日祝日除く
無給休職：土日除く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00000000-0006-0000-0200-000001000000}">
      <text>
        <r>
          <rPr>
            <b/>
            <sz val="9"/>
            <color indexed="81"/>
            <rFont val="ＭＳ Ｐゴシック"/>
            <family val="3"/>
            <charset val="128"/>
          </rPr>
          <t>このセルを入力すると、右側のセルが表示されます。</t>
        </r>
      </text>
    </comment>
    <comment ref="B13" authorId="0" shapeId="0" xr:uid="{00000000-0006-0000-0200-000002000000}">
      <text>
        <r>
          <rPr>
            <b/>
            <sz val="9"/>
            <color indexed="81"/>
            <rFont val="ＭＳ Ｐゴシック"/>
            <family val="3"/>
            <charset val="128"/>
          </rPr>
          <t>このセルを入力すると、右側のセルが表示されます。</t>
        </r>
      </text>
    </comment>
    <comment ref="B17" authorId="0" shapeId="0" xr:uid="{00000000-0006-0000-0200-000003000000}">
      <text>
        <r>
          <rPr>
            <b/>
            <sz val="9"/>
            <color indexed="81"/>
            <rFont val="ＭＳ Ｐゴシック"/>
            <family val="3"/>
            <charset val="128"/>
          </rPr>
          <t>このセルを入力すると、右側のセルが表示されます。</t>
        </r>
      </text>
    </comment>
    <comment ref="B21" authorId="0" shapeId="0" xr:uid="{00000000-0006-0000-0200-000004000000}">
      <text>
        <r>
          <rPr>
            <b/>
            <sz val="9"/>
            <color indexed="81"/>
            <rFont val="ＭＳ Ｐゴシック"/>
            <family val="3"/>
            <charset val="128"/>
          </rPr>
          <t>このセルを入力すると、右側のセルが表示されます。</t>
        </r>
      </text>
    </comment>
    <comment ref="B25" authorId="0" shapeId="0" xr:uid="{00000000-0006-0000-0200-000005000000}">
      <text>
        <r>
          <rPr>
            <b/>
            <sz val="9"/>
            <color indexed="81"/>
            <rFont val="ＭＳ Ｐゴシック"/>
            <family val="3"/>
            <charset val="128"/>
          </rPr>
          <t>このセルを入力すると、右側のセルが表示されます。</t>
        </r>
      </text>
    </comment>
    <comment ref="B29" authorId="0" shapeId="0" xr:uid="{00000000-0006-0000-0200-000006000000}">
      <text>
        <r>
          <rPr>
            <b/>
            <sz val="9"/>
            <color indexed="81"/>
            <rFont val="ＭＳ Ｐゴシック"/>
            <family val="3"/>
            <charset val="128"/>
          </rPr>
          <t>このセルを入力すると、右側のセルが表示されます。</t>
        </r>
      </text>
    </comment>
    <comment ref="B33" authorId="0" shapeId="0" xr:uid="{00000000-0006-0000-0200-000007000000}">
      <text>
        <r>
          <rPr>
            <b/>
            <sz val="9"/>
            <color indexed="81"/>
            <rFont val="ＭＳ Ｐゴシック"/>
            <family val="3"/>
            <charset val="128"/>
          </rPr>
          <t>このセルを入力すると、右側のセルが表示されます。</t>
        </r>
      </text>
    </comment>
    <comment ref="B37" authorId="0" shapeId="0" xr:uid="{00000000-0006-0000-0200-000008000000}">
      <text>
        <r>
          <rPr>
            <b/>
            <sz val="9"/>
            <color indexed="81"/>
            <rFont val="ＭＳ Ｐゴシック"/>
            <family val="3"/>
            <charset val="128"/>
          </rPr>
          <t>このセルを入力すると、右側のセルが表示されます。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00000000-0006-0000-0300-000001000000}">
      <text>
        <r>
          <rPr>
            <b/>
            <sz val="9"/>
            <color indexed="81"/>
            <rFont val="ＭＳ Ｐゴシック"/>
            <family val="3"/>
            <charset val="128"/>
          </rPr>
          <t>このセルを入力すると、右側のセルが表示されます。</t>
        </r>
      </text>
    </comment>
    <comment ref="B13" authorId="0" shapeId="0" xr:uid="{00000000-0006-0000-0300-000002000000}">
      <text>
        <r>
          <rPr>
            <b/>
            <sz val="9"/>
            <color indexed="81"/>
            <rFont val="ＭＳ Ｐゴシック"/>
            <family val="3"/>
            <charset val="128"/>
          </rPr>
          <t>このセルを入力すると、右側のセルが表示されます。</t>
        </r>
      </text>
    </comment>
    <comment ref="B17" authorId="0" shapeId="0" xr:uid="{00000000-0006-0000-0300-000003000000}">
      <text>
        <r>
          <rPr>
            <b/>
            <sz val="9"/>
            <color indexed="81"/>
            <rFont val="ＭＳ Ｐゴシック"/>
            <family val="3"/>
            <charset val="128"/>
          </rPr>
          <t>このセルを入力すると、右側のセルが表示されます。</t>
        </r>
      </text>
    </comment>
    <comment ref="B21" authorId="0" shapeId="0" xr:uid="{00000000-0006-0000-0300-000004000000}">
      <text>
        <r>
          <rPr>
            <b/>
            <sz val="9"/>
            <color indexed="81"/>
            <rFont val="ＭＳ Ｐゴシック"/>
            <family val="3"/>
            <charset val="128"/>
          </rPr>
          <t>このセルを入力すると、右側のセルが表示されます。</t>
        </r>
      </text>
    </comment>
    <comment ref="B25" authorId="0" shapeId="0" xr:uid="{00000000-0006-0000-0300-000005000000}">
      <text>
        <r>
          <rPr>
            <b/>
            <sz val="9"/>
            <color indexed="81"/>
            <rFont val="ＭＳ Ｐゴシック"/>
            <family val="3"/>
            <charset val="128"/>
          </rPr>
          <t>このセルを入力すると、右側のセルが表示されます。</t>
        </r>
      </text>
    </comment>
    <comment ref="B29" authorId="0" shapeId="0" xr:uid="{00000000-0006-0000-0300-000006000000}">
      <text>
        <r>
          <rPr>
            <b/>
            <sz val="9"/>
            <color indexed="81"/>
            <rFont val="ＭＳ Ｐゴシック"/>
            <family val="3"/>
            <charset val="128"/>
          </rPr>
          <t>このセルを入力すると、右側のセルが表示されます。</t>
        </r>
      </text>
    </comment>
    <comment ref="B33" authorId="0" shapeId="0" xr:uid="{00000000-0006-0000-0300-000007000000}">
      <text>
        <r>
          <rPr>
            <b/>
            <sz val="9"/>
            <color indexed="81"/>
            <rFont val="ＭＳ Ｐゴシック"/>
            <family val="3"/>
            <charset val="128"/>
          </rPr>
          <t>このセルを入力すると、右側のセルが表示されます。</t>
        </r>
      </text>
    </comment>
    <comment ref="B37" authorId="0" shapeId="0" xr:uid="{00000000-0006-0000-0300-000008000000}">
      <text>
        <r>
          <rPr>
            <b/>
            <sz val="9"/>
            <color indexed="81"/>
            <rFont val="ＭＳ Ｐゴシック"/>
            <family val="3"/>
            <charset val="128"/>
          </rPr>
          <t>このセルを入力すると、右側のセルが表示されます。</t>
        </r>
      </text>
    </comment>
  </commentList>
</comments>
</file>

<file path=xl/sharedStrings.xml><?xml version="1.0" encoding="utf-8"?>
<sst xmlns="http://schemas.openxmlformats.org/spreadsheetml/2006/main" count="1358" uniqueCount="359">
  <si>
    <t>区分</t>
    <rPh sb="0" eb="2">
      <t>クブン</t>
    </rPh>
    <phoneticPr fontId="1"/>
  </si>
  <si>
    <t>期間</t>
    <rPh sb="0" eb="2">
      <t>キカン</t>
    </rPh>
    <phoneticPr fontId="1"/>
  </si>
  <si>
    <t>No</t>
    <phoneticPr fontId="1"/>
  </si>
  <si>
    <t>小計</t>
    <rPh sb="0" eb="1">
      <t>ショウ</t>
    </rPh>
    <rPh sb="1" eb="2">
      <t>ケイ</t>
    </rPh>
    <phoneticPr fontId="1"/>
  </si>
  <si>
    <t>管理職手当</t>
    <rPh sb="0" eb="2">
      <t>カンリ</t>
    </rPh>
    <rPh sb="2" eb="3">
      <t>ショク</t>
    </rPh>
    <rPh sb="3" eb="5">
      <t>テアテ</t>
    </rPh>
    <phoneticPr fontId="1"/>
  </si>
  <si>
    <t>扶養手当</t>
    <rPh sb="0" eb="2">
      <t>フヨウ</t>
    </rPh>
    <rPh sb="2" eb="4">
      <t>テアテ</t>
    </rPh>
    <phoneticPr fontId="1"/>
  </si>
  <si>
    <t>寒冷地手当</t>
    <rPh sb="0" eb="3">
      <t>カンレイチ</t>
    </rPh>
    <rPh sb="3" eb="5">
      <t>テアテ</t>
    </rPh>
    <phoneticPr fontId="1"/>
  </si>
  <si>
    <t>住居手当</t>
    <rPh sb="0" eb="2">
      <t>ジュウキョ</t>
    </rPh>
    <rPh sb="2" eb="4">
      <t>テアテ</t>
    </rPh>
    <phoneticPr fontId="1"/>
  </si>
  <si>
    <t>単身赴任手当</t>
    <rPh sb="0" eb="2">
      <t>タンシン</t>
    </rPh>
    <rPh sb="2" eb="4">
      <t>フニン</t>
    </rPh>
    <rPh sb="4" eb="6">
      <t>テアテ</t>
    </rPh>
    <phoneticPr fontId="1"/>
  </si>
  <si>
    <t>義務教育等教員特別手当</t>
    <rPh sb="0" eb="2">
      <t>ギム</t>
    </rPh>
    <rPh sb="2" eb="4">
      <t>キョウイク</t>
    </rPh>
    <rPh sb="4" eb="5">
      <t>トウ</t>
    </rPh>
    <rPh sb="5" eb="7">
      <t>キョウイン</t>
    </rPh>
    <rPh sb="7" eb="9">
      <t>トクベツ</t>
    </rPh>
    <rPh sb="9" eb="11">
      <t>テアテ</t>
    </rPh>
    <phoneticPr fontId="1"/>
  </si>
  <si>
    <t>産業教育手当</t>
    <rPh sb="0" eb="2">
      <t>サンギョウ</t>
    </rPh>
    <rPh sb="2" eb="4">
      <t>キョウイク</t>
    </rPh>
    <rPh sb="4" eb="6">
      <t>テアテ</t>
    </rPh>
    <phoneticPr fontId="1"/>
  </si>
  <si>
    <t>へき地手当</t>
    <rPh sb="2" eb="3">
      <t>チ</t>
    </rPh>
    <rPh sb="3" eb="5">
      <t>テアテ</t>
    </rPh>
    <phoneticPr fontId="1"/>
  </si>
  <si>
    <t>地域
手当</t>
    <rPh sb="0" eb="2">
      <t>チイキ</t>
    </rPh>
    <rPh sb="3" eb="5">
      <t>テアテ</t>
    </rPh>
    <phoneticPr fontId="1"/>
  </si>
  <si>
    <t>平成</t>
    <rPh sb="0" eb="2">
      <t>ヘイセイ</t>
    </rPh>
    <phoneticPr fontId="1"/>
  </si>
  <si>
    <t>年</t>
    <rPh sb="0" eb="1">
      <t>ネン</t>
    </rPh>
    <phoneticPr fontId="1"/>
  </si>
  <si>
    <t>月</t>
    <rPh sb="0" eb="1">
      <t>ガツ</t>
    </rPh>
    <phoneticPr fontId="1"/>
  </si>
  <si>
    <t>日</t>
    <rPh sb="0" eb="1">
      <t>ニチ</t>
    </rPh>
    <phoneticPr fontId="1"/>
  </si>
  <si>
    <t>手当を追加する場合は空欄に入力してください。</t>
    <rPh sb="0" eb="2">
      <t>テアテ</t>
    </rPh>
    <rPh sb="3" eb="5">
      <t>ツイカ</t>
    </rPh>
    <rPh sb="7" eb="9">
      <t>バアイ</t>
    </rPh>
    <rPh sb="10" eb="12">
      <t>クウラン</t>
    </rPh>
    <rPh sb="13" eb="15">
      <t>ニュウリョク</t>
    </rPh>
    <phoneticPr fontId="1"/>
  </si>
  <si>
    <t>扶養手当</t>
    <rPh sb="0" eb="2">
      <t>フヨウ</t>
    </rPh>
    <rPh sb="2" eb="4">
      <t>テアテ</t>
    </rPh>
    <phoneticPr fontId="1"/>
  </si>
  <si>
    <t>管理職手当</t>
    <rPh sb="0" eb="2">
      <t>カンリ</t>
    </rPh>
    <rPh sb="2" eb="3">
      <t>ショク</t>
    </rPh>
    <rPh sb="3" eb="5">
      <t>テアテ</t>
    </rPh>
    <phoneticPr fontId="1"/>
  </si>
  <si>
    <t>平日の給与
支給割合</t>
    <rPh sb="0" eb="2">
      <t>ヘイジツ</t>
    </rPh>
    <rPh sb="3" eb="5">
      <t>キュウヨ</t>
    </rPh>
    <rPh sb="6" eb="8">
      <t>シキュウ</t>
    </rPh>
    <rPh sb="8" eb="10">
      <t>ワリアイ</t>
    </rPh>
    <phoneticPr fontId="1"/>
  </si>
  <si>
    <t>自</t>
    <rPh sb="0" eb="1">
      <t>ジ</t>
    </rPh>
    <phoneticPr fontId="1"/>
  </si>
  <si>
    <t>至</t>
    <rPh sb="0" eb="1">
      <t>イタル</t>
    </rPh>
    <phoneticPr fontId="1"/>
  </si>
  <si>
    <t>地域手当
の率</t>
    <rPh sb="0" eb="2">
      <t>チイキ</t>
    </rPh>
    <rPh sb="2" eb="4">
      <t>テアテ</t>
    </rPh>
    <rPh sb="6" eb="7">
      <t>リツ</t>
    </rPh>
    <phoneticPr fontId="1"/>
  </si>
  <si>
    <t>行革
カット率</t>
    <rPh sb="0" eb="2">
      <t>ギョウカク</t>
    </rPh>
    <rPh sb="6" eb="7">
      <t>リツ</t>
    </rPh>
    <phoneticPr fontId="1"/>
  </si>
  <si>
    <t>給与支給
割合</t>
    <rPh sb="0" eb="2">
      <t>キュウヨ</t>
    </rPh>
    <rPh sb="2" eb="4">
      <t>シキュウ</t>
    </rPh>
    <rPh sb="5" eb="7">
      <t>ワリアイ</t>
    </rPh>
    <phoneticPr fontId="1"/>
  </si>
  <si>
    <t>リストから
選択してください</t>
    <rPh sb="6" eb="8">
      <t>センタク</t>
    </rPh>
    <phoneticPr fontId="1"/>
  </si>
  <si>
    <t>-</t>
    <phoneticPr fontId="1"/>
  </si>
  <si>
    <t>復職</t>
    <rPh sb="0" eb="2">
      <t>フクショク</t>
    </rPh>
    <phoneticPr fontId="1"/>
  </si>
  <si>
    <t>祝日</t>
    <rPh sb="0" eb="2">
      <t>シュクジツ</t>
    </rPh>
    <phoneticPr fontId="1"/>
  </si>
  <si>
    <t>平日</t>
    <rPh sb="0" eb="2">
      <t>ヘイジツ</t>
    </rPh>
    <phoneticPr fontId="1"/>
  </si>
  <si>
    <t>期間</t>
    <rPh sb="0" eb="2">
      <t>キカン</t>
    </rPh>
    <phoneticPr fontId="1"/>
  </si>
  <si>
    <t>自</t>
    <rPh sb="0" eb="1">
      <t>ジ</t>
    </rPh>
    <phoneticPr fontId="1"/>
  </si>
  <si>
    <t>至</t>
    <rPh sb="0" eb="1">
      <t>イタル</t>
    </rPh>
    <phoneticPr fontId="1"/>
  </si>
  <si>
    <t>病気休暇
（無給）</t>
    <rPh sb="0" eb="2">
      <t>ビョウキ</t>
    </rPh>
    <rPh sb="2" eb="4">
      <t>キュウカ</t>
    </rPh>
    <rPh sb="6" eb="8">
      <t>ムキュウ</t>
    </rPh>
    <phoneticPr fontId="1"/>
  </si>
  <si>
    <t>休暇・休職
の形態</t>
    <rPh sb="0" eb="2">
      <t>キュウカ</t>
    </rPh>
    <rPh sb="3" eb="5">
      <t>キュウショク</t>
    </rPh>
    <rPh sb="7" eb="9">
      <t>ケイタイ</t>
    </rPh>
    <phoneticPr fontId="1"/>
  </si>
  <si>
    <t>-</t>
    <phoneticPr fontId="1"/>
  </si>
  <si>
    <t>自</t>
    <rPh sb="0" eb="1">
      <t>ジ</t>
    </rPh>
    <phoneticPr fontId="1"/>
  </si>
  <si>
    <t>至</t>
    <rPh sb="0" eb="1">
      <t>イタル</t>
    </rPh>
    <phoneticPr fontId="1"/>
  </si>
  <si>
    <t>memo:使用している条件付き書式</t>
    <rPh sb="5" eb="7">
      <t>シヨウ</t>
    </rPh>
    <rPh sb="11" eb="14">
      <t>ジョウケンツ</t>
    </rPh>
    <rPh sb="15" eb="17">
      <t>ショシキ</t>
    </rPh>
    <phoneticPr fontId="1"/>
  </si>
  <si>
    <t>・休暇・休職の形態が「復職」の場合及び期間（至）が平成27年9月30日以前の場合、Ｌ～ＡＥ列の背景色を灰色に変更</t>
    <rPh sb="1" eb="3">
      <t>キュウカ</t>
    </rPh>
    <rPh sb="4" eb="6">
      <t>キュウショク</t>
    </rPh>
    <rPh sb="7" eb="9">
      <t>ケイタイ</t>
    </rPh>
    <rPh sb="11" eb="13">
      <t>フクショク</t>
    </rPh>
    <rPh sb="15" eb="17">
      <t>バアイ</t>
    </rPh>
    <rPh sb="17" eb="18">
      <t>オヨ</t>
    </rPh>
    <rPh sb="19" eb="21">
      <t>キカン</t>
    </rPh>
    <rPh sb="22" eb="23">
      <t>イタル</t>
    </rPh>
    <rPh sb="25" eb="27">
      <t>ヘイセイ</t>
    </rPh>
    <rPh sb="29" eb="30">
      <t>ネン</t>
    </rPh>
    <rPh sb="31" eb="32">
      <t>ガツ</t>
    </rPh>
    <rPh sb="34" eb="35">
      <t>ニチ</t>
    </rPh>
    <rPh sb="35" eb="37">
      <t>イゼン</t>
    </rPh>
    <rPh sb="38" eb="40">
      <t>バアイ</t>
    </rPh>
    <rPh sb="45" eb="46">
      <t>レツ</t>
    </rPh>
    <rPh sb="47" eb="50">
      <t>ハイケイショク</t>
    </rPh>
    <rPh sb="51" eb="53">
      <t>ハイイロ</t>
    </rPh>
    <rPh sb="54" eb="56">
      <t>ヘンコウ</t>
    </rPh>
    <phoneticPr fontId="1"/>
  </si>
  <si>
    <t>リストから選択してください</t>
    <rPh sb="5" eb="7">
      <t>センタク</t>
    </rPh>
    <phoneticPr fontId="1"/>
  </si>
  <si>
    <t>給料（本俸）
（現給保障含む）</t>
    <rPh sb="8" eb="10">
      <t>ゲンキュウ</t>
    </rPh>
    <rPh sb="10" eb="12">
      <t>ホショウ</t>
    </rPh>
    <rPh sb="12" eb="13">
      <t>フク</t>
    </rPh>
    <phoneticPr fontId="1"/>
  </si>
  <si>
    <t>memo:本シートで使用している条件付き書式（報酬額証明書シートも同様）</t>
    <rPh sb="5" eb="6">
      <t>ホン</t>
    </rPh>
    <rPh sb="10" eb="12">
      <t>シヨウ</t>
    </rPh>
    <rPh sb="16" eb="19">
      <t>ジョウケンツ</t>
    </rPh>
    <rPh sb="20" eb="22">
      <t>ショシキ</t>
    </rPh>
    <rPh sb="23" eb="26">
      <t>ホウシュウガク</t>
    </rPh>
    <rPh sb="26" eb="29">
      <t>ショウメイショ</t>
    </rPh>
    <rPh sb="33" eb="35">
      <t>ドウヨウ</t>
    </rPh>
    <phoneticPr fontId="1"/>
  </si>
  <si>
    <t>報酬等に関する証明</t>
    <rPh sb="0" eb="2">
      <t>ホウシュウ</t>
    </rPh>
    <rPh sb="2" eb="3">
      <t>トウ</t>
    </rPh>
    <rPh sb="4" eb="5">
      <t>カン</t>
    </rPh>
    <rPh sb="7" eb="9">
      <t>ショウメイ</t>
    </rPh>
    <phoneticPr fontId="1"/>
  </si>
  <si>
    <t>給付日額
（B）</t>
    <rPh sb="0" eb="2">
      <t>キュウフ</t>
    </rPh>
    <rPh sb="2" eb="4">
      <t>ニチガク</t>
    </rPh>
    <phoneticPr fontId="1"/>
  </si>
  <si>
    <t>給付日額</t>
    <rPh sb="0" eb="2">
      <t>キュウフ</t>
    </rPh>
    <rPh sb="2" eb="4">
      <t>ニチガク</t>
    </rPh>
    <phoneticPr fontId="1"/>
  </si>
  <si>
    <t>支給月の報酬日額</t>
    <rPh sb="0" eb="2">
      <t>シキュウ</t>
    </rPh>
    <rPh sb="2" eb="3">
      <t>ツキ</t>
    </rPh>
    <rPh sb="4" eb="6">
      <t>ホウシュウ</t>
    </rPh>
    <rPh sb="6" eb="8">
      <t>ニチガク</t>
    </rPh>
    <phoneticPr fontId="1"/>
  </si>
  <si>
    <t>年金等給付日額</t>
    <rPh sb="0" eb="2">
      <t>ネンキン</t>
    </rPh>
    <rPh sb="2" eb="3">
      <t>トウ</t>
    </rPh>
    <rPh sb="3" eb="5">
      <t>キュウフ</t>
    </rPh>
    <rPh sb="5" eb="7">
      <t>ニチガク</t>
    </rPh>
    <phoneticPr fontId="1"/>
  </si>
  <si>
    <t>請求月額</t>
    <rPh sb="0" eb="2">
      <t>セイキュウ</t>
    </rPh>
    <rPh sb="2" eb="4">
      <t>ゲツガク</t>
    </rPh>
    <phoneticPr fontId="1"/>
  </si>
  <si>
    <t>×１／２２</t>
    <phoneticPr fontId="1"/>
  </si>
  <si>
    <t>×２／３</t>
    <phoneticPr fontId="1"/>
  </si>
  <si>
    <t>調整後の給付日額</t>
    <rPh sb="0" eb="3">
      <t>チョウセイゴ</t>
    </rPh>
    <rPh sb="4" eb="6">
      <t>キュウフ</t>
    </rPh>
    <rPh sb="6" eb="8">
      <t>ニチガク</t>
    </rPh>
    <phoneticPr fontId="1"/>
  </si>
  <si>
    <t>×１／２６４</t>
    <phoneticPr fontId="1"/>
  </si>
  <si>
    <t>×</t>
    <phoneticPr fontId="1"/>
  </si>
  <si>
    <t>調整額</t>
    <rPh sb="0" eb="2">
      <t>チョウセイ</t>
    </rPh>
    <rPh sb="2" eb="3">
      <t>ガク</t>
    </rPh>
    <phoneticPr fontId="1"/>
  </si>
  <si>
    <t>―</t>
    <phoneticPr fontId="1"/>
  </si>
  <si>
    <t>日</t>
    <rPh sb="0" eb="1">
      <t>ニチ</t>
    </rPh>
    <phoneticPr fontId="1"/>
  </si>
  <si>
    <t>※障害一時金との調整</t>
    <rPh sb="1" eb="3">
      <t>ショウガイ</t>
    </rPh>
    <rPh sb="3" eb="6">
      <t>イチジキン</t>
    </rPh>
    <rPh sb="8" eb="10">
      <t>チョウセイ</t>
    </rPh>
    <phoneticPr fontId="1"/>
  </si>
  <si>
    <t>【（B）－（Ｃ）】
報酬との調整後の
給付日額（Ｄ）</t>
    <rPh sb="10" eb="12">
      <t>ホウシュウ</t>
    </rPh>
    <rPh sb="14" eb="17">
      <t>チョウセイゴ</t>
    </rPh>
    <rPh sb="19" eb="21">
      <t>キュウフ</t>
    </rPh>
    <rPh sb="21" eb="23">
      <t>ニチガク</t>
    </rPh>
    <phoneticPr fontId="1"/>
  </si>
  <si>
    <t>20日</t>
    <rPh sb="2" eb="3">
      <t>ニチ</t>
    </rPh>
    <phoneticPr fontId="1"/>
  </si>
  <si>
    <t>21日</t>
    <rPh sb="2" eb="3">
      <t>ニチ</t>
    </rPh>
    <phoneticPr fontId="1"/>
  </si>
  <si>
    <t>22日</t>
    <rPh sb="2" eb="3">
      <t>ニチ</t>
    </rPh>
    <phoneticPr fontId="1"/>
  </si>
  <si>
    <t>23日</t>
    <rPh sb="2" eb="3">
      <t>ニチ</t>
    </rPh>
    <phoneticPr fontId="1"/>
  </si>
  <si>
    <t>22日</t>
    <phoneticPr fontId="1"/>
  </si>
  <si>
    <t>23日</t>
    <phoneticPr fontId="1"/>
  </si>
  <si>
    <t>20日</t>
    <phoneticPr fontId="1"/>
  </si>
  <si>
    <t>21日</t>
    <phoneticPr fontId="1"/>
  </si>
  <si>
    <t>22日</t>
    <phoneticPr fontId="1"/>
  </si>
  <si>
    <t>23日</t>
    <phoneticPr fontId="1"/>
  </si>
  <si>
    <t>20日</t>
    <phoneticPr fontId="1"/>
  </si>
  <si>
    <t>21日</t>
    <phoneticPr fontId="1"/>
  </si>
  <si>
    <r>
      <t xml:space="preserve">支給対象月の
要勤務日数（※）ごとの
報酬日額（Ｃ）
</t>
    </r>
    <r>
      <rPr>
        <sz val="8"/>
        <color theme="1"/>
        <rFont val="ＭＳ Ｐゴシック"/>
        <family val="3"/>
        <charset val="128"/>
        <scheme val="minor"/>
      </rPr>
      <t>※土日除く、休日含む日数</t>
    </r>
    <rPh sb="0" eb="2">
      <t>シキュウ</t>
    </rPh>
    <rPh sb="2" eb="4">
      <t>タイショウ</t>
    </rPh>
    <rPh sb="4" eb="5">
      <t>ツキ</t>
    </rPh>
    <rPh sb="7" eb="8">
      <t>ヨウ</t>
    </rPh>
    <rPh sb="8" eb="10">
      <t>キンム</t>
    </rPh>
    <rPh sb="10" eb="12">
      <t>ニッスウ</t>
    </rPh>
    <rPh sb="19" eb="21">
      <t>ホウシュウ</t>
    </rPh>
    <rPh sb="21" eb="23">
      <t>ニチガク</t>
    </rPh>
    <rPh sb="29" eb="31">
      <t>ドニチ</t>
    </rPh>
    <rPh sb="31" eb="32">
      <t>ノゾ</t>
    </rPh>
    <rPh sb="34" eb="36">
      <t>キュウジツ</t>
    </rPh>
    <rPh sb="36" eb="37">
      <t>フク</t>
    </rPh>
    <rPh sb="38" eb="40">
      <t>ニッスウ</t>
    </rPh>
    <phoneticPr fontId="1"/>
  </si>
  <si>
    <t>単位：円　（括弧内は休日の日額）</t>
    <rPh sb="10" eb="11">
      <t>キュウ</t>
    </rPh>
    <phoneticPr fontId="1"/>
  </si>
  <si>
    <t>病気休暇
（給与100％）</t>
    <rPh sb="0" eb="2">
      <t>ビョウキ</t>
    </rPh>
    <rPh sb="2" eb="4">
      <t>キュウカ</t>
    </rPh>
    <rPh sb="6" eb="8">
      <t>キュウヨ</t>
    </rPh>
    <phoneticPr fontId="1"/>
  </si>
  <si>
    <t>休日の給与
支給割合</t>
    <rPh sb="0" eb="2">
      <t>キュウジツ</t>
    </rPh>
    <rPh sb="3" eb="5">
      <t>キュウヨ</t>
    </rPh>
    <rPh sb="6" eb="8">
      <t>シキュウ</t>
    </rPh>
    <rPh sb="8" eb="10">
      <t>ワリアイ</t>
    </rPh>
    <phoneticPr fontId="1"/>
  </si>
  <si>
    <t>休日の給与
支給割合</t>
    <rPh sb="3" eb="5">
      <t>キュウヨ</t>
    </rPh>
    <rPh sb="6" eb="8">
      <t>シキュウ</t>
    </rPh>
    <rPh sb="8" eb="10">
      <t>ワリアイ</t>
    </rPh>
    <phoneticPr fontId="1"/>
  </si>
  <si>
    <t>リストから選択してください</t>
    <rPh sb="5" eb="7">
      <t>センタク</t>
    </rPh>
    <phoneticPr fontId="1"/>
  </si>
  <si>
    <t>・休暇等の区分が「復職」の場合はＭ～ＡＥ列の背景色及び文字色を白色にし、「ブランク」の場合はＣ～ＡＥ列の背景色及び文字色を白色にする
・期間（至）が平成27年9月30日以前の場合はＬ～ＡＥ列の背景色及び文字色を白色にする
↑条件付き書式はMicrosoft Excel2010以前のバージョンでは正しく動作しないことがあります。</t>
    <rPh sb="1" eb="3">
      <t>キュウカ</t>
    </rPh>
    <rPh sb="3" eb="4">
      <t>トウ</t>
    </rPh>
    <rPh sb="5" eb="7">
      <t>クブン</t>
    </rPh>
    <rPh sb="9" eb="11">
      <t>フクショク</t>
    </rPh>
    <rPh sb="13" eb="15">
      <t>バアイ</t>
    </rPh>
    <rPh sb="20" eb="21">
      <t>レツ</t>
    </rPh>
    <rPh sb="22" eb="25">
      <t>ハイケイショク</t>
    </rPh>
    <rPh sb="25" eb="26">
      <t>オヨ</t>
    </rPh>
    <rPh sb="27" eb="30">
      <t>モジショク</t>
    </rPh>
    <rPh sb="31" eb="32">
      <t>シロ</t>
    </rPh>
    <rPh sb="32" eb="33">
      <t>イロ</t>
    </rPh>
    <rPh sb="43" eb="45">
      <t>バアイ</t>
    </rPh>
    <rPh sb="50" eb="51">
      <t>レツ</t>
    </rPh>
    <rPh sb="52" eb="55">
      <t>ハイケイショク</t>
    </rPh>
    <rPh sb="55" eb="56">
      <t>オヨ</t>
    </rPh>
    <rPh sb="57" eb="60">
      <t>モジショク</t>
    </rPh>
    <rPh sb="61" eb="62">
      <t>シロ</t>
    </rPh>
    <rPh sb="62" eb="63">
      <t>イロ</t>
    </rPh>
    <rPh sb="94" eb="95">
      <t>レツ</t>
    </rPh>
    <rPh sb="96" eb="99">
      <t>ハイケイショク</t>
    </rPh>
    <rPh sb="99" eb="100">
      <t>オヨ</t>
    </rPh>
    <rPh sb="101" eb="104">
      <t>モジショク</t>
    </rPh>
    <rPh sb="105" eb="106">
      <t>シロ</t>
    </rPh>
    <rPh sb="106" eb="107">
      <t>イロ</t>
    </rPh>
    <rPh sb="112" eb="115">
      <t>ジョウケンツ</t>
    </rPh>
    <rPh sb="116" eb="118">
      <t>ショシキ</t>
    </rPh>
    <rPh sb="138" eb="140">
      <t>イゼン</t>
    </rPh>
    <rPh sb="148" eb="149">
      <t>タダ</t>
    </rPh>
    <rPh sb="151" eb="153">
      <t>ドウサ</t>
    </rPh>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</si>
  <si>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</si>
  <si>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</si>
  <si>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</si>
  <si>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</si>
  <si>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</si>
  <si>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</si>
  <si>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</si>
  <si>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</si>
  <si>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</si>
  <si>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</si>
  <si>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</si>
  <si>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</si>
  <si>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</si>
  <si>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</si>
  <si>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給付日額
④×1/22×2/3</t>
    <rPh sb="0" eb="2">
      <t>キュウフ</t>
    </rPh>
    <rPh sb="2" eb="4">
      <t>ニチガク</t>
    </rPh>
    <phoneticPr fontId="1"/>
  </si>
  <si>
    <r>
      <t xml:space="preserve">給料月額等
</t>
    </r>
    <r>
      <rPr>
        <sz val="11"/>
        <color rgb="FFFF0000"/>
        <rFont val="ＭＳ Ｐゴシック"/>
        <family val="3"/>
        <charset val="128"/>
        <scheme val="minor"/>
      </rPr>
      <t>（休職（給与80％）の場合
も100％の額を入力）</t>
    </r>
    <r>
      <rPr>
        <sz val="11"/>
        <color theme="1"/>
        <rFont val="ＭＳ Ｐゴシック"/>
        <family val="2"/>
        <scheme val="minor"/>
      </rPr>
      <t xml:space="preserve">
</t>
    </r>
    <r>
      <rPr>
        <sz val="11"/>
        <color rgb="FFFF0000"/>
        <rFont val="ＭＳ Ｐゴシック"/>
        <family val="3"/>
        <charset val="128"/>
        <scheme val="minor"/>
      </rPr>
      <t>（行革カット前）</t>
    </r>
    <rPh sb="0" eb="2">
      <t>キュウリョウ</t>
    </rPh>
    <rPh sb="2" eb="4">
      <t>ゲツガク</t>
    </rPh>
    <rPh sb="4" eb="5">
      <t>トウ</t>
    </rPh>
    <rPh sb="7" eb="9">
      <t>キュウショク</t>
    </rPh>
    <rPh sb="10" eb="12">
      <t>キュウヨ</t>
    </rPh>
    <rPh sb="17" eb="19">
      <t>バアイ</t>
    </rPh>
    <rPh sb="26" eb="27">
      <t>ガク</t>
    </rPh>
    <rPh sb="28" eb="30">
      <t>ニュウリョク</t>
    </rPh>
    <rPh sb="33" eb="35">
      <t>ギョウカク</t>
    </rPh>
    <rPh sb="38" eb="39">
      <t>マエ</t>
    </rPh>
    <phoneticPr fontId="1"/>
  </si>
  <si>
    <t>要勤務
日数</t>
    <rPh sb="0" eb="1">
      <t>ヨウ</t>
    </rPh>
    <rPh sb="1" eb="3">
      <t>キンム</t>
    </rPh>
    <rPh sb="4" eb="6">
      <t>ニッスウ</t>
    </rPh>
    <phoneticPr fontId="1"/>
  </si>
  <si>
    <t>要勤務日数
ごとの
報酬日額
⑦/⑨
＋⑧/22</t>
    <rPh sb="0" eb="1">
      <t>ヨウ</t>
    </rPh>
    <rPh sb="1" eb="3">
      <t>キンム</t>
    </rPh>
    <rPh sb="3" eb="5">
      <t>ニッスウ</t>
    </rPh>
    <rPh sb="10" eb="12">
      <t>ホウシュウ</t>
    </rPh>
    <rPh sb="12" eb="14">
      <t>ニチガク</t>
    </rPh>
    <phoneticPr fontId="1"/>
  </si>
  <si>
    <t>調整後の
給付日額
⑤－⑩</t>
    <rPh sb="0" eb="3">
      <t>チョウセイゴ</t>
    </rPh>
    <rPh sb="5" eb="7">
      <t>キュウフ</t>
    </rPh>
    <rPh sb="7" eb="8">
      <t>ニチ</t>
    </rPh>
    <rPh sb="8" eb="9">
      <t>ガク</t>
    </rPh>
    <phoneticPr fontId="1"/>
  </si>
  <si>
    <r>
      <t xml:space="preserve">要勤務日数
ごとの
報酬日額
</t>
    </r>
    <r>
      <rPr>
        <sz val="11"/>
        <color theme="0" tint="-0.499984740745262"/>
        <rFont val="ＭＳ Ｐゴシック"/>
        <family val="3"/>
        <charset val="128"/>
        <scheme val="minor"/>
      </rPr>
      <t>【休日分（病気
休暇（無給）
の場合のみ
参照）】</t>
    </r>
    <rPh sb="0" eb="1">
      <t>ヨウ</t>
    </rPh>
    <rPh sb="1" eb="3">
      <t>キンム</t>
    </rPh>
    <rPh sb="3" eb="5">
      <t>ニッスウ</t>
    </rPh>
    <rPh sb="10" eb="12">
      <t>ホウシュウ</t>
    </rPh>
    <rPh sb="12" eb="14">
      <t>ニチガク</t>
    </rPh>
    <phoneticPr fontId="1"/>
  </si>
  <si>
    <r>
      <t xml:space="preserve">調整後の
給付日額
</t>
    </r>
    <r>
      <rPr>
        <sz val="11"/>
        <color theme="0" tint="-0.499984740745262"/>
        <rFont val="ＭＳ Ｐゴシック"/>
        <family val="3"/>
        <charset val="128"/>
        <scheme val="minor"/>
      </rPr>
      <t>【休日分（病気
休暇（無給）
の場合のみ
参照】</t>
    </r>
    <rPh sb="0" eb="3">
      <t>チョウセイゴ</t>
    </rPh>
    <rPh sb="5" eb="7">
      <t>キュウフ</t>
    </rPh>
    <rPh sb="7" eb="9">
      <t>ニチガク</t>
    </rPh>
    <phoneticPr fontId="1"/>
  </si>
  <si>
    <t>「◎試算シート・報酬支給額証明書の作成方法」を参照し、入力してください。</t>
    <rPh sb="2" eb="4">
      <t>シサン</t>
    </rPh>
    <rPh sb="8" eb="10">
      <t>ホウシュウ</t>
    </rPh>
    <rPh sb="10" eb="13">
      <t>シキュウガク</t>
    </rPh>
    <rPh sb="13" eb="16">
      <t>ショウメイショ</t>
    </rPh>
    <rPh sb="17" eb="19">
      <t>サクセイ</t>
    </rPh>
    <rPh sb="19" eb="21">
      <t>ホウホウ</t>
    </rPh>
    <rPh sb="23" eb="25">
      <t>サンショウ</t>
    </rPh>
    <rPh sb="27" eb="29">
      <t>ニュウリョク</t>
    </rPh>
    <phoneticPr fontId="1"/>
  </si>
  <si>
    <t>傷病手当金試算シート・報酬支給額証明書の作成方法について</t>
    <rPh sb="0" eb="2">
      <t>ショウビョウ</t>
    </rPh>
    <rPh sb="2" eb="4">
      <t>テアテ</t>
    </rPh>
    <rPh sb="4" eb="5">
      <t>キン</t>
    </rPh>
    <rPh sb="5" eb="7">
      <t>シサン</t>
    </rPh>
    <rPh sb="11" eb="13">
      <t>ホウシュウ</t>
    </rPh>
    <rPh sb="13" eb="16">
      <t>シキュウガク</t>
    </rPh>
    <rPh sb="16" eb="19">
      <t>ショウメイショ</t>
    </rPh>
    <rPh sb="20" eb="22">
      <t>サクセイ</t>
    </rPh>
    <rPh sb="22" eb="24">
      <t>ホウホウ</t>
    </rPh>
    <phoneticPr fontId="1"/>
  </si>
  <si>
    <t>１　報酬支給額等証明書</t>
    <rPh sb="2" eb="4">
      <t>ホウシュウ</t>
    </rPh>
    <rPh sb="4" eb="7">
      <t>シキュウガク</t>
    </rPh>
    <rPh sb="7" eb="8">
      <t>トウ</t>
    </rPh>
    <rPh sb="8" eb="11">
      <t>ショウメイショ</t>
    </rPh>
    <phoneticPr fontId="1"/>
  </si>
  <si>
    <t>　　報酬支給額等証明書の報酬に関する証明の内容は、試算シートの入力内容が自動で反映されます。試算シートの入力後、内容を確認の上、</t>
    <rPh sb="2" eb="4">
      <t>ホウシュウ</t>
    </rPh>
    <rPh sb="4" eb="7">
      <t>シキュウガク</t>
    </rPh>
    <rPh sb="7" eb="8">
      <t>トウ</t>
    </rPh>
    <rPh sb="8" eb="11">
      <t>ショウメイショ</t>
    </rPh>
    <rPh sb="12" eb="14">
      <t>ホウシュウ</t>
    </rPh>
    <rPh sb="15" eb="16">
      <t>カン</t>
    </rPh>
    <rPh sb="18" eb="20">
      <t>ショウメイ</t>
    </rPh>
    <rPh sb="21" eb="23">
      <t>ナイヨウ</t>
    </rPh>
    <rPh sb="25" eb="27">
      <t>シサン</t>
    </rPh>
    <rPh sb="31" eb="33">
      <t>ニュウリョク</t>
    </rPh>
    <rPh sb="33" eb="35">
      <t>ナイヨウ</t>
    </rPh>
    <rPh sb="36" eb="38">
      <t>ジドウ</t>
    </rPh>
    <rPh sb="39" eb="41">
      <t>ハンエイ</t>
    </rPh>
    <rPh sb="46" eb="48">
      <t>シサン</t>
    </rPh>
    <rPh sb="52" eb="55">
      <t>ニュウリョクゴ</t>
    </rPh>
    <rPh sb="56" eb="58">
      <t>ナイヨウ</t>
    </rPh>
    <rPh sb="59" eb="61">
      <t>カクニン</t>
    </rPh>
    <rPh sb="62" eb="63">
      <t>ウエ</t>
    </rPh>
    <phoneticPr fontId="1"/>
  </si>
  <si>
    <t>　所属所長または給与事務担当者の証明印を押印してください。</t>
    <phoneticPr fontId="1"/>
  </si>
  <si>
    <t>２　傷病手当金試算シート</t>
    <rPh sb="2" eb="4">
      <t>ショウビョウ</t>
    </rPh>
    <rPh sb="4" eb="6">
      <t>テアテ</t>
    </rPh>
    <rPh sb="6" eb="7">
      <t>キン</t>
    </rPh>
    <rPh sb="7" eb="9">
      <t>シサン</t>
    </rPh>
    <phoneticPr fontId="1"/>
  </si>
  <si>
    <r>
      <t>　　病気休暇（給与100%）を初めて取得した日から請求月までの出勤・復職を含むすべての期間を連続して入力してください。ただし、</t>
    </r>
    <r>
      <rPr>
        <sz val="11"/>
        <color rgb="FFFF0000"/>
        <rFont val="ＭＳ Ｐゴシック"/>
        <family val="3"/>
        <charset val="128"/>
        <scheme val="minor"/>
      </rPr>
      <t>病気休暇（給与100%）中に出勤した期間がある場合は、</t>
    </r>
    <rPh sb="2" eb="4">
      <t>ビョウキ</t>
    </rPh>
    <rPh sb="4" eb="6">
      <t>キュウカ</t>
    </rPh>
    <rPh sb="7" eb="9">
      <t>キュウヨ</t>
    </rPh>
    <rPh sb="15" eb="16">
      <t>ハジ</t>
    </rPh>
    <rPh sb="18" eb="20">
      <t>シュトク</t>
    </rPh>
    <rPh sb="22" eb="23">
      <t>ヒ</t>
    </rPh>
    <rPh sb="25" eb="27">
      <t>セイキュウ</t>
    </rPh>
    <rPh sb="27" eb="28">
      <t>ツキ</t>
    </rPh>
    <rPh sb="31" eb="33">
      <t>シュッキン</t>
    </rPh>
    <rPh sb="34" eb="36">
      <t>フクショク</t>
    </rPh>
    <rPh sb="37" eb="38">
      <t>フク</t>
    </rPh>
    <rPh sb="43" eb="45">
      <t>キカン</t>
    </rPh>
    <rPh sb="46" eb="48">
      <t>レンゾク</t>
    </rPh>
    <rPh sb="50" eb="52">
      <t>ニュウリョク</t>
    </rPh>
    <rPh sb="63" eb="65">
      <t>ビョウキ</t>
    </rPh>
    <rPh sb="65" eb="67">
      <t>キュウカ</t>
    </rPh>
    <rPh sb="68" eb="70">
      <t>キュウヨ</t>
    </rPh>
    <rPh sb="75" eb="76">
      <t>チュウ</t>
    </rPh>
    <rPh sb="77" eb="79">
      <t>シュッキン</t>
    </rPh>
    <rPh sb="81" eb="83">
      <t>キカン</t>
    </rPh>
    <rPh sb="86" eb="88">
      <t>バアイ</t>
    </rPh>
    <phoneticPr fontId="1"/>
  </si>
  <si>
    <r>
      <rPr>
        <sz val="11"/>
        <color rgb="FFFF0000"/>
        <rFont val="ＭＳ Ｐゴシック"/>
        <family val="3"/>
        <charset val="128"/>
        <scheme val="minor"/>
      </rPr>
      <t>　出勤した期間の入力は省略可能です。</t>
    </r>
    <r>
      <rPr>
        <sz val="11"/>
        <color theme="1"/>
        <rFont val="ＭＳ Ｐゴシック"/>
        <family val="2"/>
        <scheme val="minor"/>
      </rPr>
      <t>その場合、出勤の前後を別の期間としてそれぞれ入力してください。</t>
    </r>
    <rPh sb="1" eb="3">
      <t>シュッキン</t>
    </rPh>
    <rPh sb="5" eb="7">
      <t>キカン</t>
    </rPh>
    <rPh sb="8" eb="10">
      <t>ニュウリョク</t>
    </rPh>
    <rPh sb="11" eb="13">
      <t>ショウリャク</t>
    </rPh>
    <rPh sb="13" eb="15">
      <t>カノウ</t>
    </rPh>
    <rPh sb="20" eb="22">
      <t>バアイ</t>
    </rPh>
    <rPh sb="23" eb="25">
      <t>シュッキン</t>
    </rPh>
    <rPh sb="26" eb="28">
      <t>ゼンゴ</t>
    </rPh>
    <rPh sb="29" eb="30">
      <t>ベツ</t>
    </rPh>
    <rPh sb="31" eb="33">
      <t>キカン</t>
    </rPh>
    <rPh sb="40" eb="42">
      <t>ニュウリョク</t>
    </rPh>
    <phoneticPr fontId="1"/>
  </si>
  <si>
    <t>　　例）病気休暇（給与100%）を4/1～5/31（61日）、6/2～6/30（29日）を分けて取得した場合は、4/1～5/31と6/2～6/30を別の期間として入力し、6/1の入力は省略可能</t>
    <rPh sb="2" eb="3">
      <t>レイ</t>
    </rPh>
    <rPh sb="4" eb="6">
      <t>ビョウキ</t>
    </rPh>
    <rPh sb="6" eb="8">
      <t>キュウカ</t>
    </rPh>
    <rPh sb="9" eb="11">
      <t>キュウヨ</t>
    </rPh>
    <rPh sb="28" eb="29">
      <t>ニチ</t>
    </rPh>
    <rPh sb="42" eb="43">
      <t>ニチ</t>
    </rPh>
    <rPh sb="45" eb="46">
      <t>ワ</t>
    </rPh>
    <rPh sb="48" eb="50">
      <t>シュトク</t>
    </rPh>
    <rPh sb="52" eb="54">
      <t>バアイ</t>
    </rPh>
    <rPh sb="74" eb="75">
      <t>ベツ</t>
    </rPh>
    <rPh sb="76" eb="78">
      <t>キカン</t>
    </rPh>
    <rPh sb="81" eb="83">
      <t>ニュウリョク</t>
    </rPh>
    <rPh sb="89" eb="91">
      <t>ニュウリョク</t>
    </rPh>
    <rPh sb="92" eb="94">
      <t>ショウリャク</t>
    </rPh>
    <rPh sb="94" eb="96">
      <t>カノウ</t>
    </rPh>
    <phoneticPr fontId="1"/>
  </si>
  <si>
    <t>　　入力した結果、病気休暇（給与100%）及び休職（給与80%）期間中に「⑪調整後の給付日額」が１円以上と表示された場合、該当する要勤務日数の月から傷病手当金が支給されるため、</t>
    <rPh sb="2" eb="4">
      <t>ニュウリョク</t>
    </rPh>
    <rPh sb="6" eb="8">
      <t>ケッカ</t>
    </rPh>
    <rPh sb="9" eb="11">
      <t>ビョウキ</t>
    </rPh>
    <rPh sb="11" eb="13">
      <t>キュウカ</t>
    </rPh>
    <rPh sb="14" eb="16">
      <t>キュウヨ</t>
    </rPh>
    <rPh sb="21" eb="22">
      <t>オヨ</t>
    </rPh>
    <rPh sb="23" eb="25">
      <t>キュウショク</t>
    </rPh>
    <rPh sb="26" eb="28">
      <t>キュウヨ</t>
    </rPh>
    <rPh sb="32" eb="35">
      <t>キカンチュウ</t>
    </rPh>
    <rPh sb="38" eb="41">
      <t>チョウセイゴ</t>
    </rPh>
    <rPh sb="42" eb="44">
      <t>キュウフ</t>
    </rPh>
    <rPh sb="44" eb="46">
      <t>ニチガク</t>
    </rPh>
    <rPh sb="49" eb="50">
      <t>エン</t>
    </rPh>
    <rPh sb="50" eb="52">
      <t>イジョウ</t>
    </rPh>
    <rPh sb="53" eb="55">
      <t>ヒョウジ</t>
    </rPh>
    <rPh sb="58" eb="60">
      <t>バアイ</t>
    </rPh>
    <rPh sb="61" eb="63">
      <t>ガイトウ</t>
    </rPh>
    <rPh sb="65" eb="66">
      <t>ヨウ</t>
    </rPh>
    <rPh sb="66" eb="68">
      <t>キンム</t>
    </rPh>
    <rPh sb="68" eb="70">
      <t>ニッスウ</t>
    </rPh>
    <rPh sb="71" eb="72">
      <t>ツキ</t>
    </rPh>
    <rPh sb="74" eb="76">
      <t>ショウビョウ</t>
    </rPh>
    <rPh sb="76" eb="78">
      <t>テアテ</t>
    </rPh>
    <rPh sb="78" eb="79">
      <t>キン</t>
    </rPh>
    <rPh sb="80" eb="82">
      <t>シキュウ</t>
    </rPh>
    <phoneticPr fontId="1"/>
  </si>
  <si>
    <t>　請求書を提出してください。</t>
    <rPh sb="1" eb="4">
      <t>セイキュウショ</t>
    </rPh>
    <rPh sb="5" eb="7">
      <t>テイシュツ</t>
    </rPh>
    <phoneticPr fontId="1"/>
  </si>
  <si>
    <t>　　以下の場合は傷病手当金は支給されませんので、傷病手当金試算シートを保管し、所属所異動があった場合には後任の所属所に引き継いでください。</t>
    <phoneticPr fontId="1"/>
  </si>
  <si>
    <t>　　　◎「⑪調整後の給付日額」のすべての欄で0円と表示された場合</t>
    <rPh sb="6" eb="9">
      <t>チョウセイゴ</t>
    </rPh>
    <rPh sb="10" eb="12">
      <t>キュウフ</t>
    </rPh>
    <rPh sb="12" eb="14">
      <t>ニチガク</t>
    </rPh>
    <rPh sb="20" eb="21">
      <t>ラン</t>
    </rPh>
    <rPh sb="23" eb="24">
      <t>エン</t>
    </rPh>
    <rPh sb="25" eb="27">
      <t>ヒョウジ</t>
    </rPh>
    <rPh sb="30" eb="32">
      <t>バアイ</t>
    </rPh>
    <phoneticPr fontId="1"/>
  </si>
  <si>
    <t>　　　◎「⑪調整後の給付日額」のいずれかの欄で1円以上と表示されたものの、対象期間中に該当する要勤務日数の月がなかった場合（下例参照）</t>
    <rPh sb="6" eb="9">
      <t>チョウセイゴ</t>
    </rPh>
    <rPh sb="10" eb="12">
      <t>キュウフ</t>
    </rPh>
    <rPh sb="12" eb="14">
      <t>ニチガク</t>
    </rPh>
    <rPh sb="21" eb="22">
      <t>ラン</t>
    </rPh>
    <rPh sb="24" eb="25">
      <t>エン</t>
    </rPh>
    <rPh sb="25" eb="27">
      <t>イジョウ</t>
    </rPh>
    <rPh sb="28" eb="30">
      <t>ヒョウジ</t>
    </rPh>
    <rPh sb="37" eb="39">
      <t>タイショウ</t>
    </rPh>
    <rPh sb="39" eb="41">
      <t>キカン</t>
    </rPh>
    <rPh sb="41" eb="42">
      <t>チュウ</t>
    </rPh>
    <rPh sb="43" eb="45">
      <t>ガイトウ</t>
    </rPh>
    <rPh sb="47" eb="48">
      <t>ヨウ</t>
    </rPh>
    <rPh sb="48" eb="50">
      <t>キンム</t>
    </rPh>
    <rPh sb="50" eb="52">
      <t>ニッスウ</t>
    </rPh>
    <rPh sb="53" eb="54">
      <t>ツキ</t>
    </rPh>
    <rPh sb="59" eb="61">
      <t>バアイ</t>
    </rPh>
    <rPh sb="62" eb="63">
      <t>シタ</t>
    </rPh>
    <rPh sb="63" eb="64">
      <t>レイ</t>
    </rPh>
    <rPh sb="64" eb="66">
      <t>サンショウ</t>
    </rPh>
    <phoneticPr fontId="1"/>
  </si>
  <si>
    <t>　　例）</t>
    <rPh sb="2" eb="3">
      <t>レイ</t>
    </rPh>
    <phoneticPr fontId="1"/>
  </si>
  <si>
    <t>要勤務日数</t>
    <rPh sb="0" eb="1">
      <t>ヨウ</t>
    </rPh>
    <rPh sb="1" eb="3">
      <t>キンム</t>
    </rPh>
    <rPh sb="3" eb="5">
      <t>ニッスウ</t>
    </rPh>
    <phoneticPr fontId="1"/>
  </si>
  <si>
    <t>（参考）要勤務日数（土日を除いた日数）</t>
    <rPh sb="1" eb="3">
      <t>サンコウ</t>
    </rPh>
    <rPh sb="4" eb="5">
      <t>ヨウ</t>
    </rPh>
    <rPh sb="5" eb="7">
      <t>キンム</t>
    </rPh>
    <rPh sb="7" eb="9">
      <t>ニッスウ</t>
    </rPh>
    <rPh sb="10" eb="12">
      <t>ドニチ</t>
    </rPh>
    <rPh sb="13" eb="14">
      <t>ノゾ</t>
    </rPh>
    <rPh sb="16" eb="18">
      <t>ニッスウ</t>
    </rPh>
    <phoneticPr fontId="1"/>
  </si>
  <si>
    <t>休職
（給与80%）</t>
    <rPh sb="0" eb="2">
      <t>キュウショク</t>
    </rPh>
    <rPh sb="4" eb="6">
      <t>キュウヨ</t>
    </rPh>
    <phoneticPr fontId="1"/>
  </si>
  <si>
    <t>【各項目の説明】</t>
    <rPh sb="1" eb="2">
      <t>カク</t>
    </rPh>
    <rPh sb="2" eb="4">
      <t>コウモク</t>
    </rPh>
    <rPh sb="5" eb="7">
      <t>セツメイ</t>
    </rPh>
    <phoneticPr fontId="1"/>
  </si>
  <si>
    <t>①　休暇・休職の形態</t>
    <rPh sb="2" eb="4">
      <t>キュウカ</t>
    </rPh>
    <rPh sb="5" eb="7">
      <t>キュウショク</t>
    </rPh>
    <rPh sb="8" eb="10">
      <t>ケイタイ</t>
    </rPh>
    <phoneticPr fontId="1"/>
  </si>
  <si>
    <t>　・プルダウンメニューから選択してください。</t>
    <rPh sb="13" eb="15">
      <t>センタク</t>
    </rPh>
    <phoneticPr fontId="1"/>
  </si>
  <si>
    <t>　・「復職」を選択した場合、「⑤給付日額」以降の欄は入力の必要はありません。（文字色及び背景色が白色になります（※））</t>
    <rPh sb="3" eb="5">
      <t>フクショク</t>
    </rPh>
    <rPh sb="7" eb="9">
      <t>センタク</t>
    </rPh>
    <rPh sb="11" eb="13">
      <t>バアイ</t>
    </rPh>
    <rPh sb="16" eb="18">
      <t>キュウフ</t>
    </rPh>
    <rPh sb="18" eb="20">
      <t>ニチガク</t>
    </rPh>
    <rPh sb="21" eb="23">
      <t>イコウ</t>
    </rPh>
    <rPh sb="24" eb="25">
      <t>ラン</t>
    </rPh>
    <rPh sb="26" eb="28">
      <t>ニュウリョク</t>
    </rPh>
    <rPh sb="29" eb="31">
      <t>ヒツヨウ</t>
    </rPh>
    <rPh sb="39" eb="42">
      <t>モジショク</t>
    </rPh>
    <rPh sb="42" eb="43">
      <t>オヨ</t>
    </rPh>
    <rPh sb="44" eb="46">
      <t>ハイケイ</t>
    </rPh>
    <rPh sb="46" eb="47">
      <t>ショク</t>
    </rPh>
    <rPh sb="48" eb="50">
      <t>シロイロ</t>
    </rPh>
    <phoneticPr fontId="1"/>
  </si>
  <si>
    <t>　　※　条件付き書式機能を使用しているため、Excel2010以前のバージョンでは正しく動作しない場合があります。</t>
    <rPh sb="4" eb="7">
      <t>ジョウケンツ</t>
    </rPh>
    <rPh sb="8" eb="10">
      <t>ショシキ</t>
    </rPh>
    <rPh sb="10" eb="12">
      <t>キノウ</t>
    </rPh>
    <rPh sb="13" eb="15">
      <t>シヨウ</t>
    </rPh>
    <rPh sb="31" eb="33">
      <t>イゼン</t>
    </rPh>
    <rPh sb="41" eb="42">
      <t>タダ</t>
    </rPh>
    <rPh sb="44" eb="46">
      <t>ドウサ</t>
    </rPh>
    <rPh sb="49" eb="51">
      <t>バアイ</t>
    </rPh>
    <phoneticPr fontId="1"/>
  </si>
  <si>
    <t>②　給与支給割合（入力不要）</t>
    <rPh sb="2" eb="4">
      <t>キュウヨ</t>
    </rPh>
    <rPh sb="4" eb="6">
      <t>シキュウ</t>
    </rPh>
    <rPh sb="6" eb="8">
      <t>ワリアイ</t>
    </rPh>
    <rPh sb="9" eb="11">
      <t>ニュウリョク</t>
    </rPh>
    <rPh sb="11" eb="13">
      <t>フヨウ</t>
    </rPh>
    <phoneticPr fontId="1"/>
  </si>
  <si>
    <t>　・「休暇・休職の形態」で選択した内容に応じて以下のとおり自動入力されます。</t>
    <rPh sb="13" eb="15">
      <t>センタク</t>
    </rPh>
    <rPh sb="17" eb="19">
      <t>ナイヨウ</t>
    </rPh>
    <rPh sb="20" eb="21">
      <t>オウ</t>
    </rPh>
    <rPh sb="23" eb="25">
      <t>イカ</t>
    </rPh>
    <rPh sb="29" eb="31">
      <t>ジドウ</t>
    </rPh>
    <rPh sb="31" eb="33">
      <t>ニュウリョク</t>
    </rPh>
    <phoneticPr fontId="1"/>
  </si>
  <si>
    <t>休暇・休職の形態</t>
    <rPh sb="0" eb="2">
      <t>キュウカ</t>
    </rPh>
    <rPh sb="3" eb="5">
      <t>キュウショク</t>
    </rPh>
    <rPh sb="6" eb="8">
      <t>ケイタイ</t>
    </rPh>
    <phoneticPr fontId="1"/>
  </si>
  <si>
    <t>病気休暇（給与100％）</t>
    <rPh sb="0" eb="2">
      <t>ビョウキ</t>
    </rPh>
    <rPh sb="2" eb="4">
      <t>キュウカ</t>
    </rPh>
    <rPh sb="5" eb="7">
      <t>キュウヨ</t>
    </rPh>
    <phoneticPr fontId="1"/>
  </si>
  <si>
    <t>病気休暇（無給）</t>
    <rPh sb="0" eb="2">
      <t>ビョウキ</t>
    </rPh>
    <rPh sb="2" eb="4">
      <t>キュウカ</t>
    </rPh>
    <rPh sb="5" eb="7">
      <t>ムキュウ</t>
    </rPh>
    <phoneticPr fontId="1"/>
  </si>
  <si>
    <t>休職（給与80％）</t>
    <rPh sb="0" eb="2">
      <t>キュウショク</t>
    </rPh>
    <rPh sb="3" eb="5">
      <t>キュウヨ</t>
    </rPh>
    <phoneticPr fontId="1"/>
  </si>
  <si>
    <t>休職（給与50％）</t>
    <rPh sb="0" eb="2">
      <t>キュウショク</t>
    </rPh>
    <rPh sb="3" eb="5">
      <t>キュウヨ</t>
    </rPh>
    <phoneticPr fontId="1"/>
  </si>
  <si>
    <t>休職（無給）</t>
    <rPh sb="0" eb="2">
      <t>キュウショク</t>
    </rPh>
    <rPh sb="3" eb="5">
      <t>ムキュウ</t>
    </rPh>
    <phoneticPr fontId="1"/>
  </si>
  <si>
    <t>③　期間</t>
    <rPh sb="2" eb="4">
      <t>キカン</t>
    </rPh>
    <phoneticPr fontId="1"/>
  </si>
  <si>
    <t>　・対象期間を入力してください。</t>
    <rPh sb="2" eb="4">
      <t>タイショウ</t>
    </rPh>
    <rPh sb="4" eb="6">
      <t>キカン</t>
    </rPh>
    <rPh sb="7" eb="9">
      <t>ニュウリョク</t>
    </rPh>
    <phoneticPr fontId="1"/>
  </si>
  <si>
    <t>　・対象期間が平成27年9月30日から10月1日をまたがる場合、9月30日までと10月1日からは別の期間として入力してください。</t>
    <rPh sb="2" eb="4">
      <t>タイショウ</t>
    </rPh>
    <rPh sb="4" eb="6">
      <t>キカン</t>
    </rPh>
    <rPh sb="7" eb="9">
      <t>ヘイセイ</t>
    </rPh>
    <rPh sb="11" eb="12">
      <t>ネン</t>
    </rPh>
    <rPh sb="13" eb="14">
      <t>ガツ</t>
    </rPh>
    <rPh sb="16" eb="17">
      <t>ニチ</t>
    </rPh>
    <rPh sb="21" eb="22">
      <t>ガツ</t>
    </rPh>
    <rPh sb="23" eb="24">
      <t>ニチ</t>
    </rPh>
    <rPh sb="29" eb="31">
      <t>バアイ</t>
    </rPh>
    <rPh sb="33" eb="34">
      <t>ガツ</t>
    </rPh>
    <rPh sb="36" eb="37">
      <t>ニチ</t>
    </rPh>
    <rPh sb="42" eb="43">
      <t>ガツ</t>
    </rPh>
    <rPh sb="44" eb="45">
      <t>ニチ</t>
    </rPh>
    <rPh sb="48" eb="49">
      <t>ベツ</t>
    </rPh>
    <rPh sb="50" eb="52">
      <t>キカン</t>
    </rPh>
    <rPh sb="55" eb="57">
      <t>ニュウリョク</t>
    </rPh>
    <phoneticPr fontId="1"/>
  </si>
  <si>
    <t>⑤　給付日額（入力不要）</t>
    <rPh sb="2" eb="4">
      <t>キュウフ</t>
    </rPh>
    <rPh sb="4" eb="6">
      <t>ニチガク</t>
    </rPh>
    <rPh sb="7" eb="9">
      <t>ニュウリョク</t>
    </rPh>
    <rPh sb="9" eb="11">
      <t>フヨウ</t>
    </rPh>
    <phoneticPr fontId="1"/>
  </si>
  <si>
    <t>⑥　給料月額等</t>
    <rPh sb="2" eb="4">
      <t>キュウリョウ</t>
    </rPh>
    <rPh sb="4" eb="6">
      <t>ゲツガク</t>
    </rPh>
    <rPh sb="6" eb="7">
      <t>トウ</t>
    </rPh>
    <phoneticPr fontId="1"/>
  </si>
  <si>
    <t>　・休職（給与80%）中であっても、100%の額を入力してください。</t>
    <rPh sb="2" eb="4">
      <t>キュウショク</t>
    </rPh>
    <rPh sb="5" eb="7">
      <t>キュウヨ</t>
    </rPh>
    <rPh sb="11" eb="12">
      <t>チュウ</t>
    </rPh>
    <rPh sb="23" eb="24">
      <t>ガク</t>
    </rPh>
    <rPh sb="25" eb="27">
      <t>ニュウリョク</t>
    </rPh>
    <phoneticPr fontId="1"/>
  </si>
  <si>
    <t>　・「給料（本俸）」に現給保障を含み、行革カットを含まない額を入力してください。</t>
    <rPh sb="3" eb="5">
      <t>キュウリョウ</t>
    </rPh>
    <rPh sb="6" eb="8">
      <t>ホンポウ</t>
    </rPh>
    <rPh sb="11" eb="13">
      <t>ゲンキュウ</t>
    </rPh>
    <rPh sb="13" eb="15">
      <t>ホショウ</t>
    </rPh>
    <rPh sb="16" eb="17">
      <t>フク</t>
    </rPh>
    <rPh sb="19" eb="21">
      <t>ギョウカク</t>
    </rPh>
    <rPh sb="25" eb="26">
      <t>フク</t>
    </rPh>
    <rPh sb="29" eb="30">
      <t>ガク</t>
    </rPh>
    <rPh sb="31" eb="33">
      <t>ニュウリョク</t>
    </rPh>
    <phoneticPr fontId="1"/>
  </si>
  <si>
    <t>　・「行革カット率」対象期間中の行革カット率を入力してください。</t>
    <rPh sb="3" eb="5">
      <t>ギョウカク</t>
    </rPh>
    <rPh sb="8" eb="9">
      <t>リツ</t>
    </rPh>
    <rPh sb="10" eb="12">
      <t>タイショウ</t>
    </rPh>
    <rPh sb="12" eb="14">
      <t>キカン</t>
    </rPh>
    <rPh sb="14" eb="15">
      <t>チュウ</t>
    </rPh>
    <rPh sb="16" eb="18">
      <t>ギョウカク</t>
    </rPh>
    <rPh sb="21" eb="22">
      <t>リツ</t>
    </rPh>
    <rPh sb="23" eb="25">
      <t>ニュウリョク</t>
    </rPh>
    <phoneticPr fontId="1"/>
  </si>
  <si>
    <t>　・「地域手当の率」に対象期間中の地域手当の率を入力してください。</t>
    <rPh sb="3" eb="5">
      <t>チイキ</t>
    </rPh>
    <rPh sb="5" eb="7">
      <t>テアテ</t>
    </rPh>
    <rPh sb="8" eb="9">
      <t>リツ</t>
    </rPh>
    <rPh sb="11" eb="13">
      <t>タイショウ</t>
    </rPh>
    <rPh sb="13" eb="16">
      <t>キカンチュウ</t>
    </rPh>
    <rPh sb="17" eb="19">
      <t>チイキ</t>
    </rPh>
    <rPh sb="19" eb="21">
      <t>テアテ</t>
    </rPh>
    <rPh sb="22" eb="23">
      <t>リツ</t>
    </rPh>
    <rPh sb="24" eb="26">
      <t>ニュウリョク</t>
    </rPh>
    <phoneticPr fontId="1"/>
  </si>
  <si>
    <t>⑦　区分Ａの月額</t>
    <rPh sb="2" eb="4">
      <t>クブン</t>
    </rPh>
    <rPh sb="6" eb="8">
      <t>ゲツガク</t>
    </rPh>
    <phoneticPr fontId="1"/>
  </si>
  <si>
    <t>　「標準報酬制導入に伴う短期給付の改正について」5ページ表中区分Ａに該当する月額です。</t>
    <phoneticPr fontId="1"/>
  </si>
  <si>
    <t>　・「地域手当」は入力不要です。以下の式により算出された額が自動入力されます。</t>
    <rPh sb="3" eb="5">
      <t>チイキ</t>
    </rPh>
    <rPh sb="5" eb="7">
      <t>テアテ</t>
    </rPh>
    <rPh sb="9" eb="11">
      <t>ニュウリョク</t>
    </rPh>
    <rPh sb="11" eb="13">
      <t>フヨウ</t>
    </rPh>
    <rPh sb="16" eb="18">
      <t>イカ</t>
    </rPh>
    <rPh sb="19" eb="20">
      <t>シキ</t>
    </rPh>
    <rPh sb="23" eb="25">
      <t>サンシュツ</t>
    </rPh>
    <rPh sb="28" eb="29">
      <t>ガク</t>
    </rPh>
    <rPh sb="30" eb="32">
      <t>ジドウ</t>
    </rPh>
    <rPh sb="32" eb="34">
      <t>ニュウリョク</t>
    </rPh>
    <phoneticPr fontId="1"/>
  </si>
  <si>
    <t>　　※「休暇・休職の形態」で休職（給与80%）や休職（給与50%）を選択している場合、自動で100%の額に割戻します。</t>
    <rPh sb="4" eb="6">
      <t>キュウカ</t>
    </rPh>
    <rPh sb="7" eb="9">
      <t>キュウショク</t>
    </rPh>
    <rPh sb="10" eb="12">
      <t>ケイタイ</t>
    </rPh>
    <rPh sb="14" eb="16">
      <t>キュウショク</t>
    </rPh>
    <rPh sb="17" eb="19">
      <t>キュウヨ</t>
    </rPh>
    <rPh sb="24" eb="26">
      <t>キュウショク</t>
    </rPh>
    <rPh sb="27" eb="29">
      <t>キュウヨ</t>
    </rPh>
    <rPh sb="34" eb="36">
      <t>センタク</t>
    </rPh>
    <rPh sb="40" eb="42">
      <t>バアイ</t>
    </rPh>
    <rPh sb="43" eb="45">
      <t>ジドウ</t>
    </rPh>
    <rPh sb="51" eb="52">
      <t>ガク</t>
    </rPh>
    <rPh sb="53" eb="55">
      <t>ワリモド</t>
    </rPh>
    <phoneticPr fontId="1"/>
  </si>
  <si>
    <t>⑦　区分Ａの月額（休日分）</t>
    <rPh sb="2" eb="4">
      <t>クブン</t>
    </rPh>
    <rPh sb="6" eb="8">
      <t>ゲツガク</t>
    </rPh>
    <rPh sb="9" eb="11">
      <t>キュウジツ</t>
    </rPh>
    <rPh sb="11" eb="12">
      <t>ブン</t>
    </rPh>
    <phoneticPr fontId="1"/>
  </si>
  <si>
    <t>　休日（祝日及び年末年始）分の区分Ａの月額です。平日と休日の給与支給割合が異なる病気休暇（無給）の場合のみ参照してください。</t>
    <rPh sb="1" eb="3">
      <t>キュウジツ</t>
    </rPh>
    <rPh sb="4" eb="6">
      <t>シュクジツ</t>
    </rPh>
    <rPh sb="6" eb="7">
      <t>オヨ</t>
    </rPh>
    <rPh sb="8" eb="10">
      <t>ネンマツ</t>
    </rPh>
    <rPh sb="10" eb="12">
      <t>ネンシ</t>
    </rPh>
    <rPh sb="13" eb="14">
      <t>ブン</t>
    </rPh>
    <rPh sb="15" eb="17">
      <t>クブン</t>
    </rPh>
    <rPh sb="19" eb="21">
      <t>ゲツガク</t>
    </rPh>
    <rPh sb="24" eb="26">
      <t>ヘイジツ</t>
    </rPh>
    <rPh sb="27" eb="29">
      <t>キュウジツ</t>
    </rPh>
    <rPh sb="30" eb="32">
      <t>キュウヨ</t>
    </rPh>
    <rPh sb="32" eb="34">
      <t>シキュウ</t>
    </rPh>
    <rPh sb="34" eb="36">
      <t>ワリアイ</t>
    </rPh>
    <rPh sb="37" eb="38">
      <t>コト</t>
    </rPh>
    <rPh sb="40" eb="42">
      <t>ビョウキ</t>
    </rPh>
    <rPh sb="42" eb="44">
      <t>キュウカ</t>
    </rPh>
    <rPh sb="45" eb="47">
      <t>ムキュウ</t>
    </rPh>
    <rPh sb="49" eb="51">
      <t>バアイ</t>
    </rPh>
    <rPh sb="53" eb="55">
      <t>サンショウ</t>
    </rPh>
    <phoneticPr fontId="1"/>
  </si>
  <si>
    <t>　・すべての欄が自動入力されるため、入力不要です。</t>
    <rPh sb="6" eb="7">
      <t>ラン</t>
    </rPh>
    <rPh sb="8" eb="10">
      <t>ジドウ</t>
    </rPh>
    <rPh sb="10" eb="12">
      <t>ニュウリョク</t>
    </rPh>
    <rPh sb="18" eb="20">
      <t>ニュウリョク</t>
    </rPh>
    <rPh sb="20" eb="22">
      <t>フヨウ</t>
    </rPh>
    <phoneticPr fontId="1"/>
  </si>
  <si>
    <t>⑧　区分Ｂの月額</t>
    <rPh sb="2" eb="4">
      <t>クブン</t>
    </rPh>
    <rPh sb="6" eb="8">
      <t>ゲツガク</t>
    </rPh>
    <phoneticPr fontId="1"/>
  </si>
  <si>
    <t>　・休職（給与80%）中の場合、80%の月額を入力してください。</t>
    <rPh sb="2" eb="4">
      <t>キュウショク</t>
    </rPh>
    <rPh sb="5" eb="7">
      <t>キュウヨ</t>
    </rPh>
    <rPh sb="11" eb="12">
      <t>チュウ</t>
    </rPh>
    <rPh sb="13" eb="15">
      <t>バアイ</t>
    </rPh>
    <rPh sb="20" eb="22">
      <t>ゲツガク</t>
    </rPh>
    <rPh sb="23" eb="25">
      <t>ニュウリョク</t>
    </rPh>
    <phoneticPr fontId="1"/>
  </si>
  <si>
    <t>　</t>
    <phoneticPr fontId="1"/>
  </si>
  <si>
    <t>　・「地域手当」は入力不要です。管理職手当及び扶養手当に係る地域手当の額が参考額として自動入力されます。</t>
    <rPh sb="3" eb="5">
      <t>チイキ</t>
    </rPh>
    <rPh sb="5" eb="7">
      <t>テアテ</t>
    </rPh>
    <rPh sb="9" eb="11">
      <t>ニュウリョク</t>
    </rPh>
    <rPh sb="11" eb="13">
      <t>フヨウ</t>
    </rPh>
    <rPh sb="16" eb="18">
      <t>カンリ</t>
    </rPh>
    <rPh sb="18" eb="19">
      <t>ショク</t>
    </rPh>
    <rPh sb="19" eb="21">
      <t>テアテ</t>
    </rPh>
    <rPh sb="21" eb="22">
      <t>オヨ</t>
    </rPh>
    <rPh sb="23" eb="25">
      <t>フヨウ</t>
    </rPh>
    <rPh sb="25" eb="27">
      <t>テアテ</t>
    </rPh>
    <rPh sb="28" eb="29">
      <t>カカ</t>
    </rPh>
    <rPh sb="30" eb="32">
      <t>チイキ</t>
    </rPh>
    <rPh sb="32" eb="34">
      <t>テアテ</t>
    </rPh>
    <rPh sb="35" eb="36">
      <t>ガク</t>
    </rPh>
    <rPh sb="37" eb="39">
      <t>サンコウ</t>
    </rPh>
    <rPh sb="39" eb="40">
      <t>ガク</t>
    </rPh>
    <rPh sb="43" eb="45">
      <t>ジドウ</t>
    </rPh>
    <rPh sb="45" eb="47">
      <t>ニュウリョク</t>
    </rPh>
    <phoneticPr fontId="1"/>
  </si>
  <si>
    <t>　・入力欄が不足する場合、Ｑ～Ｓ列を展開してください。</t>
    <rPh sb="2" eb="4">
      <t>ニュウリョク</t>
    </rPh>
    <rPh sb="4" eb="5">
      <t>ラン</t>
    </rPh>
    <rPh sb="6" eb="8">
      <t>フソク</t>
    </rPh>
    <rPh sb="10" eb="12">
      <t>バアイ</t>
    </rPh>
    <rPh sb="16" eb="17">
      <t>レツ</t>
    </rPh>
    <rPh sb="18" eb="20">
      <t>テンカイ</t>
    </rPh>
    <phoneticPr fontId="1"/>
  </si>
  <si>
    <t>⑨　要勤務日数（入力不要）</t>
    <rPh sb="2" eb="3">
      <t>ヨウ</t>
    </rPh>
    <rPh sb="3" eb="5">
      <t>キンム</t>
    </rPh>
    <rPh sb="5" eb="7">
      <t>ニッスウ</t>
    </rPh>
    <rPh sb="8" eb="10">
      <t>ニュウリョク</t>
    </rPh>
    <rPh sb="10" eb="12">
      <t>フヨウ</t>
    </rPh>
    <phoneticPr fontId="1"/>
  </si>
  <si>
    <t>　・要勤務日数（土日を除いた日数）が入力されています。</t>
    <rPh sb="2" eb="3">
      <t>ヨウ</t>
    </rPh>
    <rPh sb="3" eb="5">
      <t>キンム</t>
    </rPh>
    <rPh sb="5" eb="7">
      <t>ニッスウ</t>
    </rPh>
    <rPh sb="8" eb="10">
      <t>ドニチ</t>
    </rPh>
    <rPh sb="11" eb="12">
      <t>ノゾ</t>
    </rPh>
    <rPh sb="14" eb="16">
      <t>ニッスウ</t>
    </rPh>
    <rPh sb="18" eb="20">
      <t>ニュウリョク</t>
    </rPh>
    <phoneticPr fontId="1"/>
  </si>
  <si>
    <t>⑩　要勤務日数ごとの報酬日額（入力不要）</t>
    <rPh sb="2" eb="3">
      <t>ヨウ</t>
    </rPh>
    <rPh sb="3" eb="5">
      <t>キンム</t>
    </rPh>
    <rPh sb="5" eb="7">
      <t>ニッスウ</t>
    </rPh>
    <rPh sb="10" eb="12">
      <t>ホウシュウ</t>
    </rPh>
    <rPh sb="12" eb="14">
      <t>ニチガク</t>
    </rPh>
    <rPh sb="15" eb="17">
      <t>ニュウリョク</t>
    </rPh>
    <rPh sb="17" eb="19">
      <t>フヨウ</t>
    </rPh>
    <phoneticPr fontId="1"/>
  </si>
  <si>
    <t>　・以下の式により算出された要勤務日数ごとの報酬日額が自動入力されます。</t>
    <rPh sb="9" eb="11">
      <t>サンシュツ</t>
    </rPh>
    <rPh sb="14" eb="15">
      <t>ヨウ</t>
    </rPh>
    <rPh sb="15" eb="17">
      <t>キンム</t>
    </rPh>
    <rPh sb="17" eb="19">
      <t>ニッスウ</t>
    </rPh>
    <rPh sb="22" eb="24">
      <t>ホウシュウ</t>
    </rPh>
    <rPh sb="24" eb="26">
      <t>ニチガク</t>
    </rPh>
    <rPh sb="27" eb="29">
      <t>ジドウ</t>
    </rPh>
    <rPh sb="29" eb="31">
      <t>ニュウリョク</t>
    </rPh>
    <phoneticPr fontId="1"/>
  </si>
  <si>
    <t>　（⑦×1/⑨＋⑧×1/22）（円未満切捨）</t>
    <rPh sb="16" eb="17">
      <t>エン</t>
    </rPh>
    <rPh sb="17" eb="19">
      <t>ミマン</t>
    </rPh>
    <rPh sb="19" eb="21">
      <t>キリス</t>
    </rPh>
    <phoneticPr fontId="1"/>
  </si>
  <si>
    <t>⑪　調整後の給付日額（入力不要）</t>
    <rPh sb="2" eb="5">
      <t>チョウセイゴ</t>
    </rPh>
    <rPh sb="6" eb="8">
      <t>キュウフ</t>
    </rPh>
    <rPh sb="8" eb="10">
      <t>ニチガク</t>
    </rPh>
    <rPh sb="11" eb="13">
      <t>ニュウリョク</t>
    </rPh>
    <rPh sb="13" eb="15">
      <t>フヨウ</t>
    </rPh>
    <phoneticPr fontId="1"/>
  </si>
  <si>
    <t>　・以下の式により算出された調整後の給付日額が自動入力されます。</t>
    <rPh sb="2" eb="4">
      <t>イカ</t>
    </rPh>
    <rPh sb="5" eb="6">
      <t>シキ</t>
    </rPh>
    <rPh sb="9" eb="11">
      <t>サンシュツ</t>
    </rPh>
    <rPh sb="14" eb="17">
      <t>チョウセイゴ</t>
    </rPh>
    <rPh sb="18" eb="20">
      <t>キュウフ</t>
    </rPh>
    <rPh sb="20" eb="22">
      <t>ニチガク</t>
    </rPh>
    <rPh sb="23" eb="25">
      <t>ジドウ</t>
    </rPh>
    <rPh sb="25" eb="27">
      <t>ニュウリョク</t>
    </rPh>
    <phoneticPr fontId="1"/>
  </si>
  <si>
    <t>　⑤＜⑩の場合：0円</t>
    <rPh sb="5" eb="7">
      <t>バアイ</t>
    </rPh>
    <rPh sb="9" eb="10">
      <t>エン</t>
    </rPh>
    <phoneticPr fontId="1"/>
  </si>
  <si>
    <t>　⑤＞⑩の場合：⑤－⑩</t>
    <rPh sb="5" eb="7">
      <t>バアイ</t>
    </rPh>
    <phoneticPr fontId="1"/>
  </si>
  <si>
    <t>⑫　要勤務日数ごとの報酬日額（休日分）（入力不要）</t>
    <rPh sb="2" eb="3">
      <t>ヨウ</t>
    </rPh>
    <rPh sb="3" eb="5">
      <t>キンム</t>
    </rPh>
    <rPh sb="5" eb="7">
      <t>ニッスウ</t>
    </rPh>
    <rPh sb="10" eb="12">
      <t>ホウシュウ</t>
    </rPh>
    <rPh sb="12" eb="14">
      <t>ニチガク</t>
    </rPh>
    <rPh sb="15" eb="17">
      <t>キュウジツ</t>
    </rPh>
    <rPh sb="17" eb="18">
      <t>ブン</t>
    </rPh>
    <rPh sb="20" eb="22">
      <t>ニュウリョク</t>
    </rPh>
    <rPh sb="22" eb="24">
      <t>フヨウ</t>
    </rPh>
    <phoneticPr fontId="1"/>
  </si>
  <si>
    <t>　休日（祝日及び年末年始）分の要勤務日数ごとの報酬日額です。平日と休日の給与支給割合が異なる病気休暇（無給）の場合のみ参照してください。</t>
    <rPh sb="1" eb="3">
      <t>キュウジツ</t>
    </rPh>
    <rPh sb="4" eb="6">
      <t>シュクジツ</t>
    </rPh>
    <rPh sb="6" eb="7">
      <t>オヨ</t>
    </rPh>
    <rPh sb="8" eb="10">
      <t>ネンマツ</t>
    </rPh>
    <rPh sb="10" eb="12">
      <t>ネンシ</t>
    </rPh>
    <rPh sb="13" eb="14">
      <t>ブン</t>
    </rPh>
    <rPh sb="15" eb="16">
      <t>ヨウ</t>
    </rPh>
    <rPh sb="16" eb="18">
      <t>キンム</t>
    </rPh>
    <rPh sb="18" eb="20">
      <t>ニッスウ</t>
    </rPh>
    <rPh sb="23" eb="25">
      <t>ホウシュウ</t>
    </rPh>
    <rPh sb="25" eb="27">
      <t>ニチガク</t>
    </rPh>
    <rPh sb="30" eb="32">
      <t>ヘイジツ</t>
    </rPh>
    <rPh sb="33" eb="35">
      <t>キュウジツ</t>
    </rPh>
    <rPh sb="36" eb="38">
      <t>キュウヨ</t>
    </rPh>
    <rPh sb="38" eb="40">
      <t>シキュウ</t>
    </rPh>
    <rPh sb="40" eb="42">
      <t>ワリアイ</t>
    </rPh>
    <rPh sb="43" eb="44">
      <t>コト</t>
    </rPh>
    <rPh sb="46" eb="48">
      <t>ビョウキ</t>
    </rPh>
    <rPh sb="48" eb="50">
      <t>キュウカ</t>
    </rPh>
    <rPh sb="51" eb="53">
      <t>ムキュウ</t>
    </rPh>
    <rPh sb="55" eb="57">
      <t>バアイ</t>
    </rPh>
    <rPh sb="59" eb="61">
      <t>サンショウ</t>
    </rPh>
    <phoneticPr fontId="1"/>
  </si>
  <si>
    <t>⑬　調整後の給付日額（休日分）（入力不要）</t>
    <rPh sb="2" eb="5">
      <t>チョウセイゴ</t>
    </rPh>
    <rPh sb="6" eb="8">
      <t>キュウフ</t>
    </rPh>
    <rPh sb="8" eb="10">
      <t>ニチガク</t>
    </rPh>
    <rPh sb="11" eb="13">
      <t>キュウジツ</t>
    </rPh>
    <rPh sb="13" eb="14">
      <t>ブン</t>
    </rPh>
    <rPh sb="16" eb="18">
      <t>ニュウリョク</t>
    </rPh>
    <rPh sb="18" eb="20">
      <t>フヨウ</t>
    </rPh>
    <phoneticPr fontId="1"/>
  </si>
  <si>
    <t>　休日（祝日及び年末年始）分の調整後の給付日額です。平日と休日の給与支給割合が異なる病気休暇（無給）の場合のみ参照してください。</t>
    <rPh sb="1" eb="3">
      <t>キュウジツ</t>
    </rPh>
    <rPh sb="4" eb="6">
      <t>シュクジツ</t>
    </rPh>
    <rPh sb="6" eb="7">
      <t>オヨ</t>
    </rPh>
    <rPh sb="8" eb="10">
      <t>ネンマツ</t>
    </rPh>
    <rPh sb="10" eb="12">
      <t>ネンシ</t>
    </rPh>
    <rPh sb="13" eb="14">
      <t>ブン</t>
    </rPh>
    <rPh sb="15" eb="18">
      <t>チョウセイゴ</t>
    </rPh>
    <rPh sb="19" eb="21">
      <t>キュウフ</t>
    </rPh>
    <rPh sb="21" eb="23">
      <t>ニチガク</t>
    </rPh>
    <rPh sb="26" eb="28">
      <t>ヘイジツ</t>
    </rPh>
    <rPh sb="29" eb="31">
      <t>キュウジツ</t>
    </rPh>
    <rPh sb="32" eb="34">
      <t>キュウヨ</t>
    </rPh>
    <rPh sb="34" eb="36">
      <t>シキュウ</t>
    </rPh>
    <rPh sb="36" eb="38">
      <t>ワリアイ</t>
    </rPh>
    <rPh sb="39" eb="40">
      <t>コト</t>
    </rPh>
    <rPh sb="42" eb="44">
      <t>ビョウキ</t>
    </rPh>
    <rPh sb="44" eb="46">
      <t>キュウカ</t>
    </rPh>
    <rPh sb="47" eb="49">
      <t>ムキュウ</t>
    </rPh>
    <rPh sb="51" eb="53">
      <t>バアイ</t>
    </rPh>
    <rPh sb="55" eb="57">
      <t>サンショウ</t>
    </rPh>
    <phoneticPr fontId="1"/>
  </si>
  <si>
    <t>注１）対象期間が9行を超える場合、本エクセルファイルをコピーし、引き続く期間を入力してください。</t>
    <rPh sb="0" eb="1">
      <t>チュウ</t>
    </rPh>
    <rPh sb="3" eb="5">
      <t>タイショウ</t>
    </rPh>
    <rPh sb="5" eb="7">
      <t>キカン</t>
    </rPh>
    <rPh sb="9" eb="10">
      <t>ギョウ</t>
    </rPh>
    <rPh sb="11" eb="12">
      <t>コ</t>
    </rPh>
    <rPh sb="14" eb="16">
      <t>バアイ</t>
    </rPh>
    <rPh sb="17" eb="18">
      <t>ホン</t>
    </rPh>
    <rPh sb="32" eb="33">
      <t>ヒ</t>
    </rPh>
    <rPh sb="34" eb="35">
      <t>ツヅ</t>
    </rPh>
    <rPh sb="36" eb="38">
      <t>キカン</t>
    </rPh>
    <rPh sb="39" eb="41">
      <t>ニュウリョク</t>
    </rPh>
    <phoneticPr fontId="1"/>
  </si>
  <si>
    <t>注３）月の途中から休職に入る等の理由により給与が日割り支給されている場合も、月額（日割り前の額）を入力してください。</t>
    <rPh sb="0" eb="1">
      <t>チュウ</t>
    </rPh>
    <rPh sb="3" eb="4">
      <t>ツキ</t>
    </rPh>
    <rPh sb="5" eb="7">
      <t>トチュウ</t>
    </rPh>
    <rPh sb="9" eb="11">
      <t>キュウショク</t>
    </rPh>
    <rPh sb="12" eb="13">
      <t>ハイ</t>
    </rPh>
    <rPh sb="14" eb="15">
      <t>トウ</t>
    </rPh>
    <rPh sb="16" eb="18">
      <t>リユウ</t>
    </rPh>
    <rPh sb="21" eb="23">
      <t>キュウヨ</t>
    </rPh>
    <rPh sb="24" eb="26">
      <t>ヒワ</t>
    </rPh>
    <rPh sb="27" eb="29">
      <t>シキュウ</t>
    </rPh>
    <rPh sb="34" eb="36">
      <t>バアイ</t>
    </rPh>
    <rPh sb="38" eb="40">
      <t>ゲツガク</t>
    </rPh>
    <rPh sb="41" eb="43">
      <t>ヒワ</t>
    </rPh>
    <rPh sb="44" eb="45">
      <t>マエ</t>
    </rPh>
    <rPh sb="46" eb="47">
      <t>ガク</t>
    </rPh>
    <rPh sb="49" eb="51">
      <t>ニュウリョク</t>
    </rPh>
    <phoneticPr fontId="1"/>
  </si>
  <si>
    <t>　　各項目の説明を参照し、黄色のセルに入力してください。その他のセルは数式により自動計算されます。</t>
    <rPh sb="2" eb="5">
      <t>カクコウモク</t>
    </rPh>
    <rPh sb="6" eb="8">
      <t>セツメイ</t>
    </rPh>
    <rPh sb="9" eb="11">
      <t>サンショウ</t>
    </rPh>
    <rPh sb="13" eb="15">
      <t>キイロ</t>
    </rPh>
    <rPh sb="19" eb="21">
      <t>ニュウリョク</t>
    </rPh>
    <rPh sb="30" eb="31">
      <t>タ</t>
    </rPh>
    <rPh sb="35" eb="37">
      <t>スウシキ</t>
    </rPh>
    <rPh sb="40" eb="42">
      <t>ジドウ</t>
    </rPh>
    <rPh sb="42" eb="44">
      <t>ケイサン</t>
    </rPh>
    <phoneticPr fontId="1"/>
  </si>
  <si>
    <t>累計給付額</t>
    <rPh sb="0" eb="2">
      <t>ルイケイ</t>
    </rPh>
    <rPh sb="2" eb="4">
      <t>キュウフ</t>
    </rPh>
    <rPh sb="4" eb="5">
      <t>ガク</t>
    </rPh>
    <phoneticPr fontId="1"/>
  </si>
  <si>
    <t>　　なお、「（参考）給付金計算」の欄に入力する場合は、黄色のセルに必要事項を入力してください。</t>
    <rPh sb="7" eb="9">
      <t>サンコウ</t>
    </rPh>
    <rPh sb="10" eb="13">
      <t>キュウフキン</t>
    </rPh>
    <rPh sb="13" eb="15">
      <t>ケイサン</t>
    </rPh>
    <rPh sb="17" eb="18">
      <t>ラン</t>
    </rPh>
    <rPh sb="19" eb="21">
      <t>ニュウリョク</t>
    </rPh>
    <rPh sb="23" eb="25">
      <t>バアイ</t>
    </rPh>
    <rPh sb="27" eb="29">
      <t>キイロ</t>
    </rPh>
    <rPh sb="33" eb="35">
      <t>ヒツヨウ</t>
    </rPh>
    <rPh sb="35" eb="37">
      <t>ジコウ</t>
    </rPh>
    <rPh sb="38" eb="40">
      <t>ニュウリョク</t>
    </rPh>
    <phoneticPr fontId="1"/>
  </si>
  <si>
    <t>支給再開年月日</t>
    <rPh sb="0" eb="2">
      <t>シキュウ</t>
    </rPh>
    <rPh sb="2" eb="4">
      <t>サイカイ</t>
    </rPh>
    <rPh sb="4" eb="7">
      <t>ネンガッピ</t>
    </rPh>
    <phoneticPr fontId="1"/>
  </si>
  <si>
    <t>支給再開日の給付額</t>
    <rPh sb="0" eb="2">
      <t>シキュウ</t>
    </rPh>
    <rPh sb="2" eb="5">
      <t>サイカイビ</t>
    </rPh>
    <rPh sb="6" eb="9">
      <t>キュウフガク</t>
    </rPh>
    <phoneticPr fontId="1"/>
  </si>
  <si>
    <t>　　　　　　累計給付額－障害一時金の額</t>
    <rPh sb="6" eb="8">
      <t>ルイケイ</t>
    </rPh>
    <rPh sb="8" eb="10">
      <t>キュウフ</t>
    </rPh>
    <rPh sb="10" eb="11">
      <t>ガク</t>
    </rPh>
    <rPh sb="12" eb="14">
      <t>ショウガイ</t>
    </rPh>
    <rPh sb="14" eb="17">
      <t>イチジキン</t>
    </rPh>
    <rPh sb="18" eb="19">
      <t>ガク</t>
    </rPh>
    <phoneticPr fontId="1"/>
  </si>
  <si>
    <t>－</t>
    <phoneticPr fontId="1"/>
  </si>
  <si>
    <t>　　　　　　　　　給付日額×障害一時金の支給対象期間の初日から支給再開年月日までの累計請求日数（病気休暇（無給）：土日休除く、休職：土日除く）</t>
    <rPh sb="9" eb="11">
      <t>キュウフ</t>
    </rPh>
    <rPh sb="11" eb="13">
      <t>ニチガク</t>
    </rPh>
    <rPh sb="14" eb="16">
      <t>ショウガイ</t>
    </rPh>
    <rPh sb="16" eb="19">
      <t>イチジキン</t>
    </rPh>
    <rPh sb="20" eb="22">
      <t>シキュウ</t>
    </rPh>
    <rPh sb="22" eb="24">
      <t>タイショウ</t>
    </rPh>
    <rPh sb="24" eb="26">
      <t>キカン</t>
    </rPh>
    <rPh sb="27" eb="29">
      <t>ショニチ</t>
    </rPh>
    <rPh sb="31" eb="33">
      <t>シキュウ</t>
    </rPh>
    <rPh sb="33" eb="35">
      <t>サイカイ</t>
    </rPh>
    <rPh sb="35" eb="38">
      <t>ネンガッピ</t>
    </rPh>
    <rPh sb="41" eb="43">
      <t>ルイケイ</t>
    </rPh>
    <rPh sb="43" eb="45">
      <t>セイキュウ</t>
    </rPh>
    <rPh sb="45" eb="47">
      <t>ニッスウ</t>
    </rPh>
    <rPh sb="48" eb="50">
      <t>ビョウキ</t>
    </rPh>
    <rPh sb="50" eb="52">
      <t>キュウカ</t>
    </rPh>
    <rPh sb="53" eb="55">
      <t>ムキュウ</t>
    </rPh>
    <rPh sb="57" eb="59">
      <t>ドニチ</t>
    </rPh>
    <rPh sb="59" eb="60">
      <t>キュウ</t>
    </rPh>
    <rPh sb="60" eb="61">
      <t>ノゾ</t>
    </rPh>
    <rPh sb="63" eb="65">
      <t>キュウショク</t>
    </rPh>
    <rPh sb="64" eb="65">
      <t>ムキュウ</t>
    </rPh>
    <rPh sb="66" eb="68">
      <t>ドニチ</t>
    </rPh>
    <rPh sb="68" eb="69">
      <t>ノゾ</t>
    </rPh>
    <phoneticPr fontId="1"/>
  </si>
  <si>
    <t>組合員氏名</t>
    <rPh sb="0" eb="3">
      <t>クミアイイン</t>
    </rPh>
    <rPh sb="3" eb="5">
      <t>シメイ</t>
    </rPh>
    <phoneticPr fontId="1"/>
  </si>
  <si>
    <t>　・プルダウンメニューに入力する手当が無い場合、セル「Z54～63」に手当の名称を入力してください。プルダウンメニューに表示されるようになります。</t>
    <rPh sb="12" eb="14">
      <t>ニュウリョク</t>
    </rPh>
    <rPh sb="16" eb="18">
      <t>テアテ</t>
    </rPh>
    <rPh sb="19" eb="20">
      <t>ナ</t>
    </rPh>
    <rPh sb="21" eb="23">
      <t>バアイ</t>
    </rPh>
    <rPh sb="35" eb="37">
      <t>テアテ</t>
    </rPh>
    <rPh sb="38" eb="40">
      <t>メイショウ</t>
    </rPh>
    <rPh sb="41" eb="43">
      <t>ニュウリョク</t>
    </rPh>
    <rPh sb="60" eb="62">
      <t>ヒョウジ</t>
    </rPh>
    <phoneticPr fontId="1"/>
  </si>
  <si>
    <t>短期様式第25号の1</t>
    <rPh sb="0" eb="2">
      <t>タンキ</t>
    </rPh>
    <rPh sb="2" eb="4">
      <t>ヨウシキ</t>
    </rPh>
    <rPh sb="4" eb="5">
      <t>ダイ</t>
    </rPh>
    <rPh sb="7" eb="8">
      <t>ゴウ</t>
    </rPh>
    <phoneticPr fontId="1"/>
  </si>
  <si>
    <t>報酬支給額等証明書</t>
    <phoneticPr fontId="1"/>
  </si>
  <si>
    <t>　　　　給付日額　－　調整額</t>
    <rPh sb="4" eb="6">
      <t>キュウフ</t>
    </rPh>
    <rPh sb="6" eb="8">
      <t>ニチガク</t>
    </rPh>
    <rPh sb="11" eb="13">
      <t>チョウセイ</t>
    </rPh>
    <rPh sb="13" eb="14">
      <t>ガク</t>
    </rPh>
    <phoneticPr fontId="1"/>
  </si>
  <si>
    <t>　　　　調整後の給付日額×請求日数（病気休暇（無給）：土日休除く、休職：土日除く）</t>
    <rPh sb="4" eb="7">
      <t>チョウセイゴ</t>
    </rPh>
    <rPh sb="8" eb="10">
      <t>キュウフ</t>
    </rPh>
    <rPh sb="10" eb="12">
      <t>ニチガク</t>
    </rPh>
    <rPh sb="13" eb="15">
      <t>セイキュウ</t>
    </rPh>
    <rPh sb="15" eb="17">
      <t>ニッスウ</t>
    </rPh>
    <rPh sb="18" eb="20">
      <t>ビョウキ</t>
    </rPh>
    <rPh sb="20" eb="22">
      <t>キュウカ</t>
    </rPh>
    <rPh sb="23" eb="25">
      <t>ムキュウ</t>
    </rPh>
    <rPh sb="27" eb="29">
      <t>ドニチ</t>
    </rPh>
    <rPh sb="29" eb="30">
      <t>キュウ</t>
    </rPh>
    <rPh sb="30" eb="31">
      <t>ノゾ</t>
    </rPh>
    <rPh sb="33" eb="35">
      <t>キュウショク</t>
    </rPh>
    <rPh sb="34" eb="35">
      <t>ムキュウ</t>
    </rPh>
    <rPh sb="36" eb="38">
      <t>ドニチ</t>
    </rPh>
    <rPh sb="38" eb="39">
      <t>ノゾ</t>
    </rPh>
    <phoneticPr fontId="1"/>
  </si>
  <si>
    <r>
      <t xml:space="preserve">　　　　公的年金等の年額×１／２６４（円未満切捨） </t>
    </r>
    <r>
      <rPr>
        <sz val="8"/>
        <color theme="1"/>
        <rFont val="ＭＳ Ｐゴシック"/>
        <family val="3"/>
        <charset val="128"/>
        <scheme val="minor"/>
      </rPr>
      <t>※短期様式第25号から転記。年金を受給していない場合記入不要</t>
    </r>
    <rPh sb="4" eb="6">
      <t>コウテキ</t>
    </rPh>
    <rPh sb="6" eb="8">
      <t>ネンキン</t>
    </rPh>
    <rPh sb="8" eb="9">
      <t>トウ</t>
    </rPh>
    <rPh sb="10" eb="11">
      <t>ネン</t>
    </rPh>
    <rPh sb="11" eb="12">
      <t>ガク</t>
    </rPh>
    <rPh sb="19" eb="20">
      <t>エン</t>
    </rPh>
    <rPh sb="20" eb="22">
      <t>ミマン</t>
    </rPh>
    <rPh sb="22" eb="24">
      <t>キリス</t>
    </rPh>
    <rPh sb="27" eb="29">
      <t>タンキ</t>
    </rPh>
    <rPh sb="29" eb="31">
      <t>ヨウシキ</t>
    </rPh>
    <rPh sb="31" eb="32">
      <t>ダイ</t>
    </rPh>
    <rPh sb="34" eb="35">
      <t>ゴウ</t>
    </rPh>
    <rPh sb="37" eb="39">
      <t>テンキ</t>
    </rPh>
    <rPh sb="40" eb="42">
      <t>ネンキン</t>
    </rPh>
    <rPh sb="43" eb="45">
      <t>ジュキュウ</t>
    </rPh>
    <rPh sb="50" eb="52">
      <t>バアイ</t>
    </rPh>
    <rPh sb="52" eb="54">
      <t>キニュウ</t>
    </rPh>
    <rPh sb="54" eb="56">
      <t>フヨウ</t>
    </rPh>
    <phoneticPr fontId="1"/>
  </si>
  <si>
    <r>
      <t>　　　　支給月の報酬日額</t>
    </r>
    <r>
      <rPr>
        <sz val="8"/>
        <color theme="1"/>
        <rFont val="ＭＳ Ｐゴシック"/>
        <family val="3"/>
        <charset val="128"/>
        <scheme val="minor"/>
      </rPr>
      <t>（（Ｃ）から転記）</t>
    </r>
    <r>
      <rPr>
        <sz val="11"/>
        <color theme="1"/>
        <rFont val="ＭＳ Ｐゴシック"/>
        <family val="2"/>
        <scheme val="minor"/>
      </rPr>
      <t>と年金等給付日額を比較し、大きい額を給付日額と調整</t>
    </r>
    <rPh sb="4" eb="6">
      <t>シキュウ</t>
    </rPh>
    <rPh sb="6" eb="7">
      <t>ツキ</t>
    </rPh>
    <rPh sb="8" eb="10">
      <t>ホウシュウ</t>
    </rPh>
    <rPh sb="10" eb="12">
      <t>ニチガク</t>
    </rPh>
    <rPh sb="18" eb="20">
      <t>テンキ</t>
    </rPh>
    <rPh sb="22" eb="24">
      <t>ネンキン</t>
    </rPh>
    <rPh sb="24" eb="25">
      <t>トウ</t>
    </rPh>
    <rPh sb="25" eb="27">
      <t>キュウフ</t>
    </rPh>
    <rPh sb="27" eb="29">
      <t>ニチガク</t>
    </rPh>
    <rPh sb="30" eb="32">
      <t>ヒカク</t>
    </rPh>
    <rPh sb="34" eb="35">
      <t>オオ</t>
    </rPh>
    <rPh sb="37" eb="38">
      <t>ガク</t>
    </rPh>
    <rPh sb="39" eb="41">
      <t>キュウフ</t>
    </rPh>
    <rPh sb="41" eb="43">
      <t>ニチガク</t>
    </rPh>
    <rPh sb="44" eb="46">
      <t>チョウセイ</t>
    </rPh>
    <phoneticPr fontId="1"/>
  </si>
  <si>
    <t>調整月額</t>
    <rPh sb="0" eb="2">
      <t>チョウセイ</t>
    </rPh>
    <rPh sb="2" eb="4">
      <t>ゲツガク</t>
    </rPh>
    <phoneticPr fontId="1"/>
  </si>
  <si>
    <t>病気休暇
（給与50%）</t>
    <rPh sb="0" eb="2">
      <t>ビョウキ</t>
    </rPh>
    <rPh sb="2" eb="4">
      <t>キュウカ</t>
    </rPh>
    <rPh sb="6" eb="8">
      <t>キュウヨ</t>
    </rPh>
    <phoneticPr fontId="1"/>
  </si>
  <si>
    <t>病気休暇（給与50％）</t>
    <rPh sb="0" eb="2">
      <t>ビョウキ</t>
    </rPh>
    <rPh sb="2" eb="4">
      <t>キュウカ</t>
    </rPh>
    <rPh sb="5" eb="7">
      <t>キュウヨ</t>
    </rPh>
    <phoneticPr fontId="1"/>
  </si>
  <si>
    <t>教職調整額・給料の調整額（現給保障含む）</t>
    <rPh sb="6" eb="8">
      <t>キュウリョウ</t>
    </rPh>
    <rPh sb="9" eb="11">
      <t>チョウセイ</t>
    </rPh>
    <rPh sb="11" eb="12">
      <t>ガク</t>
    </rPh>
    <rPh sb="13" eb="15">
      <t>ゲンキュウ</t>
    </rPh>
    <rPh sb="15" eb="17">
      <t>ホショウ</t>
    </rPh>
    <rPh sb="17" eb="18">
      <t>フク</t>
    </rPh>
    <phoneticPr fontId="1"/>
  </si>
  <si>
    <t>通勤手当</t>
    <rPh sb="0" eb="2">
      <t>ツウキン</t>
    </rPh>
    <rPh sb="2" eb="4">
      <t>テアテ</t>
    </rPh>
    <phoneticPr fontId="1"/>
  </si>
  <si>
    <t>教職調整額・
給料の調整額</t>
    <rPh sb="0" eb="2">
      <t>キョウショク</t>
    </rPh>
    <rPh sb="2" eb="4">
      <t>チョウセイ</t>
    </rPh>
    <rPh sb="4" eb="5">
      <t>ガク</t>
    </rPh>
    <rPh sb="7" eb="9">
      <t>キュウリョウ</t>
    </rPh>
    <rPh sb="10" eb="12">
      <t>チョウセイ</t>
    </rPh>
    <rPh sb="12" eb="13">
      <t>ガク</t>
    </rPh>
    <phoneticPr fontId="1"/>
  </si>
  <si>
    <t>給料（本俸）</t>
    <rPh sb="0" eb="2">
      <t>キュウリョウ</t>
    </rPh>
    <rPh sb="3" eb="5">
      <t>ホンポウ</t>
    </rPh>
    <phoneticPr fontId="1"/>
  </si>
  <si>
    <t>　・管理職手当及び扶養手当に関しては地域手当の額を自動算出するため、既定の欄に金額を入力してください。</t>
    <rPh sb="2" eb="4">
      <t>カンリ</t>
    </rPh>
    <rPh sb="4" eb="5">
      <t>ショク</t>
    </rPh>
    <rPh sb="5" eb="7">
      <t>テアテ</t>
    </rPh>
    <rPh sb="7" eb="8">
      <t>オヨ</t>
    </rPh>
    <rPh sb="9" eb="11">
      <t>フヨウ</t>
    </rPh>
    <rPh sb="11" eb="13">
      <t>テアテ</t>
    </rPh>
    <rPh sb="14" eb="15">
      <t>カン</t>
    </rPh>
    <rPh sb="18" eb="20">
      <t>チイキ</t>
    </rPh>
    <rPh sb="20" eb="22">
      <t>テアテ</t>
    </rPh>
    <rPh sb="23" eb="24">
      <t>ガク</t>
    </rPh>
    <rPh sb="25" eb="27">
      <t>ジドウ</t>
    </rPh>
    <rPh sb="27" eb="29">
      <t>サンシュツ</t>
    </rPh>
    <rPh sb="34" eb="36">
      <t>キテイ</t>
    </rPh>
    <rPh sb="37" eb="38">
      <t>ラン</t>
    </rPh>
    <rPh sb="39" eb="41">
      <t>キンガク</t>
    </rPh>
    <rPh sb="42" eb="44">
      <t>ニュウリョク</t>
    </rPh>
    <phoneticPr fontId="1"/>
  </si>
  <si>
    <t>　・通勤手当に関しては、③で入力した期間を対象に支給されている場合、月額（複数月をまとめて支給している場合、月割りする）を入力してください。</t>
    <rPh sb="2" eb="4">
      <t>ツウキン</t>
    </rPh>
    <rPh sb="4" eb="6">
      <t>テアテ</t>
    </rPh>
    <rPh sb="7" eb="8">
      <t>カン</t>
    </rPh>
    <rPh sb="14" eb="16">
      <t>ニュウリョク</t>
    </rPh>
    <rPh sb="18" eb="20">
      <t>キカン</t>
    </rPh>
    <rPh sb="21" eb="23">
      <t>タイショウ</t>
    </rPh>
    <rPh sb="24" eb="26">
      <t>シキュウ</t>
    </rPh>
    <rPh sb="31" eb="33">
      <t>バアイ</t>
    </rPh>
    <rPh sb="34" eb="36">
      <t>ゲツガク</t>
    </rPh>
    <rPh sb="37" eb="39">
      <t>フクスウ</t>
    </rPh>
    <rPh sb="39" eb="40">
      <t>ツキ</t>
    </rPh>
    <rPh sb="45" eb="47">
      <t>シキュウ</t>
    </rPh>
    <rPh sb="51" eb="53">
      <t>バアイ</t>
    </rPh>
    <rPh sb="54" eb="55">
      <t>ツキ</t>
    </rPh>
    <rPh sb="55" eb="56">
      <t>ワリ</t>
    </rPh>
    <rPh sb="61" eb="63">
      <t>ニュウリョク</t>
    </rPh>
    <phoneticPr fontId="1"/>
  </si>
  <si>
    <t>教職調整額・給料の調整額（現給保障含む）</t>
    <phoneticPr fontId="1"/>
  </si>
  <si>
    <r>
      <t xml:space="preserve">（地域手当）
</t>
    </r>
    <r>
      <rPr>
        <sz val="9"/>
        <color theme="1"/>
        <rFont val="ＭＳ Ｐゴシック"/>
        <family val="3"/>
        <charset val="128"/>
        <scheme val="minor"/>
      </rPr>
      <t>※⑦に合算</t>
    </r>
    <rPh sb="1" eb="3">
      <t>チイキ</t>
    </rPh>
    <rPh sb="3" eb="5">
      <t>テアテ</t>
    </rPh>
    <rPh sb="10" eb="12">
      <t>ガッサン</t>
    </rPh>
    <phoneticPr fontId="1"/>
  </si>
  <si>
    <t>休日</t>
    <rPh sb="0" eb="2">
      <t>キュウジツ</t>
    </rPh>
    <phoneticPr fontId="1"/>
  </si>
  <si>
    <t>◎変更履歴</t>
    <rPh sb="1" eb="3">
      <t>ヘンコウ</t>
    </rPh>
    <rPh sb="3" eb="5">
      <t>リレキ</t>
    </rPh>
    <phoneticPr fontId="1"/>
  </si>
  <si>
    <t>・「請求月額」欄に「調整月額」を追加</t>
    <rPh sb="2" eb="4">
      <t>セイキュウ</t>
    </rPh>
    <rPh sb="4" eb="6">
      <t>ゲツガク</t>
    </rPh>
    <rPh sb="7" eb="8">
      <t>ラン</t>
    </rPh>
    <rPh sb="10" eb="12">
      <t>チョウセイ</t>
    </rPh>
    <rPh sb="12" eb="14">
      <t>ゲツガク</t>
    </rPh>
    <rPh sb="16" eb="18">
      <t>ツイカ</t>
    </rPh>
    <phoneticPr fontId="1"/>
  </si>
  <si>
    <t>短期様式第25号の2</t>
    <rPh sb="0" eb="2">
      <t>タンキ</t>
    </rPh>
    <rPh sb="2" eb="4">
      <t>ヨウシキ</t>
    </rPh>
    <rPh sb="4" eb="5">
      <t>ダイ</t>
    </rPh>
    <rPh sb="7" eb="8">
      <t>ゴウ</t>
    </rPh>
    <phoneticPr fontId="1"/>
  </si>
  <si>
    <t>・「①休暇・休職の形態」の選択肢に「病気休暇（給与50％）」を追加</t>
    <rPh sb="3" eb="5">
      <t>キュウカ</t>
    </rPh>
    <rPh sb="6" eb="8">
      <t>キュウショク</t>
    </rPh>
    <rPh sb="9" eb="11">
      <t>ケイタイ</t>
    </rPh>
    <rPh sb="13" eb="16">
      <t>センタクシ</t>
    </rPh>
    <rPh sb="18" eb="20">
      <t>ビョウキ</t>
    </rPh>
    <rPh sb="20" eb="22">
      <t>キュウカ</t>
    </rPh>
    <rPh sb="23" eb="25">
      <t>キュウヨ</t>
    </rPh>
    <rPh sb="31" eb="33">
      <t>ツイカ</t>
    </rPh>
    <phoneticPr fontId="1"/>
  </si>
  <si>
    <t>・「⑦区分Ａの月額」の「地域手当」を自動計算する際、給料の調整額部分が含まれていない不具合を修正</t>
    <rPh sb="3" eb="5">
      <t>クブン</t>
    </rPh>
    <rPh sb="7" eb="9">
      <t>ゲツガク</t>
    </rPh>
    <rPh sb="12" eb="14">
      <t>チイキ</t>
    </rPh>
    <rPh sb="14" eb="16">
      <t>テアテ</t>
    </rPh>
    <rPh sb="18" eb="20">
      <t>ジドウ</t>
    </rPh>
    <rPh sb="20" eb="22">
      <t>ケイサン</t>
    </rPh>
    <rPh sb="24" eb="25">
      <t>サイ</t>
    </rPh>
    <rPh sb="26" eb="28">
      <t>キュウリョウ</t>
    </rPh>
    <rPh sb="29" eb="31">
      <t>チョウセイ</t>
    </rPh>
    <rPh sb="31" eb="32">
      <t>ガク</t>
    </rPh>
    <rPh sb="32" eb="34">
      <t>ブブン</t>
    </rPh>
    <rPh sb="35" eb="36">
      <t>フク</t>
    </rPh>
    <rPh sb="42" eb="45">
      <t>フグアイ</t>
    </rPh>
    <rPh sb="46" eb="48">
      <t>シュウセイ</t>
    </rPh>
    <phoneticPr fontId="1"/>
  </si>
  <si>
    <t>・その他、書式や設定に係る不備を修正</t>
    <rPh sb="3" eb="4">
      <t>タ</t>
    </rPh>
    <rPh sb="5" eb="7">
      <t>ショシキ</t>
    </rPh>
    <rPh sb="8" eb="10">
      <t>セッテイ</t>
    </rPh>
    <rPh sb="11" eb="12">
      <t>カカ</t>
    </rPh>
    <rPh sb="13" eb="15">
      <t>フビ</t>
    </rPh>
    <rPh sb="16" eb="18">
      <t>シュウセイ</t>
    </rPh>
    <phoneticPr fontId="1"/>
  </si>
  <si>
    <t>・「（参考）給付金計算」－「調整額」欄の文言を修正　
 「支給額の報酬日額（（Ｄ）から転記）」⇒「支給額の報酬日額（（Ｃ）から転記）」</t>
    <rPh sb="3" eb="5">
      <t>サンコウ</t>
    </rPh>
    <rPh sb="6" eb="9">
      <t>キュウフキン</t>
    </rPh>
    <rPh sb="9" eb="11">
      <t>ケイサン</t>
    </rPh>
    <rPh sb="14" eb="16">
      <t>チョウセイ</t>
    </rPh>
    <rPh sb="16" eb="17">
      <t>ガク</t>
    </rPh>
    <rPh sb="18" eb="19">
      <t>ラン</t>
    </rPh>
    <rPh sb="20" eb="22">
      <t>モンゴン</t>
    </rPh>
    <rPh sb="23" eb="25">
      <t>シュウセイ</t>
    </rPh>
    <phoneticPr fontId="1"/>
  </si>
  <si>
    <t>・「（参考）給付金計算」－「年金等給付日額」欄に文言を追加　
「※短期様式第25号から転記。年金を受給していない場合記入不要」</t>
    <rPh sb="3" eb="5">
      <t>サンコウ</t>
    </rPh>
    <rPh sb="6" eb="9">
      <t>キュウフキン</t>
    </rPh>
    <rPh sb="9" eb="11">
      <t>ケイサン</t>
    </rPh>
    <rPh sb="14" eb="16">
      <t>ネンキン</t>
    </rPh>
    <rPh sb="16" eb="17">
      <t>トウ</t>
    </rPh>
    <rPh sb="17" eb="19">
      <t>キュウフ</t>
    </rPh>
    <rPh sb="19" eb="21">
      <t>ニチガク</t>
    </rPh>
    <rPh sb="22" eb="23">
      <t>ラン</t>
    </rPh>
    <rPh sb="24" eb="26">
      <t>モンゴン</t>
    </rPh>
    <rPh sb="27" eb="29">
      <t>ツイカ</t>
    </rPh>
    <phoneticPr fontId="1"/>
  </si>
  <si>
    <t>・「⑥給料月額等」の文言を修正　　
 「教職調整額（現給保障含む）」⇒「教職調整額・給料の調整額（現給保障含む）」</t>
    <rPh sb="3" eb="5">
      <t>キュウリョウ</t>
    </rPh>
    <rPh sb="5" eb="7">
      <t>ゲツガク</t>
    </rPh>
    <rPh sb="7" eb="8">
      <t>トウ</t>
    </rPh>
    <rPh sb="10" eb="12">
      <t>モンゴン</t>
    </rPh>
    <rPh sb="13" eb="15">
      <t>シュウセイ</t>
    </rPh>
    <rPh sb="36" eb="38">
      <t>キョウショク</t>
    </rPh>
    <rPh sb="38" eb="40">
      <t>チョウセイ</t>
    </rPh>
    <rPh sb="40" eb="41">
      <t>ガク</t>
    </rPh>
    <rPh sb="42" eb="44">
      <t>キュウリョウ</t>
    </rPh>
    <rPh sb="45" eb="47">
      <t>チョウセイ</t>
    </rPh>
    <rPh sb="47" eb="48">
      <t>ガク</t>
    </rPh>
    <rPh sb="49" eb="51">
      <t>ゲンキュウ</t>
    </rPh>
    <rPh sb="51" eb="53">
      <t>ホショウ</t>
    </rPh>
    <rPh sb="53" eb="54">
      <t>フク</t>
    </rPh>
    <phoneticPr fontId="1"/>
  </si>
  <si>
    <t>・「⑥給料月額等」の「行革カット率」及び「地域手当の率」の小数点未満の桁数を変更　
１桁⇒２桁</t>
    <rPh sb="3" eb="5">
      <t>キュウリョウ</t>
    </rPh>
    <rPh sb="5" eb="7">
      <t>ゲツガク</t>
    </rPh>
    <rPh sb="7" eb="8">
      <t>トウ</t>
    </rPh>
    <rPh sb="11" eb="13">
      <t>ギョウカク</t>
    </rPh>
    <rPh sb="16" eb="17">
      <t>リツ</t>
    </rPh>
    <rPh sb="18" eb="19">
      <t>オヨ</t>
    </rPh>
    <rPh sb="21" eb="23">
      <t>チイキ</t>
    </rPh>
    <rPh sb="23" eb="25">
      <t>テアテ</t>
    </rPh>
    <rPh sb="26" eb="27">
      <t>リツ</t>
    </rPh>
    <rPh sb="29" eb="32">
      <t>ショウスウテン</t>
    </rPh>
    <rPh sb="32" eb="34">
      <t>ミマン</t>
    </rPh>
    <rPh sb="35" eb="37">
      <t>ケタスウ</t>
    </rPh>
    <rPh sb="38" eb="40">
      <t>ヘンコウ</t>
    </rPh>
    <rPh sb="43" eb="44">
      <t>ケタ</t>
    </rPh>
    <rPh sb="46" eb="47">
      <t>ケタ</t>
    </rPh>
    <phoneticPr fontId="1"/>
  </si>
  <si>
    <t>・「⑦区分Ａの月額」の文言を変更　
「給料月額（教職調整額含む）」⇒「給料（本俸）」
「給料の調整額」⇒「教職調整額・給料の調整額」</t>
    <rPh sb="3" eb="5">
      <t>クブン</t>
    </rPh>
    <rPh sb="7" eb="9">
      <t>ゲツガク</t>
    </rPh>
    <rPh sb="11" eb="13">
      <t>モンゴン</t>
    </rPh>
    <rPh sb="14" eb="16">
      <t>ヘンコウ</t>
    </rPh>
    <rPh sb="19" eb="21">
      <t>キュウリョウ</t>
    </rPh>
    <rPh sb="21" eb="23">
      <t>ゲツガク</t>
    </rPh>
    <rPh sb="24" eb="26">
      <t>キョウショク</t>
    </rPh>
    <rPh sb="26" eb="28">
      <t>チョウセイ</t>
    </rPh>
    <rPh sb="28" eb="29">
      <t>ガク</t>
    </rPh>
    <rPh sb="29" eb="30">
      <t>フク</t>
    </rPh>
    <rPh sb="35" eb="37">
      <t>キュウリョウ</t>
    </rPh>
    <rPh sb="38" eb="40">
      <t>ホンポウ</t>
    </rPh>
    <rPh sb="44" eb="46">
      <t>キュウリョウ</t>
    </rPh>
    <rPh sb="47" eb="49">
      <t>チョウセイ</t>
    </rPh>
    <rPh sb="49" eb="50">
      <t>ガク</t>
    </rPh>
    <rPh sb="53" eb="55">
      <t>キョウショク</t>
    </rPh>
    <rPh sb="55" eb="57">
      <t>チョウセイ</t>
    </rPh>
    <rPh sb="57" eb="58">
      <t>ガク</t>
    </rPh>
    <rPh sb="59" eb="61">
      <t>キュウリョウ</t>
    </rPh>
    <rPh sb="62" eb="64">
      <t>チョウセイ</t>
    </rPh>
    <rPh sb="64" eb="65">
      <t>ガク</t>
    </rPh>
    <phoneticPr fontId="1"/>
  </si>
  <si>
    <t>・「⑧区分Ｂの月額」の文言を変更　
「（地域手当）※（Ｃ）に合算」⇒「（地域手当）※⑦に合算」</t>
    <rPh sb="3" eb="5">
      <t>クブン</t>
    </rPh>
    <rPh sb="7" eb="9">
      <t>ゲツガク</t>
    </rPh>
    <rPh sb="11" eb="13">
      <t>モンゴン</t>
    </rPh>
    <rPh sb="14" eb="16">
      <t>ヘンコウ</t>
    </rPh>
    <rPh sb="20" eb="22">
      <t>チイキ</t>
    </rPh>
    <rPh sb="22" eb="24">
      <t>テアテ</t>
    </rPh>
    <rPh sb="30" eb="32">
      <t>ガッサン</t>
    </rPh>
    <rPh sb="36" eb="38">
      <t>チイキ</t>
    </rPh>
    <rPh sb="38" eb="40">
      <t>テアテ</t>
    </rPh>
    <rPh sb="44" eb="46">
      <t>ガッサン</t>
    </rPh>
    <phoneticPr fontId="1"/>
  </si>
  <si>
    <t>　・「教職調整額・給料の調整額」に現給保障を含む額を入力してください。</t>
    <rPh sb="3" eb="5">
      <t>キョウショク</t>
    </rPh>
    <rPh sb="5" eb="7">
      <t>チョウセイ</t>
    </rPh>
    <rPh sb="7" eb="8">
      <t>ガク</t>
    </rPh>
    <rPh sb="9" eb="11">
      <t>キュウリョウ</t>
    </rPh>
    <rPh sb="12" eb="14">
      <t>チョウセイ</t>
    </rPh>
    <rPh sb="14" eb="15">
      <t>ガク</t>
    </rPh>
    <rPh sb="17" eb="19">
      <t>ゲンキュウ</t>
    </rPh>
    <rPh sb="19" eb="21">
      <t>ホショウ</t>
    </rPh>
    <rPh sb="22" eb="23">
      <t>フク</t>
    </rPh>
    <rPh sb="24" eb="25">
      <t>ガク</t>
    </rPh>
    <rPh sb="26" eb="28">
      <t>ニュウリョク</t>
    </rPh>
    <phoneticPr fontId="1"/>
  </si>
  <si>
    <t>　・「給料（本俸）」は入力不要です。以下の式により算出された額が自動入力されます。</t>
    <rPh sb="3" eb="5">
      <t>キュウリョウ</t>
    </rPh>
    <rPh sb="6" eb="8">
      <t>ホンポウ</t>
    </rPh>
    <rPh sb="11" eb="13">
      <t>ニュウリョク</t>
    </rPh>
    <rPh sb="13" eb="15">
      <t>フヨウ</t>
    </rPh>
    <rPh sb="18" eb="20">
      <t>イカ</t>
    </rPh>
    <rPh sb="21" eb="22">
      <t>シキ</t>
    </rPh>
    <rPh sb="25" eb="27">
      <t>サンシュツ</t>
    </rPh>
    <rPh sb="30" eb="31">
      <t>ガク</t>
    </rPh>
    <rPh sb="32" eb="34">
      <t>ジドウ</t>
    </rPh>
    <rPh sb="34" eb="36">
      <t>ニュウリョク</t>
    </rPh>
    <phoneticPr fontId="1"/>
  </si>
  <si>
    <t>　　⑥給料（本俸）×②給与支給割合（円未満切捨）－（⑥給料（本俸×②給与支給割合（円未満切捨））×⑥行革カット率（円未満切捨）</t>
    <rPh sb="3" eb="5">
      <t>キュウリョウ</t>
    </rPh>
    <rPh sb="6" eb="8">
      <t>ホンポウ</t>
    </rPh>
    <rPh sb="11" eb="13">
      <t>キュウヨ</t>
    </rPh>
    <rPh sb="13" eb="15">
      <t>シキュウ</t>
    </rPh>
    <rPh sb="15" eb="17">
      <t>ワリアイ</t>
    </rPh>
    <rPh sb="18" eb="19">
      <t>エン</t>
    </rPh>
    <rPh sb="19" eb="21">
      <t>ミマン</t>
    </rPh>
    <rPh sb="21" eb="23">
      <t>キリス</t>
    </rPh>
    <rPh sb="27" eb="29">
      <t>キュウリョウ</t>
    </rPh>
    <rPh sb="30" eb="32">
      <t>ホンポウ</t>
    </rPh>
    <rPh sb="34" eb="36">
      <t>キュウヨ</t>
    </rPh>
    <rPh sb="36" eb="38">
      <t>シキュウ</t>
    </rPh>
    <rPh sb="38" eb="40">
      <t>ワリアイ</t>
    </rPh>
    <rPh sb="41" eb="42">
      <t>エン</t>
    </rPh>
    <rPh sb="42" eb="44">
      <t>ミマン</t>
    </rPh>
    <rPh sb="44" eb="46">
      <t>キリス</t>
    </rPh>
    <rPh sb="50" eb="52">
      <t>ギョウカク</t>
    </rPh>
    <rPh sb="55" eb="56">
      <t>リツ</t>
    </rPh>
    <rPh sb="57" eb="58">
      <t>エン</t>
    </rPh>
    <rPh sb="58" eb="60">
      <t>ミマン</t>
    </rPh>
    <rPh sb="60" eb="62">
      <t>キリス</t>
    </rPh>
    <phoneticPr fontId="1"/>
  </si>
  <si>
    <t>　　（（⑥給料（本俸）＋⑥教職調整額・給料の調整額＋⑧管理職手当（※）＋⑧扶養手当（※））×⑥地域手当の率（円未満切捨））×②給与支給割合（円未満切捨）</t>
    <rPh sb="19" eb="21">
      <t>キュウリョウ</t>
    </rPh>
    <rPh sb="22" eb="24">
      <t>チョウセイ</t>
    </rPh>
    <rPh sb="24" eb="25">
      <t>ガク</t>
    </rPh>
    <rPh sb="27" eb="29">
      <t>カンリ</t>
    </rPh>
    <rPh sb="29" eb="30">
      <t>ショク</t>
    </rPh>
    <rPh sb="30" eb="32">
      <t>テアテ</t>
    </rPh>
    <rPh sb="37" eb="39">
      <t>フヨウ</t>
    </rPh>
    <rPh sb="39" eb="41">
      <t>テアテ</t>
    </rPh>
    <rPh sb="47" eb="49">
      <t>チイキ</t>
    </rPh>
    <rPh sb="49" eb="51">
      <t>テアテ</t>
    </rPh>
    <rPh sb="52" eb="53">
      <t>リツ</t>
    </rPh>
    <rPh sb="54" eb="55">
      <t>エン</t>
    </rPh>
    <rPh sb="55" eb="57">
      <t>ミマン</t>
    </rPh>
    <rPh sb="57" eb="59">
      <t>キリス</t>
    </rPh>
    <rPh sb="63" eb="65">
      <t>キュウヨ</t>
    </rPh>
    <rPh sb="65" eb="67">
      <t>シキュウ</t>
    </rPh>
    <rPh sb="67" eb="69">
      <t>ワリアイ</t>
    </rPh>
    <rPh sb="70" eb="71">
      <t>エン</t>
    </rPh>
    <rPh sb="71" eb="73">
      <t>ミマン</t>
    </rPh>
    <rPh sb="73" eb="75">
      <t>キリス</t>
    </rPh>
    <phoneticPr fontId="1"/>
  </si>
  <si>
    <t>　・「教職調整額・給料の調整額」は入力不要です。以下の式により算出された額が自動入力されます。</t>
    <rPh sb="3" eb="5">
      <t>キョウショク</t>
    </rPh>
    <rPh sb="5" eb="7">
      <t>チョウセイ</t>
    </rPh>
    <rPh sb="7" eb="8">
      <t>ガク</t>
    </rPh>
    <rPh sb="9" eb="11">
      <t>キュウリョウ</t>
    </rPh>
    <rPh sb="12" eb="14">
      <t>チョウセイ</t>
    </rPh>
    <rPh sb="14" eb="15">
      <t>ガク</t>
    </rPh>
    <rPh sb="17" eb="19">
      <t>ニュウリョク</t>
    </rPh>
    <rPh sb="19" eb="21">
      <t>フヨウ</t>
    </rPh>
    <rPh sb="24" eb="26">
      <t>イカ</t>
    </rPh>
    <rPh sb="27" eb="28">
      <t>シキ</t>
    </rPh>
    <rPh sb="31" eb="33">
      <t>サンシュツ</t>
    </rPh>
    <rPh sb="36" eb="37">
      <t>ガク</t>
    </rPh>
    <rPh sb="38" eb="40">
      <t>ジドウ</t>
    </rPh>
    <rPh sb="40" eb="42">
      <t>ニュウリョク</t>
    </rPh>
    <phoneticPr fontId="1"/>
  </si>
  <si>
    <t>　　⑥教職調整額・給料の調整額×②給与支給割合（円未満切捨）</t>
    <rPh sb="3" eb="5">
      <t>キョウショク</t>
    </rPh>
    <rPh sb="5" eb="7">
      <t>チョウセイ</t>
    </rPh>
    <rPh sb="7" eb="8">
      <t>ガク</t>
    </rPh>
    <rPh sb="9" eb="11">
      <t>キュウリョウ</t>
    </rPh>
    <rPh sb="12" eb="14">
      <t>チョウセイ</t>
    </rPh>
    <rPh sb="14" eb="15">
      <t>ガク</t>
    </rPh>
    <rPh sb="17" eb="19">
      <t>キュウヨ</t>
    </rPh>
    <rPh sb="19" eb="21">
      <t>シキュウ</t>
    </rPh>
    <rPh sb="21" eb="23">
      <t>ワリアイ</t>
    </rPh>
    <rPh sb="24" eb="25">
      <t>エン</t>
    </rPh>
    <rPh sb="25" eb="27">
      <t>ミマン</t>
    </rPh>
    <rPh sb="27" eb="29">
      <t>キリス</t>
    </rPh>
    <phoneticPr fontId="1"/>
  </si>
  <si>
    <t>　・対象期間中に実際に支給されている手当をプルダウンメニューから選択（※）し、下段に月額を入力してください。</t>
    <rPh sb="2" eb="4">
      <t>タイショウ</t>
    </rPh>
    <rPh sb="4" eb="6">
      <t>キカン</t>
    </rPh>
    <rPh sb="6" eb="7">
      <t>チュウ</t>
    </rPh>
    <rPh sb="8" eb="10">
      <t>ジッサイ</t>
    </rPh>
    <rPh sb="11" eb="13">
      <t>シキュウ</t>
    </rPh>
    <rPh sb="18" eb="20">
      <t>テアテ</t>
    </rPh>
    <rPh sb="32" eb="34">
      <t>センタク</t>
    </rPh>
    <rPh sb="39" eb="41">
      <t>ゲダン</t>
    </rPh>
    <rPh sb="42" eb="44">
      <t>ゲツガク</t>
    </rPh>
    <phoneticPr fontId="1"/>
  </si>
  <si>
    <t>・「①休暇・休職の形態」及び「⑧区分Ｂの月額」の初期表示を変更
・「⑧区分Ｂの月額」の選択候補から扶養手当を削除</t>
    <rPh sb="3" eb="5">
      <t>キュウカ</t>
    </rPh>
    <rPh sb="6" eb="8">
      <t>キュウショク</t>
    </rPh>
    <rPh sb="9" eb="11">
      <t>ケイタイ</t>
    </rPh>
    <rPh sb="12" eb="13">
      <t>オヨ</t>
    </rPh>
    <rPh sb="16" eb="18">
      <t>クブン</t>
    </rPh>
    <rPh sb="20" eb="22">
      <t>ゲツガク</t>
    </rPh>
    <rPh sb="24" eb="26">
      <t>ショキ</t>
    </rPh>
    <rPh sb="26" eb="28">
      <t>ヒョウジ</t>
    </rPh>
    <rPh sb="29" eb="31">
      <t>ヘンコウ</t>
    </rPh>
    <rPh sb="35" eb="37">
      <t>クブン</t>
    </rPh>
    <rPh sb="39" eb="41">
      <t>ゲツガク</t>
    </rPh>
    <rPh sb="43" eb="45">
      <t>センタク</t>
    </rPh>
    <rPh sb="45" eb="47">
      <t>コウホ</t>
    </rPh>
    <rPh sb="49" eb="51">
      <t>フヨウ</t>
    </rPh>
    <rPh sb="51" eb="53">
      <t>テアテ</t>
    </rPh>
    <rPh sb="54" eb="56">
      <t>サクジョ</t>
    </rPh>
    <phoneticPr fontId="1"/>
  </si>
  <si>
    <t>　・プルダウンメニューに該当する休暇・休職の形態がない場合は、セル「A52～C52」に入力してください。</t>
    <rPh sb="16" eb="18">
      <t>キュウカ</t>
    </rPh>
    <rPh sb="19" eb="21">
      <t>キュウショク</t>
    </rPh>
    <phoneticPr fontId="1"/>
  </si>
  <si>
    <t>-</t>
    <phoneticPr fontId="1"/>
  </si>
  <si>
    <t>④　算定の基礎となる額</t>
    <rPh sb="2" eb="4">
      <t>サンテイ</t>
    </rPh>
    <rPh sb="5" eb="7">
      <t>キソ</t>
    </rPh>
    <rPh sb="10" eb="11">
      <t>ガク</t>
    </rPh>
    <phoneticPr fontId="1"/>
  </si>
  <si>
    <t>支給開始日の属する月以前の組合員期間</t>
    <rPh sb="0" eb="2">
      <t>シキュウ</t>
    </rPh>
    <rPh sb="2" eb="5">
      <t>カイシビ</t>
    </rPh>
    <rPh sb="6" eb="7">
      <t>ゾク</t>
    </rPh>
    <rPh sb="9" eb="10">
      <t>ツキ</t>
    </rPh>
    <rPh sb="10" eb="12">
      <t>イゼン</t>
    </rPh>
    <rPh sb="13" eb="16">
      <t>クミアイイン</t>
    </rPh>
    <rPh sb="16" eb="18">
      <t>キカン</t>
    </rPh>
    <phoneticPr fontId="1"/>
  </si>
  <si>
    <t>12月以上</t>
    <rPh sb="2" eb="3">
      <t>ツキ</t>
    </rPh>
    <rPh sb="3" eb="5">
      <t>イジョウ</t>
    </rPh>
    <phoneticPr fontId="1"/>
  </si>
  <si>
    <t>12月未満（いずれか少ない額）</t>
    <rPh sb="2" eb="3">
      <t>ツキ</t>
    </rPh>
    <rPh sb="3" eb="5">
      <t>ミマン</t>
    </rPh>
    <rPh sb="10" eb="11">
      <t>スク</t>
    </rPh>
    <rPh sb="13" eb="14">
      <t>ガク</t>
    </rPh>
    <phoneticPr fontId="1"/>
  </si>
  <si>
    <t>支給開始日の属する月</t>
    <rPh sb="0" eb="2">
      <t>シキュウ</t>
    </rPh>
    <rPh sb="2" eb="5">
      <t>カイシビ</t>
    </rPh>
    <rPh sb="6" eb="7">
      <t>ゾク</t>
    </rPh>
    <rPh sb="9" eb="10">
      <t>ツキ</t>
    </rPh>
    <phoneticPr fontId="1"/>
  </si>
  <si>
    <t>平成27年9月まで</t>
    <rPh sb="0" eb="2">
      <t>ヘイセイ</t>
    </rPh>
    <rPh sb="4" eb="5">
      <t>ネン</t>
    </rPh>
    <rPh sb="6" eb="7">
      <t>ガツ</t>
    </rPh>
    <phoneticPr fontId="1"/>
  </si>
  <si>
    <t>平成27年10月から
平成28年3月まで</t>
    <rPh sb="0" eb="2">
      <t>ヘイセイ</t>
    </rPh>
    <rPh sb="4" eb="5">
      <t>ネン</t>
    </rPh>
    <rPh sb="7" eb="8">
      <t>ガツ</t>
    </rPh>
    <rPh sb="11" eb="13">
      <t>ヘイセイ</t>
    </rPh>
    <rPh sb="15" eb="16">
      <t>ネン</t>
    </rPh>
    <rPh sb="17" eb="18">
      <t>ガツ</t>
    </rPh>
    <phoneticPr fontId="1"/>
  </si>
  <si>
    <t>支給開始日の属する月
以前の組合員期間に</t>
    <rPh sb="14" eb="17">
      <t>クミアイイン</t>
    </rPh>
    <rPh sb="17" eb="19">
      <t>キカン</t>
    </rPh>
    <phoneticPr fontId="1"/>
  </si>
  <si>
    <t>平成27年9月
までを含む</t>
    <rPh sb="0" eb="2">
      <t>ヘイセイ</t>
    </rPh>
    <rPh sb="4" eb="5">
      <t>ネン</t>
    </rPh>
    <rPh sb="6" eb="7">
      <t>ガツ</t>
    </rPh>
    <rPh sb="11" eb="12">
      <t>フク</t>
    </rPh>
    <phoneticPr fontId="1"/>
  </si>
  <si>
    <t>平成27年9月
までを含まない</t>
    <rPh sb="0" eb="2">
      <t>ヘイセイ</t>
    </rPh>
    <rPh sb="4" eb="5">
      <t>ネン</t>
    </rPh>
    <rPh sb="6" eb="7">
      <t>ガツ</t>
    </rPh>
    <rPh sb="11" eb="12">
      <t>フク</t>
    </rPh>
    <phoneticPr fontId="1"/>
  </si>
  <si>
    <t>平成28年4月から
平成28年8月まで</t>
    <rPh sb="0" eb="2">
      <t>ヘイセイ</t>
    </rPh>
    <rPh sb="4" eb="5">
      <t>ネン</t>
    </rPh>
    <rPh sb="6" eb="7">
      <t>ガツ</t>
    </rPh>
    <rPh sb="10" eb="12">
      <t>ヘイセイ</t>
    </rPh>
    <rPh sb="14" eb="15">
      <t>ネン</t>
    </rPh>
    <rPh sb="16" eb="17">
      <t>ガツ</t>
    </rPh>
    <phoneticPr fontId="1"/>
  </si>
  <si>
    <t>　　（ア）支給開始日の属する月以前の直近の継続した各月の標準報酬月額</t>
    <phoneticPr fontId="1"/>
  </si>
  <si>
    <t>　　（イ）支給開始日の属する年度の前年度9月30日における組合平均標準報酬月額（平成28年度は440,000円）</t>
    <phoneticPr fontId="1"/>
  </si>
  <si>
    <t>　・期間（至）が平成27年9月30日以前の場合、「④算定の基礎となる額」以降は入力の必要はありません。（文字色及び背景色が白色になります（※））</t>
    <rPh sb="2" eb="4">
      <t>キカン</t>
    </rPh>
    <rPh sb="5" eb="6">
      <t>イタル</t>
    </rPh>
    <rPh sb="8" eb="10">
      <t>ヘイセイ</t>
    </rPh>
    <rPh sb="12" eb="13">
      <t>ネン</t>
    </rPh>
    <rPh sb="14" eb="15">
      <t>ガツ</t>
    </rPh>
    <rPh sb="17" eb="18">
      <t>ニチ</t>
    </rPh>
    <rPh sb="18" eb="20">
      <t>イゼン</t>
    </rPh>
    <rPh sb="21" eb="23">
      <t>バアイ</t>
    </rPh>
    <rPh sb="26" eb="28">
      <t>サンテイ</t>
    </rPh>
    <rPh sb="29" eb="31">
      <t>キソ</t>
    </rPh>
    <rPh sb="34" eb="35">
      <t>ガク</t>
    </rPh>
    <rPh sb="36" eb="38">
      <t>イコウ</t>
    </rPh>
    <rPh sb="39" eb="41">
      <t>ニュウリョク</t>
    </rPh>
    <rPh sb="42" eb="44">
      <t>ヒツヨウ</t>
    </rPh>
    <rPh sb="52" eb="55">
      <t>モジショク</t>
    </rPh>
    <rPh sb="55" eb="56">
      <t>オヨ</t>
    </rPh>
    <rPh sb="57" eb="59">
      <t>ハイケイ</t>
    </rPh>
    <rPh sb="59" eb="60">
      <t>ショク</t>
    </rPh>
    <rPh sb="61" eb="63">
      <t>シロイロ</t>
    </rPh>
    <phoneticPr fontId="1"/>
  </si>
  <si>
    <t>　・（算定の基礎となる額×1/22（10円未満四捨五入））×2/3（円未満四捨五入）により算出された額が自動入力されます。</t>
    <rPh sb="3" eb="5">
      <t>サンテイ</t>
    </rPh>
    <rPh sb="6" eb="8">
      <t>キソ</t>
    </rPh>
    <rPh sb="11" eb="12">
      <t>ガク</t>
    </rPh>
    <rPh sb="20" eb="21">
      <t>エン</t>
    </rPh>
    <rPh sb="21" eb="23">
      <t>ミマン</t>
    </rPh>
    <rPh sb="23" eb="27">
      <t>シシャゴニュウ</t>
    </rPh>
    <rPh sb="34" eb="35">
      <t>エン</t>
    </rPh>
    <rPh sb="35" eb="37">
      <t>ミマン</t>
    </rPh>
    <rPh sb="37" eb="41">
      <t>シシャゴニュウ</t>
    </rPh>
    <rPh sb="45" eb="47">
      <t>サンシュツ</t>
    </rPh>
    <rPh sb="50" eb="51">
      <t>ガク</t>
    </rPh>
    <rPh sb="52" eb="54">
      <t>ジドウ</t>
    </rPh>
    <rPh sb="54" eb="56">
      <t>ニュウリョク</t>
    </rPh>
    <phoneticPr fontId="1"/>
  </si>
  <si>
    <t>注２）行革カット率の変更や手当の打ち切り等により④算定の基礎となる額、⑥給料月額等、⑦区分Ａの月額、⑧区分Ｂの月額が変わる場合、変更の前後を別期間として入力してください。</t>
    <rPh sb="0" eb="1">
      <t>チュウ</t>
    </rPh>
    <rPh sb="3" eb="5">
      <t>ギョウカク</t>
    </rPh>
    <rPh sb="8" eb="9">
      <t>リツ</t>
    </rPh>
    <rPh sb="10" eb="12">
      <t>ヘンコウ</t>
    </rPh>
    <rPh sb="13" eb="15">
      <t>テアテ</t>
    </rPh>
    <rPh sb="16" eb="17">
      <t>ウ</t>
    </rPh>
    <rPh sb="18" eb="19">
      <t>キ</t>
    </rPh>
    <rPh sb="20" eb="21">
      <t>トウ</t>
    </rPh>
    <rPh sb="25" eb="27">
      <t>サンテイ</t>
    </rPh>
    <rPh sb="28" eb="30">
      <t>キソ</t>
    </rPh>
    <rPh sb="33" eb="34">
      <t>ガク</t>
    </rPh>
    <rPh sb="36" eb="38">
      <t>キュウリョウ</t>
    </rPh>
    <rPh sb="38" eb="40">
      <t>ゲツガク</t>
    </rPh>
    <rPh sb="40" eb="41">
      <t>トウ</t>
    </rPh>
    <rPh sb="43" eb="45">
      <t>クブン</t>
    </rPh>
    <rPh sb="47" eb="49">
      <t>ゲツガク</t>
    </rPh>
    <rPh sb="51" eb="53">
      <t>クブン</t>
    </rPh>
    <rPh sb="55" eb="57">
      <t>ゲツガク</t>
    </rPh>
    <rPh sb="58" eb="59">
      <t>カ</t>
    </rPh>
    <rPh sb="61" eb="63">
      <t>バアイ</t>
    </rPh>
    <rPh sb="64" eb="66">
      <t>ヘンコウ</t>
    </rPh>
    <rPh sb="67" eb="69">
      <t>ゼンゴ</t>
    </rPh>
    <rPh sb="70" eb="71">
      <t>ベツ</t>
    </rPh>
    <rPh sb="71" eb="73">
      <t>キカン</t>
    </rPh>
    <rPh sb="76" eb="78">
      <t>ニュウリョク</t>
    </rPh>
    <phoneticPr fontId="1"/>
  </si>
  <si>
    <t>算定の基礎となる額</t>
    <rPh sb="0" eb="2">
      <t>サンテイ</t>
    </rPh>
    <rPh sb="3" eb="5">
      <t>キソ</t>
    </rPh>
    <rPh sb="8" eb="9">
      <t>ガク</t>
    </rPh>
    <phoneticPr fontId="1"/>
  </si>
  <si>
    <t>算定の基礎　　　となる額
（A)</t>
    <rPh sb="0" eb="2">
      <t>サンテイ</t>
    </rPh>
    <rPh sb="3" eb="5">
      <t>キソ</t>
    </rPh>
    <rPh sb="11" eb="12">
      <t>ガク</t>
    </rPh>
    <phoneticPr fontId="1"/>
  </si>
  <si>
    <t>　　　　算定の基礎となる額×１／２２（10円未満四捨五入）</t>
    <rPh sb="4" eb="6">
      <t>サンテイ</t>
    </rPh>
    <rPh sb="7" eb="9">
      <t>キソ</t>
    </rPh>
    <rPh sb="12" eb="13">
      <t>ガク</t>
    </rPh>
    <rPh sb="21" eb="22">
      <t>エン</t>
    </rPh>
    <rPh sb="22" eb="24">
      <t>ミマン</t>
    </rPh>
    <rPh sb="24" eb="28">
      <t>シシャゴニュウ</t>
    </rPh>
    <phoneticPr fontId="1"/>
  </si>
  <si>
    <t>算定の基礎となる日額</t>
    <rPh sb="0" eb="2">
      <t>サンテイ</t>
    </rPh>
    <rPh sb="3" eb="5">
      <t>キソ</t>
    </rPh>
    <rPh sb="8" eb="10">
      <t>ニチガク</t>
    </rPh>
    <phoneticPr fontId="1"/>
  </si>
  <si>
    <t>　　　　算定の基礎となる日額×２／３（円未満四捨五入）</t>
    <rPh sb="4" eb="6">
      <t>サンテイ</t>
    </rPh>
    <rPh sb="7" eb="9">
      <t>キソ</t>
    </rPh>
    <rPh sb="12" eb="14">
      <t>ニチガク</t>
    </rPh>
    <rPh sb="19" eb="20">
      <t>エン</t>
    </rPh>
    <rPh sb="20" eb="22">
      <t>ミマン</t>
    </rPh>
    <rPh sb="22" eb="26">
      <t>シシャゴニュウ</t>
    </rPh>
    <phoneticPr fontId="1"/>
  </si>
  <si>
    <t>　　　　　　算定の基礎となる額×１／２２（10円未満四捨五入）</t>
    <rPh sb="6" eb="8">
      <t>サンテイ</t>
    </rPh>
    <rPh sb="9" eb="11">
      <t>キソ</t>
    </rPh>
    <rPh sb="14" eb="15">
      <t>ガク</t>
    </rPh>
    <rPh sb="23" eb="24">
      <t>エン</t>
    </rPh>
    <rPh sb="24" eb="26">
      <t>ミマン</t>
    </rPh>
    <rPh sb="26" eb="30">
      <t>シシャゴニュウ</t>
    </rPh>
    <phoneticPr fontId="1"/>
  </si>
  <si>
    <t>　　　　　　算定の基礎となる日額×２／３（円未満四捨五入）</t>
    <rPh sb="6" eb="8">
      <t>サンテイ</t>
    </rPh>
    <rPh sb="9" eb="11">
      <t>キソ</t>
    </rPh>
    <rPh sb="14" eb="16">
      <t>ニチガク</t>
    </rPh>
    <rPh sb="21" eb="22">
      <t>エン</t>
    </rPh>
    <rPh sb="22" eb="24">
      <t>ミマン</t>
    </rPh>
    <rPh sb="24" eb="28">
      <t>シシャゴニュウ</t>
    </rPh>
    <phoneticPr fontId="1"/>
  </si>
  <si>
    <t>　　※公立学校共済組合においては、平成27年10月から標準報酬制を導入したため、平成27年9月以前の組合員期間については標準報酬月額がありません。</t>
    <phoneticPr fontId="1"/>
  </si>
  <si>
    <t>　　　このため、平成28年8月までの間に支給開始となる場合は、直近の継続した期間において標準報酬月額が定められている月が12月に満たないことから、</t>
    <phoneticPr fontId="1"/>
  </si>
  <si>
    <t>　　　算定の基礎となる額について、経過措置が設けられます。（「経過措置」タブ参照）</t>
    <phoneticPr fontId="1"/>
  </si>
  <si>
    <t>　算定の基礎となる額について、以下の図のとおり経過措置が設けられます。</t>
    <rPh sb="15" eb="17">
      <t>イカ</t>
    </rPh>
    <rPh sb="18" eb="19">
      <t>ズ</t>
    </rPh>
    <phoneticPr fontId="1"/>
  </si>
  <si>
    <t>　【例外】の算定方法を用いることになります。</t>
    <rPh sb="2" eb="4">
      <t>レイガイ</t>
    </rPh>
    <rPh sb="6" eb="8">
      <t>サンテイ</t>
    </rPh>
    <rPh sb="8" eb="10">
      <t>ホウホウ</t>
    </rPh>
    <rPh sb="11" eb="12">
      <t>モチ</t>
    </rPh>
    <phoneticPr fontId="1"/>
  </si>
  <si>
    <t>＜平成28年4月以降の傷病手当金算定の経過措置について＞</t>
    <rPh sb="1" eb="3">
      <t>ヘイセイ</t>
    </rPh>
    <rPh sb="5" eb="6">
      <t>ネン</t>
    </rPh>
    <rPh sb="7" eb="10">
      <t>ガツイコウ</t>
    </rPh>
    <rPh sb="11" eb="13">
      <t>ショウビョウ</t>
    </rPh>
    <rPh sb="13" eb="15">
      <t>テアテ</t>
    </rPh>
    <rPh sb="15" eb="16">
      <t>キン</t>
    </rPh>
    <rPh sb="16" eb="18">
      <t>サンテイ</t>
    </rPh>
    <rPh sb="19" eb="21">
      <t>ケイカ</t>
    </rPh>
    <rPh sb="21" eb="23">
      <t>ソチ</t>
    </rPh>
    <phoneticPr fontId="1"/>
  </si>
  <si>
    <t>　　公立学校共済組合では、平成27年10月から標準報酬制を導入したため、平成27年9月以前の組合員期間については標準報酬月額がありません。</t>
    <phoneticPr fontId="1"/>
  </si>
  <si>
    <t>　このため、平成28年8月までの間に支給開始となる場合、直近の継続した期間において標準報酬月額が定められている月が12月に満たないことから、</t>
    <phoneticPr fontId="1"/>
  </si>
  <si>
    <t>　　この場合、組合員期間が1年以上あり、標準報酬月額が組合標準報酬月額より高い組合員は、傷病手当金の額が低く算定されることから、</t>
    <rPh sb="44" eb="46">
      <t>ショウビョウ</t>
    </rPh>
    <rPh sb="46" eb="48">
      <t>テアテ</t>
    </rPh>
    <rPh sb="48" eb="49">
      <t>キン</t>
    </rPh>
    <rPh sb="50" eb="51">
      <t>ガク</t>
    </rPh>
    <rPh sb="52" eb="53">
      <t>ヒク</t>
    </rPh>
    <rPh sb="54" eb="56">
      <t>サンテイ</t>
    </rPh>
    <phoneticPr fontId="1"/>
  </si>
  <si>
    <t>経過措置</t>
    <rPh sb="0" eb="2">
      <t>ケイカ</t>
    </rPh>
    <rPh sb="2" eb="4">
      <t>ソチ</t>
    </rPh>
    <phoneticPr fontId="1"/>
  </si>
  <si>
    <t>・標準報酬月額、日額の記載を「算定の基礎となる額」又は「算定の基礎となる日額」に変更</t>
    <rPh sb="1" eb="3">
      <t>ヒョウジュン</t>
    </rPh>
    <rPh sb="3" eb="5">
      <t>ホウシュウ</t>
    </rPh>
    <rPh sb="5" eb="7">
      <t>ゲツガク</t>
    </rPh>
    <rPh sb="8" eb="10">
      <t>ニチガク</t>
    </rPh>
    <rPh sb="11" eb="13">
      <t>キサイ</t>
    </rPh>
    <rPh sb="15" eb="17">
      <t>サンテイ</t>
    </rPh>
    <rPh sb="18" eb="20">
      <t>キソ</t>
    </rPh>
    <rPh sb="23" eb="24">
      <t>ガク</t>
    </rPh>
    <rPh sb="25" eb="26">
      <t>マタ</t>
    </rPh>
    <rPh sb="28" eb="30">
      <t>サンテイ</t>
    </rPh>
    <rPh sb="31" eb="33">
      <t>キソ</t>
    </rPh>
    <rPh sb="36" eb="38">
      <t>ニチガク</t>
    </rPh>
    <rPh sb="40" eb="42">
      <t>ヘンコウ</t>
    </rPh>
    <phoneticPr fontId="1"/>
  </si>
  <si>
    <t>・「④標準報酬月額」を「算定の基礎となる額」に変更　　　　　　　　　　　　　　　　　　　　　　　　　　　　　　　　　　　　　　　　　　　　　　　　　　　　　　　　　　・作成方法上の記載を変更</t>
    <rPh sb="3" eb="5">
      <t>ヒョウジュン</t>
    </rPh>
    <rPh sb="5" eb="7">
      <t>ホウシュウ</t>
    </rPh>
    <rPh sb="7" eb="9">
      <t>ゲツガク</t>
    </rPh>
    <rPh sb="12" eb="14">
      <t>サンテイ</t>
    </rPh>
    <rPh sb="15" eb="17">
      <t>キソ</t>
    </rPh>
    <rPh sb="20" eb="21">
      <t>ガク</t>
    </rPh>
    <rPh sb="23" eb="25">
      <t>ヘンコウ</t>
    </rPh>
    <rPh sb="84" eb="86">
      <t>サクセイ</t>
    </rPh>
    <rPh sb="86" eb="88">
      <t>ホウホウ</t>
    </rPh>
    <rPh sb="88" eb="89">
      <t>ジョウ</t>
    </rPh>
    <rPh sb="90" eb="92">
      <t>キサイ</t>
    </rPh>
    <rPh sb="93" eb="95">
      <t>ヘンコウ</t>
    </rPh>
    <phoneticPr fontId="1"/>
  </si>
  <si>
    <t>・平成28年4月以降の経過措置についての表を追加掲載</t>
    <rPh sb="1" eb="3">
      <t>ヘイセイ</t>
    </rPh>
    <rPh sb="5" eb="6">
      <t>ネン</t>
    </rPh>
    <rPh sb="7" eb="8">
      <t>ガツ</t>
    </rPh>
    <rPh sb="8" eb="10">
      <t>イコウ</t>
    </rPh>
    <rPh sb="11" eb="13">
      <t>ケイカ</t>
    </rPh>
    <rPh sb="13" eb="15">
      <t>ソチ</t>
    </rPh>
    <rPh sb="20" eb="21">
      <t>ヒョウ</t>
    </rPh>
    <rPh sb="22" eb="24">
      <t>ツイカ</t>
    </rPh>
    <rPh sb="24" eb="26">
      <t>ケイサイ</t>
    </rPh>
    <phoneticPr fontId="1"/>
  </si>
  <si>
    <t>　※平成28年度組合平均標準報酬月額　440,000円（平成27年10月1日が計算の基準日）</t>
    <rPh sb="2" eb="4">
      <t>ヘイセイ</t>
    </rPh>
    <rPh sb="6" eb="8">
      <t>ネンド</t>
    </rPh>
    <rPh sb="8" eb="10">
      <t>クミアイ</t>
    </rPh>
    <rPh sb="10" eb="12">
      <t>ヘイキン</t>
    </rPh>
    <rPh sb="12" eb="14">
      <t>ヒョウジュン</t>
    </rPh>
    <rPh sb="14" eb="16">
      <t>ホウシュウ</t>
    </rPh>
    <rPh sb="16" eb="18">
      <t>ゲツガク</t>
    </rPh>
    <rPh sb="26" eb="27">
      <t>エン</t>
    </rPh>
    <rPh sb="28" eb="30">
      <t>ヘイセイ</t>
    </rPh>
    <rPh sb="32" eb="33">
      <t>ネン</t>
    </rPh>
    <rPh sb="35" eb="36">
      <t>ガツ</t>
    </rPh>
    <rPh sb="37" eb="38">
      <t>ニチ</t>
    </rPh>
    <rPh sb="39" eb="41">
      <t>ケイサン</t>
    </rPh>
    <rPh sb="42" eb="45">
      <t>キジュンビ</t>
    </rPh>
    <phoneticPr fontId="1"/>
  </si>
  <si>
    <t>　※病気の途中で復職し、再び同じ傷病で欠勤した場合で、出勤した期間を支給期間に算入せずに前後の期間を通算するとき、</t>
    <rPh sb="2" eb="4">
      <t>ビョウキ</t>
    </rPh>
    <rPh sb="5" eb="7">
      <t>トチュウ</t>
    </rPh>
    <rPh sb="8" eb="10">
      <t>フクショク</t>
    </rPh>
    <rPh sb="12" eb="13">
      <t>フタタ</t>
    </rPh>
    <rPh sb="14" eb="15">
      <t>オナ</t>
    </rPh>
    <rPh sb="16" eb="18">
      <t>ショウビョウ</t>
    </rPh>
    <rPh sb="19" eb="21">
      <t>ケッキン</t>
    </rPh>
    <rPh sb="23" eb="25">
      <t>バアイ</t>
    </rPh>
    <rPh sb="27" eb="29">
      <t>シュッキン</t>
    </rPh>
    <rPh sb="31" eb="33">
      <t>キカン</t>
    </rPh>
    <rPh sb="34" eb="36">
      <t>シキュウ</t>
    </rPh>
    <rPh sb="36" eb="38">
      <t>キカン</t>
    </rPh>
    <rPh sb="39" eb="41">
      <t>サンニュウ</t>
    </rPh>
    <rPh sb="44" eb="46">
      <t>ゼンゴ</t>
    </rPh>
    <rPh sb="47" eb="49">
      <t>キカン</t>
    </rPh>
    <rPh sb="50" eb="52">
      <t>ツウサン</t>
    </rPh>
    <phoneticPr fontId="1"/>
  </si>
  <si>
    <t>　　「支給開始日の属する月」は、最初に支給を開始した日となります。</t>
    <rPh sb="3" eb="5">
      <t>シキュウ</t>
    </rPh>
    <rPh sb="5" eb="7">
      <t>カイシ</t>
    </rPh>
    <rPh sb="7" eb="8">
      <t>ビ</t>
    </rPh>
    <rPh sb="9" eb="10">
      <t>ゾク</t>
    </rPh>
    <rPh sb="12" eb="13">
      <t>ツキ</t>
    </rPh>
    <rPh sb="16" eb="18">
      <t>サイショ</t>
    </rPh>
    <rPh sb="19" eb="21">
      <t>シキュウ</t>
    </rPh>
    <rPh sb="22" eb="24">
      <t>カイシ</t>
    </rPh>
    <rPh sb="26" eb="27">
      <t>ヒ</t>
    </rPh>
    <phoneticPr fontId="1"/>
  </si>
  <si>
    <t>　　「組合平均標準報酬月額」は、前年度9月30日における全ての組合員（任意継続組合員を含む）の平均額</t>
    <rPh sb="3" eb="5">
      <t>クミアイ</t>
    </rPh>
    <rPh sb="5" eb="7">
      <t>ヘイキン</t>
    </rPh>
    <rPh sb="7" eb="9">
      <t>ヒョウジュン</t>
    </rPh>
    <rPh sb="9" eb="11">
      <t>ホウシュウ</t>
    </rPh>
    <rPh sb="11" eb="13">
      <t>ゲツガク</t>
    </rPh>
    <rPh sb="16" eb="19">
      <t>ゼンネンド</t>
    </rPh>
    <rPh sb="20" eb="21">
      <t>ガツ</t>
    </rPh>
    <rPh sb="23" eb="24">
      <t>ニチ</t>
    </rPh>
    <rPh sb="28" eb="29">
      <t>スベ</t>
    </rPh>
    <rPh sb="31" eb="34">
      <t>クミアイイン</t>
    </rPh>
    <rPh sb="35" eb="37">
      <t>ニンイ</t>
    </rPh>
    <rPh sb="37" eb="39">
      <t>ケイゾク</t>
    </rPh>
    <rPh sb="39" eb="42">
      <t>クミアイイン</t>
    </rPh>
    <rPh sb="43" eb="44">
      <t>フク</t>
    </rPh>
    <rPh sb="47" eb="49">
      <t>ヘイキン</t>
    </rPh>
    <rPh sb="49" eb="50">
      <t>ガク</t>
    </rPh>
    <phoneticPr fontId="1"/>
  </si>
  <si>
    <t>　・【例外】支給開始日の属する月以前の組合員期間が12月に満たない場合、次の（ア）または（イ）のいずれか少ない方の額。　　</t>
    <rPh sb="3" eb="5">
      <t>レイガイ</t>
    </rPh>
    <phoneticPr fontId="1"/>
  </si>
  <si>
    <t>　・【原則】支給開始日の属する月以前の直近の継続した12か月間の各月の標準報酬月額の平均額。</t>
    <rPh sb="3" eb="5">
      <t>ゲンソク</t>
    </rPh>
    <rPh sb="22" eb="24">
      <t>ケイゾク</t>
    </rPh>
    <phoneticPr fontId="1"/>
  </si>
  <si>
    <t>本人の標準報酬月額
（平成27年10月）</t>
    <rPh sb="0" eb="2">
      <t>ホンニン</t>
    </rPh>
    <rPh sb="3" eb="5">
      <t>ヒョウジュン</t>
    </rPh>
    <rPh sb="5" eb="7">
      <t>ホウシュウ</t>
    </rPh>
    <rPh sb="7" eb="8">
      <t>ゲツ</t>
    </rPh>
    <phoneticPr fontId="1"/>
  </si>
  <si>
    <t>本人の標準報酬月額
（平成27年10月）
又は
組合平均標準報酬月額
（平成27年10月1日）</t>
    <rPh sb="0" eb="2">
      <t>ホンニン</t>
    </rPh>
    <rPh sb="3" eb="5">
      <t>ヒョウジュン</t>
    </rPh>
    <rPh sb="5" eb="7">
      <t>ホウシュウ</t>
    </rPh>
    <rPh sb="7" eb="8">
      <t>ゲツ</t>
    </rPh>
    <rPh sb="22" eb="23">
      <t>マタ</t>
    </rPh>
    <rPh sb="26" eb="28">
      <t>クミアイ</t>
    </rPh>
    <rPh sb="28" eb="30">
      <t>ヘイキン</t>
    </rPh>
    <rPh sb="30" eb="32">
      <t>ヒョウジュン</t>
    </rPh>
    <rPh sb="32" eb="34">
      <t>ホウシュウ</t>
    </rPh>
    <rPh sb="34" eb="35">
      <t>ゲツ</t>
    </rPh>
    <phoneticPr fontId="1"/>
  </si>
  <si>
    <t>本人の平均標準報酬月額
（平成27年10月～支給開始月）</t>
    <rPh sb="0" eb="2">
      <t>ホンニン</t>
    </rPh>
    <rPh sb="3" eb="5">
      <t>ヘイキン</t>
    </rPh>
    <rPh sb="5" eb="7">
      <t>ヒョウジュン</t>
    </rPh>
    <rPh sb="7" eb="9">
      <t>ホウシュウ</t>
    </rPh>
    <rPh sb="9" eb="10">
      <t>ゲツ</t>
    </rPh>
    <rPh sb="24" eb="26">
      <t>カイシ</t>
    </rPh>
    <rPh sb="26" eb="27">
      <t>ツキ</t>
    </rPh>
    <phoneticPr fontId="1"/>
  </si>
  <si>
    <t>本人の平均標準報酬月額
（平成27年10月～支給開始月）
又は
組合平均標準報酬月額
（平成27年10月1日）</t>
    <rPh sb="0" eb="2">
      <t>ホンニン</t>
    </rPh>
    <rPh sb="3" eb="5">
      <t>ヘイキン</t>
    </rPh>
    <rPh sb="5" eb="7">
      <t>ヒョウジュン</t>
    </rPh>
    <rPh sb="7" eb="9">
      <t>ホウシュウ</t>
    </rPh>
    <rPh sb="9" eb="10">
      <t>ゲツ</t>
    </rPh>
    <rPh sb="30" eb="31">
      <t>マタ</t>
    </rPh>
    <rPh sb="34" eb="36">
      <t>クミアイ</t>
    </rPh>
    <rPh sb="36" eb="38">
      <t>ヘイキン</t>
    </rPh>
    <rPh sb="38" eb="40">
      <t>ヒョウジュン</t>
    </rPh>
    <rPh sb="40" eb="42">
      <t>ホウシュウ</t>
    </rPh>
    <rPh sb="42" eb="43">
      <t>ゲツ</t>
    </rPh>
    <phoneticPr fontId="1"/>
  </si>
  <si>
    <t>本人の平均標準報酬月額
（資格取得月～支給開始月）
又は
組合平均標準報酬月額
（平成27年10月1日）</t>
    <rPh sb="0" eb="2">
      <t>ホンニン</t>
    </rPh>
    <rPh sb="3" eb="5">
      <t>ヘイキン</t>
    </rPh>
    <rPh sb="5" eb="7">
      <t>ヒョウジュン</t>
    </rPh>
    <rPh sb="7" eb="9">
      <t>ホウシュウ</t>
    </rPh>
    <rPh sb="9" eb="10">
      <t>ゲツ</t>
    </rPh>
    <rPh sb="27" eb="28">
      <t>マタ</t>
    </rPh>
    <rPh sb="31" eb="33">
      <t>クミアイ</t>
    </rPh>
    <rPh sb="33" eb="35">
      <t>ヘイキン</t>
    </rPh>
    <rPh sb="35" eb="37">
      <t>ヒョウジュン</t>
    </rPh>
    <rPh sb="37" eb="39">
      <t>ホウシュウ</t>
    </rPh>
    <rPh sb="39" eb="40">
      <t>ゲツ</t>
    </rPh>
    <phoneticPr fontId="1"/>
  </si>
  <si>
    <t>本人の平均標準報酬月額
（平成27年10月～支給開始月）</t>
    <rPh sb="0" eb="2">
      <t>ホンニン</t>
    </rPh>
    <rPh sb="3" eb="5">
      <t>ヘイキン</t>
    </rPh>
    <rPh sb="5" eb="7">
      <t>ヒョウジュン</t>
    </rPh>
    <rPh sb="7" eb="9">
      <t>ホウシュウ</t>
    </rPh>
    <rPh sb="9" eb="10">
      <t>ゲツ</t>
    </rPh>
    <phoneticPr fontId="1"/>
  </si>
  <si>
    <t>病気欠勤（給与100％）</t>
    <rPh sb="0" eb="4">
      <t>ビョウキケッキン</t>
    </rPh>
    <rPh sb="5" eb="7">
      <t>キュウヨ</t>
    </rPh>
    <phoneticPr fontId="1"/>
  </si>
  <si>
    <t>病気欠勤（無給）</t>
    <rPh sb="0" eb="4">
      <t>ビョウキケッキン</t>
    </rPh>
    <rPh sb="5" eb="7">
      <t>ムキュウ</t>
    </rPh>
    <phoneticPr fontId="1"/>
  </si>
  <si>
    <t>退職</t>
    <rPh sb="0" eb="2">
      <t>タイショク</t>
    </rPh>
    <phoneticPr fontId="1"/>
  </si>
  <si>
    <t>短期様式第25号の２</t>
    <rPh sb="0" eb="2">
      <t>タンキ</t>
    </rPh>
    <rPh sb="2" eb="4">
      <t>ヨウシキ</t>
    </rPh>
    <rPh sb="4" eb="5">
      <t>ダイ</t>
    </rPh>
    <rPh sb="7" eb="8">
      <t>ゴウ</t>
    </rPh>
    <phoneticPr fontId="1"/>
  </si>
  <si>
    <t>退職</t>
    <rPh sb="0" eb="2">
      <t>タイショク</t>
    </rPh>
    <phoneticPr fontId="1"/>
  </si>
  <si>
    <t>病気欠勤（給与１００％）</t>
    <rPh sb="0" eb="2">
      <t>ビョウキ</t>
    </rPh>
    <rPh sb="2" eb="4">
      <t>ケッキン</t>
    </rPh>
    <rPh sb="5" eb="7">
      <t>キュウヨ</t>
    </rPh>
    <phoneticPr fontId="1"/>
  </si>
  <si>
    <t>病気欠勤（無給）</t>
    <rPh sb="0" eb="2">
      <t>ビョウキ</t>
    </rPh>
    <rPh sb="2" eb="4">
      <t>ケッキン</t>
    </rPh>
    <rPh sb="5" eb="7">
      <t>ムキュウ</t>
    </rPh>
    <phoneticPr fontId="1"/>
  </si>
  <si>
    <t>病気休職
（給与100％）</t>
    <rPh sb="0" eb="2">
      <t>ビョウキ</t>
    </rPh>
    <rPh sb="2" eb="4">
      <t>キュウショク</t>
    </rPh>
    <rPh sb="6" eb="8">
      <t>キュウヨ</t>
    </rPh>
    <phoneticPr fontId="1"/>
  </si>
  <si>
    <t>病気休職
（給与80％）</t>
    <rPh sb="0" eb="2">
      <t>ビョウキ</t>
    </rPh>
    <rPh sb="2" eb="4">
      <t>キュウショク</t>
    </rPh>
    <rPh sb="6" eb="8">
      <t>キュウヨ</t>
    </rPh>
    <phoneticPr fontId="1"/>
  </si>
  <si>
    <t>病気休職
（給与40％）</t>
    <rPh sb="0" eb="2">
      <t>ビョウキ</t>
    </rPh>
    <rPh sb="2" eb="4">
      <t>キュウショク</t>
    </rPh>
    <rPh sb="6" eb="8">
      <t>キュウヨ</t>
    </rPh>
    <phoneticPr fontId="1"/>
  </si>
  <si>
    <t>病気休職
（無給）</t>
    <rPh sb="0" eb="2">
      <t>ビョウキ</t>
    </rPh>
    <rPh sb="2" eb="4">
      <t>キュウショク</t>
    </rPh>
    <rPh sb="6" eb="8">
      <t>ムキュウ</t>
    </rPh>
    <phoneticPr fontId="1"/>
  </si>
  <si>
    <t>・休暇・休職の形態に病気休職（給与100％）、病気休職（給与40％）、病気欠勤（給与１００％）及び病気欠勤（無給）を追加（神戸市独自の形態に対応）。また、退職を追加。</t>
    <rPh sb="1" eb="3">
      <t>キュウカ</t>
    </rPh>
    <rPh sb="4" eb="6">
      <t>キュウショク</t>
    </rPh>
    <rPh sb="7" eb="9">
      <t>ケイタイ</t>
    </rPh>
    <rPh sb="10" eb="12">
      <t>ビョウキ</t>
    </rPh>
    <rPh sb="12" eb="14">
      <t>キュウショク</t>
    </rPh>
    <rPh sb="15" eb="17">
      <t>キュウヨ</t>
    </rPh>
    <rPh sb="23" eb="25">
      <t>ビョウキ</t>
    </rPh>
    <rPh sb="25" eb="27">
      <t>キュウショク</t>
    </rPh>
    <rPh sb="28" eb="30">
      <t>キュウヨ</t>
    </rPh>
    <rPh sb="35" eb="37">
      <t>ビョウキ</t>
    </rPh>
    <rPh sb="37" eb="39">
      <t>ケッキン</t>
    </rPh>
    <rPh sb="40" eb="42">
      <t>キュウヨ</t>
    </rPh>
    <rPh sb="47" eb="48">
      <t>オヨ</t>
    </rPh>
    <rPh sb="49" eb="51">
      <t>ビョウキ</t>
    </rPh>
    <rPh sb="51" eb="53">
      <t>ケッキン</t>
    </rPh>
    <rPh sb="54" eb="56">
      <t>ムキュウ</t>
    </rPh>
    <rPh sb="58" eb="60">
      <t>ツイカ</t>
    </rPh>
    <rPh sb="61" eb="64">
      <t>コウベシ</t>
    </rPh>
    <rPh sb="64" eb="66">
      <t>ドクジ</t>
    </rPh>
    <rPh sb="67" eb="69">
      <t>ケイタイ</t>
    </rPh>
    <rPh sb="70" eb="72">
      <t>タイオウ</t>
    </rPh>
    <rPh sb="77" eb="79">
      <t>タイショク</t>
    </rPh>
    <rPh sb="80" eb="82">
      <t>ツイカ</t>
    </rPh>
    <phoneticPr fontId="1"/>
  </si>
  <si>
    <t>令和</t>
    <rPh sb="0" eb="1">
      <t>レイ</t>
    </rPh>
    <rPh sb="1" eb="2">
      <t>ワ</t>
    </rPh>
    <phoneticPr fontId="1"/>
  </si>
  <si>
    <t>H31.1</t>
    <phoneticPr fontId="1"/>
  </si>
  <si>
    <t>R1.5</t>
    <phoneticPr fontId="1"/>
  </si>
  <si>
    <t>R1.9</t>
    <phoneticPr fontId="1"/>
  </si>
  <si>
    <t>R2.1</t>
    <phoneticPr fontId="1"/>
  </si>
  <si>
    <t>R2.5</t>
    <phoneticPr fontId="1"/>
  </si>
  <si>
    <t>R2.9</t>
    <phoneticPr fontId="1"/>
  </si>
  <si>
    <t>⇒この場合、期間中に要勤務日数が23日の月が無い（2月：20日、3月：21日、4月：22日）ため、傷病手当金は支給されない。</t>
    <rPh sb="3" eb="5">
      <t>バアイ</t>
    </rPh>
    <rPh sb="6" eb="9">
      <t>キカンチュウ</t>
    </rPh>
    <rPh sb="10" eb="11">
      <t>ヨウ</t>
    </rPh>
    <rPh sb="11" eb="13">
      <t>キンム</t>
    </rPh>
    <rPh sb="13" eb="15">
      <t>ニッスウ</t>
    </rPh>
    <rPh sb="18" eb="19">
      <t>ニチ</t>
    </rPh>
    <rPh sb="20" eb="21">
      <t>ツキ</t>
    </rPh>
    <rPh sb="22" eb="23">
      <t>ナ</t>
    </rPh>
    <rPh sb="26" eb="27">
      <t>ガツ</t>
    </rPh>
    <rPh sb="30" eb="31">
      <t>ニチ</t>
    </rPh>
    <rPh sb="33" eb="34">
      <t>ガツ</t>
    </rPh>
    <rPh sb="37" eb="38">
      <t>ニチ</t>
    </rPh>
    <rPh sb="40" eb="41">
      <t>ガツ</t>
    </rPh>
    <rPh sb="44" eb="45">
      <t>ニチ</t>
    </rPh>
    <rPh sb="49" eb="51">
      <t>ショウビョウ</t>
    </rPh>
    <rPh sb="51" eb="53">
      <t>テアテ</t>
    </rPh>
    <rPh sb="53" eb="54">
      <t>キン</t>
    </rPh>
    <rPh sb="55" eb="57">
      <t>シキュウ</t>
    </rPh>
    <phoneticPr fontId="1"/>
  </si>
  <si>
    <t>　ただし、仮に休職（給与80%）期間が令和1年5月31日まで伸びた場合、5月の要勤務日数が23日であるため、5月のみ傷病手当金が支給される。</t>
    <rPh sb="5" eb="6">
      <t>カリ</t>
    </rPh>
    <rPh sb="7" eb="9">
      <t>キュウショク</t>
    </rPh>
    <rPh sb="10" eb="12">
      <t>キュウヨ</t>
    </rPh>
    <rPh sb="16" eb="18">
      <t>キカン</t>
    </rPh>
    <rPh sb="19" eb="20">
      <t>レイ</t>
    </rPh>
    <rPh sb="20" eb="21">
      <t>ワ</t>
    </rPh>
    <rPh sb="22" eb="23">
      <t>ネン</t>
    </rPh>
    <rPh sb="24" eb="25">
      <t>ガツ</t>
    </rPh>
    <rPh sb="27" eb="28">
      <t>ニチ</t>
    </rPh>
    <rPh sb="30" eb="31">
      <t>ノ</t>
    </rPh>
    <rPh sb="33" eb="35">
      <t>バアイ</t>
    </rPh>
    <rPh sb="37" eb="38">
      <t>ガツ</t>
    </rPh>
    <rPh sb="39" eb="40">
      <t>ヨウ</t>
    </rPh>
    <rPh sb="40" eb="42">
      <t>キンム</t>
    </rPh>
    <rPh sb="42" eb="44">
      <t>ニッスウ</t>
    </rPh>
    <rPh sb="47" eb="48">
      <t>ニチ</t>
    </rPh>
    <rPh sb="55" eb="56">
      <t>ガツ</t>
    </rPh>
    <rPh sb="58" eb="60">
      <t>ショウビョウ</t>
    </rPh>
    <rPh sb="60" eb="62">
      <t>テアテ</t>
    </rPh>
    <rPh sb="62" eb="63">
      <t>キン</t>
    </rPh>
    <rPh sb="64" eb="66">
      <t>シキュウ</t>
    </rPh>
    <phoneticPr fontId="1"/>
  </si>
  <si>
    <t>－</t>
    <phoneticPr fontId="1"/>
  </si>
  <si>
    <t>×</t>
    <phoneticPr fontId="1"/>
  </si>
  <si>
    <t>　　　　　　令和　　　　年　　　月　　　日　※累計給付額が障害一時金の額に達した日</t>
    <rPh sb="6" eb="7">
      <t>レイ</t>
    </rPh>
    <rPh sb="7" eb="8">
      <t>ワ</t>
    </rPh>
    <rPh sb="12" eb="13">
      <t>ネン</t>
    </rPh>
    <rPh sb="16" eb="17">
      <t>ガツ</t>
    </rPh>
    <rPh sb="20" eb="21">
      <t>ニチ</t>
    </rPh>
    <rPh sb="23" eb="25">
      <t>ルイケイ</t>
    </rPh>
    <rPh sb="25" eb="27">
      <t>キュウフ</t>
    </rPh>
    <rPh sb="27" eb="28">
      <t>ガク</t>
    </rPh>
    <rPh sb="29" eb="31">
      <t>ショウガイ</t>
    </rPh>
    <rPh sb="31" eb="34">
      <t>イチジキン</t>
    </rPh>
    <rPh sb="35" eb="36">
      <t>ガク</t>
    </rPh>
    <rPh sb="37" eb="38">
      <t>タッ</t>
    </rPh>
    <rPh sb="40" eb="41">
      <t>ヒ</t>
    </rPh>
    <phoneticPr fontId="1"/>
  </si>
  <si>
    <t>×２／３</t>
    <phoneticPr fontId="1"/>
  </si>
  <si>
    <t>×１／２２</t>
    <phoneticPr fontId="1"/>
  </si>
  <si>
    <t>―</t>
    <phoneticPr fontId="1"/>
  </si>
  <si>
    <t>×１／２６４</t>
    <phoneticPr fontId="1"/>
  </si>
  <si>
    <t>×１／２２</t>
    <phoneticPr fontId="1"/>
  </si>
  <si>
    <t>23日</t>
    <phoneticPr fontId="1"/>
  </si>
  <si>
    <t>22日</t>
    <phoneticPr fontId="1"/>
  </si>
  <si>
    <t>20日</t>
    <phoneticPr fontId="1"/>
  </si>
  <si>
    <t>22日</t>
    <phoneticPr fontId="1"/>
  </si>
  <si>
    <t>21日</t>
    <phoneticPr fontId="1"/>
  </si>
  <si>
    <t>20日</t>
    <phoneticPr fontId="1"/>
  </si>
  <si>
    <t>23日</t>
    <phoneticPr fontId="1"/>
  </si>
  <si>
    <t>22日</t>
    <phoneticPr fontId="1"/>
  </si>
  <si>
    <t>21日</t>
    <phoneticPr fontId="1"/>
  </si>
  <si>
    <t>20日</t>
    <phoneticPr fontId="1"/>
  </si>
  <si>
    <t>23日</t>
    <phoneticPr fontId="1"/>
  </si>
  <si>
    <t>20日</t>
    <phoneticPr fontId="1"/>
  </si>
  <si>
    <t>21日</t>
    <phoneticPr fontId="1"/>
  </si>
  <si>
    <t>No</t>
    <phoneticPr fontId="1"/>
  </si>
  <si>
    <t>112233</t>
    <phoneticPr fontId="1"/>
  </si>
  <si>
    <t>報酬支給額等証明書</t>
    <phoneticPr fontId="1"/>
  </si>
  <si>
    <t>定時制通信教育手当</t>
    <rPh sb="0" eb="3">
      <t>テイジセイ</t>
    </rPh>
    <rPh sb="3" eb="5">
      <t>ツウシン</t>
    </rPh>
    <rPh sb="5" eb="7">
      <t>キョウイク</t>
    </rPh>
    <rPh sb="7" eb="9">
      <t>テアテ</t>
    </rPh>
    <phoneticPr fontId="1"/>
  </si>
  <si>
    <t>休職
（無給）</t>
    <rPh sb="0" eb="2">
      <t>キュウショク</t>
    </rPh>
    <rPh sb="4" eb="6">
      <t>ムキュウ</t>
    </rPh>
    <phoneticPr fontId="1"/>
  </si>
  <si>
    <t>休職
（給与50％）</t>
    <rPh sb="0" eb="2">
      <t>キュウショク</t>
    </rPh>
    <rPh sb="4" eb="6">
      <t>キュウヨ</t>
    </rPh>
    <phoneticPr fontId="1"/>
  </si>
  <si>
    <t>休職
（給与80％）</t>
    <rPh sb="0" eb="2">
      <t>キュウショク</t>
    </rPh>
    <rPh sb="4" eb="6">
      <t>キュウヨ</t>
    </rPh>
    <phoneticPr fontId="1"/>
  </si>
  <si>
    <t>昭和</t>
    <rPh sb="0" eb="2">
      <t>ショウワ</t>
    </rPh>
    <phoneticPr fontId="1"/>
  </si>
  <si>
    <t>教職調整額・給料の調整額（現給保障含む）</t>
    <phoneticPr fontId="1"/>
  </si>
  <si>
    <t>教職調整額・給料の調整額（現給保障含む）</t>
    <phoneticPr fontId="1"/>
  </si>
  <si>
    <t>教職調整額・給料の調整額（現給保障含む）</t>
    <phoneticPr fontId="1"/>
  </si>
  <si>
    <t>教職調整額・給料の調整額（現給保障含む）</t>
    <phoneticPr fontId="1"/>
  </si>
  <si>
    <t>-</t>
    <phoneticPr fontId="1"/>
  </si>
  <si>
    <t>-</t>
    <phoneticPr fontId="1"/>
  </si>
  <si>
    <t>No</t>
    <phoneticPr fontId="1"/>
  </si>
  <si>
    <t>⑬</t>
    <phoneticPr fontId="1"/>
  </si>
  <si>
    <t>⑫</t>
    <phoneticPr fontId="1"/>
  </si>
  <si>
    <t>⑪</t>
    <phoneticPr fontId="1"/>
  </si>
  <si>
    <t>⑩</t>
    <phoneticPr fontId="1"/>
  </si>
  <si>
    <t>⑨</t>
    <phoneticPr fontId="1"/>
  </si>
  <si>
    <t>⑧</t>
    <phoneticPr fontId="1"/>
  </si>
  <si>
    <t>⑦</t>
    <phoneticPr fontId="1"/>
  </si>
  <si>
    <t>⑥</t>
    <phoneticPr fontId="1"/>
  </si>
  <si>
    <t>⑤</t>
    <phoneticPr fontId="1"/>
  </si>
  <si>
    <t>④</t>
    <phoneticPr fontId="1"/>
  </si>
  <si>
    <t>③</t>
    <phoneticPr fontId="1"/>
  </si>
  <si>
    <t>②</t>
    <phoneticPr fontId="1"/>
  </si>
  <si>
    <t>①</t>
    <phoneticPr fontId="1"/>
  </si>
  <si>
    <t>※本様式は、兵庫支部HPからダウンロードしてご使用ください。</t>
    <rPh sb="1" eb="2">
      <t>ホン</t>
    </rPh>
    <rPh sb="2" eb="4">
      <t>ヨウシキ</t>
    </rPh>
    <rPh sb="6" eb="8">
      <t>ヒョウゴ</t>
    </rPh>
    <rPh sb="8" eb="10">
      <t>シブ</t>
    </rPh>
    <rPh sb="23" eb="25">
      <t>シヨウ</t>
    </rPh>
    <phoneticPr fontId="1"/>
  </si>
  <si>
    <t>給付様式第12号の１</t>
    <phoneticPr fontId="1"/>
  </si>
  <si>
    <t>令和</t>
    <rPh sb="0" eb="2">
      <t>レイワ</t>
    </rPh>
    <phoneticPr fontId="1"/>
  </si>
  <si>
    <t>給付様式第12号の２</t>
    <phoneticPr fontId="1"/>
  </si>
  <si>
    <t>給付様式第12号の２</t>
    <phoneticPr fontId="1"/>
  </si>
  <si>
    <t>112233</t>
    <phoneticPr fontId="1"/>
  </si>
  <si>
    <t>傷病・出産手当金　試算シート</t>
    <rPh sb="3" eb="5">
      <t>シュッサン</t>
    </rPh>
    <phoneticPr fontId="1"/>
  </si>
  <si>
    <t xml:space="preserve">期間　
</t>
    <rPh sb="0" eb="2">
      <t>キカン</t>
    </rPh>
    <phoneticPr fontId="1"/>
  </si>
  <si>
    <t>給付金計算</t>
    <rPh sb="0" eb="3">
      <t>キュウフキン</t>
    </rPh>
    <rPh sb="3" eb="5">
      <t>ケイサン</t>
    </rPh>
    <phoneticPr fontId="1"/>
  </si>
  <si>
    <t>兵庫　太郎</t>
    <phoneticPr fontId="1"/>
  </si>
  <si>
    <r>
      <t xml:space="preserve">区分aの月額
</t>
    </r>
    <r>
      <rPr>
        <sz val="11"/>
        <color rgb="FFFF0000"/>
        <rFont val="ＭＳ Ｐゴシック"/>
        <family val="3"/>
        <charset val="128"/>
        <scheme val="minor"/>
      </rPr>
      <t>（行革カット後）</t>
    </r>
    <r>
      <rPr>
        <sz val="11"/>
        <color rgb="FFFF0000"/>
        <rFont val="ＭＳ Ｐゴシック"/>
        <family val="2"/>
        <scheme val="minor"/>
      </rPr>
      <t xml:space="preserve"> </t>
    </r>
    <rPh sb="0" eb="2">
      <t>クブン</t>
    </rPh>
    <rPh sb="4" eb="6">
      <t>ゲツガク</t>
    </rPh>
    <rPh sb="8" eb="10">
      <t>ギョウカク</t>
    </rPh>
    <rPh sb="13" eb="14">
      <t>ゴ</t>
    </rPh>
    <phoneticPr fontId="1"/>
  </si>
  <si>
    <r>
      <t xml:space="preserve">区分aの月額
</t>
    </r>
    <r>
      <rPr>
        <sz val="11"/>
        <color theme="0" tint="-0.499984740745262"/>
        <rFont val="ＭＳ Ｐゴシック"/>
        <family val="3"/>
        <charset val="128"/>
        <scheme val="minor"/>
      </rPr>
      <t>【休日分（病気休暇（無給）
の場合のみ参照）】</t>
    </r>
    <r>
      <rPr>
        <sz val="11"/>
        <color theme="1"/>
        <rFont val="ＭＳ Ｐゴシック"/>
        <family val="2"/>
        <scheme val="minor"/>
      </rPr>
      <t xml:space="preserve">
</t>
    </r>
    <r>
      <rPr>
        <sz val="11"/>
        <color rgb="FFFF0000"/>
        <rFont val="ＭＳ Ｐゴシック"/>
        <family val="3"/>
        <charset val="128"/>
        <scheme val="minor"/>
      </rPr>
      <t>（行革カット後）</t>
    </r>
    <r>
      <rPr>
        <sz val="11"/>
        <color rgb="FFFF0000"/>
        <rFont val="ＭＳ Ｐゴシック"/>
        <family val="2"/>
        <scheme val="minor"/>
      </rPr>
      <t xml:space="preserve"> </t>
    </r>
    <rPh sb="0" eb="2">
      <t>クブン</t>
    </rPh>
    <rPh sb="4" eb="6">
      <t>ゲツガク</t>
    </rPh>
    <rPh sb="32" eb="34">
      <t>ギョウカク</t>
    </rPh>
    <rPh sb="37" eb="38">
      <t>ゴ</t>
    </rPh>
    <phoneticPr fontId="1"/>
  </si>
  <si>
    <r>
      <t>区分</t>
    </r>
    <r>
      <rPr>
        <sz val="11"/>
        <color theme="1"/>
        <rFont val="ＭＳ Ｐゴシック"/>
        <family val="3"/>
        <charset val="128"/>
        <scheme val="minor"/>
      </rPr>
      <t>b</t>
    </r>
    <r>
      <rPr>
        <sz val="11"/>
        <color theme="1"/>
        <rFont val="ＭＳ Ｐゴシック"/>
        <family val="2"/>
        <scheme val="minor"/>
      </rPr>
      <t xml:space="preserve">の月額
</t>
    </r>
    <r>
      <rPr>
        <sz val="11"/>
        <color rgb="FFFF0000"/>
        <rFont val="ＭＳ Ｐゴシック"/>
        <family val="3"/>
        <charset val="128"/>
        <scheme val="minor"/>
      </rPr>
      <t>（休職（給与80％）の場合は80％の額を入力）</t>
    </r>
    <rPh sb="0" eb="2">
      <t>クブン</t>
    </rPh>
    <rPh sb="4" eb="6">
      <t>ゲツガク</t>
    </rPh>
    <rPh sb="8" eb="10">
      <t>キュウショク</t>
    </rPh>
    <rPh sb="11" eb="13">
      <t>キュウヨ</t>
    </rPh>
    <rPh sb="18" eb="20">
      <t>バアイ</t>
    </rPh>
    <rPh sb="25" eb="26">
      <t>ガク</t>
    </rPh>
    <rPh sb="27" eb="29">
      <t>ニュウリョク</t>
    </rPh>
    <phoneticPr fontId="1"/>
  </si>
  <si>
    <r>
      <t xml:space="preserve">区aの月額
</t>
    </r>
    <r>
      <rPr>
        <sz val="11"/>
        <color rgb="FFFF0000"/>
        <rFont val="ＭＳ Ｐゴシック"/>
        <family val="3"/>
        <charset val="128"/>
        <scheme val="minor"/>
      </rPr>
      <t>（行革カット後）</t>
    </r>
    <r>
      <rPr>
        <sz val="11"/>
        <color rgb="FFFF0000"/>
        <rFont val="ＭＳ Ｐゴシック"/>
        <family val="2"/>
        <scheme val="minor"/>
      </rPr>
      <t xml:space="preserve"> </t>
    </r>
    <rPh sb="0" eb="1">
      <t>ク</t>
    </rPh>
    <rPh sb="3" eb="5">
      <t>ゲツガク</t>
    </rPh>
    <rPh sb="7" eb="9">
      <t>ギョウカク</t>
    </rPh>
    <rPh sb="12" eb="13">
      <t>ゴ</t>
    </rPh>
    <phoneticPr fontId="1"/>
  </si>
  <si>
    <t>〇</t>
    <phoneticPr fontId="1"/>
  </si>
  <si>
    <t>〇</t>
    <phoneticPr fontId="1"/>
  </si>
  <si>
    <t>　　　　　　令和　　　　年　　　月　　　日　※累計給付額が障害一時金の額に達した日</t>
    <rPh sb="6" eb="8">
      <t>レイワ</t>
    </rPh>
    <rPh sb="12" eb="13">
      <t>ネン</t>
    </rPh>
    <rPh sb="16" eb="17">
      <t>ガツ</t>
    </rPh>
    <rPh sb="20" eb="21">
      <t>ニチ</t>
    </rPh>
    <rPh sb="23" eb="25">
      <t>ルイケイ</t>
    </rPh>
    <rPh sb="25" eb="27">
      <t>キュウフ</t>
    </rPh>
    <rPh sb="27" eb="28">
      <t>ガク</t>
    </rPh>
    <rPh sb="29" eb="31">
      <t>ショウガイ</t>
    </rPh>
    <rPh sb="31" eb="34">
      <t>イチジキン</t>
    </rPh>
    <rPh sb="35" eb="36">
      <t>ガク</t>
    </rPh>
    <rPh sb="37" eb="38">
      <t>タッ</t>
    </rPh>
    <rPh sb="40" eb="41">
      <t>ヒ</t>
    </rPh>
    <phoneticPr fontId="1"/>
  </si>
  <si>
    <t>令和</t>
    <rPh sb="0" eb="2">
      <t>レイワ</t>
    </rPh>
    <phoneticPr fontId="1"/>
  </si>
  <si>
    <t>組合員証番号</t>
    <rPh sb="0" eb="3">
      <t>クミアイイン</t>
    </rPh>
    <rPh sb="3" eb="4">
      <t>ショウ</t>
    </rPh>
    <rPh sb="4" eb="6">
      <t>バンゴウ</t>
    </rPh>
    <phoneticPr fontId="1"/>
  </si>
  <si>
    <t>病気休暇
（給与100％）</t>
  </si>
  <si>
    <t>0</t>
  </si>
  <si>
    <t>病気休暇
（無給）</t>
  </si>
  <si>
    <t/>
  </si>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</sst>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_);[Red]\(0\)"/>
    <numFmt numFmtId="179" formatCode="0&quot;円&quot;"/>
    <numFmt numFmtId="180" formatCode="&quot;(&quot;#,##0&quot;)&quot;"/>
    <numFmt numFmtId="181" formatCode="&quot;(&quot;#,##0_ &quot;)&quot;"/>
    <numFmt numFmtId="182" formatCode="General&quot;日&quot;"/>
    <numFmt numFmtId="183" formatCode="0_ &quot;円&quot;"/>
    <numFmt numFmtId="184" formatCode="#,##0&quot;円&quot;"/>
  </numFmts>
  <fonts count="26" x14ac:knownFonts="1">
    <font>
      <sz val="11"/>
      <color theme="1"/>
      <name val="ＭＳ Ｐゴシック"/>
      <family val="2"/>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8"/>
      <color theme="1"/>
      <name val="ＭＳ Ｐゴシック"/>
      <family val="3"/>
      <charset val="128"/>
      <scheme val="minor"/>
    </font>
    <font>
      <sz val="11"/>
      <color theme="0" tint="-0.249977111117893"/>
      <name val="ＭＳ Ｐゴシック"/>
      <family val="2"/>
      <scheme val="minor"/>
    </font>
    <font>
      <sz val="11"/>
      <color theme="0" tint="-0.249977111117893"/>
      <name val="ＭＳ Ｐゴシック"/>
      <family val="3"/>
      <charset val="128"/>
      <scheme val="minor"/>
    </font>
    <font>
      <b/>
      <sz val="9"/>
      <color indexed="81"/>
      <name val="ＭＳ Ｐゴシック"/>
      <family val="3"/>
      <charset val="128"/>
    </font>
    <font>
      <sz val="9"/>
      <color theme="1"/>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9"/>
      <color theme="1"/>
      <name val="ＭＳ Ｐゴシック"/>
      <family val="2"/>
      <scheme val="minor"/>
    </font>
    <font>
      <sz val="12"/>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theme="0" tint="-0.499984740745262"/>
      <name val="ＭＳ Ｐゴシック"/>
      <family val="3"/>
      <charset val="128"/>
      <scheme val="minor"/>
    </font>
    <font>
      <sz val="11"/>
      <color theme="1"/>
      <name val="ＭＳ Ｐゴシック"/>
      <family val="3"/>
      <charset val="128"/>
      <scheme val="minor"/>
    </font>
    <font>
      <sz val="8"/>
      <color theme="1"/>
      <name val="ＭＳ Ｐゴシック"/>
      <family val="2"/>
      <scheme val="minor"/>
    </font>
    <font>
      <sz val="14"/>
      <color theme="1"/>
      <name val="ＭＳ Ｐゴシック"/>
      <family val="2"/>
      <scheme val="minor"/>
    </font>
    <font>
      <sz val="24"/>
      <color theme="1"/>
      <name val="ＭＳ Ｐゴシック"/>
      <family val="3"/>
      <charset val="128"/>
      <scheme val="minor"/>
    </font>
    <font>
      <sz val="11"/>
      <color theme="1"/>
      <name val="HG丸ｺﾞｼｯｸM-PRO"/>
      <family val="3"/>
      <charset val="128"/>
    </font>
    <font>
      <sz val="20"/>
      <color theme="1"/>
      <name val="ＭＳ Ｐゴシック"/>
      <family val="3"/>
      <charset val="128"/>
      <scheme val="minor"/>
    </font>
    <font>
      <sz val="10"/>
      <color rgb="FFFF0000"/>
      <name val="ＭＳ Ｐゴシック"/>
      <family val="3"/>
      <charset val="128"/>
      <scheme val="minor"/>
    </font>
    <font>
      <sz val="10"/>
      <color rgb="FFFF0000"/>
      <name val="ＭＳ Ｐゴシック"/>
      <family val="2"/>
      <scheme val="minor"/>
    </font>
    <font>
      <sz val="12"/>
      <color rgb="FFFF0000"/>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s>
  <cellStyleXfs count="1">
    <xf numFmtId="0" fontId="0" fillId="0" borderId="0"/>
  </cellStyleXfs>
  <cellXfs count="440">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0" borderId="0" xfId="0" applyBorder="1" applyAlignment="1">
      <alignment wrapText="1"/>
    </xf>
    <xf numFmtId="9" fontId="0" fillId="0" borderId="1" xfId="0" applyNumberFormat="1"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wrapText="1"/>
    </xf>
    <xf numFmtId="176" fontId="0" fillId="0" borderId="2" xfId="0" applyNumberFormat="1" applyBorder="1" applyAlignment="1">
      <alignment horizontal="center" vertical="center"/>
    </xf>
    <xf numFmtId="58" fontId="0" fillId="0" borderId="2" xfId="0" applyNumberFormat="1" applyBorder="1" applyAlignment="1">
      <alignment horizontal="right"/>
    </xf>
    <xf numFmtId="0" fontId="0" fillId="2" borderId="2" xfId="0" applyFill="1" applyBorder="1" applyAlignment="1">
      <alignment horizontal="center" vertical="center"/>
    </xf>
    <xf numFmtId="0" fontId="0" fillId="0" borderId="4" xfId="0" applyBorder="1" applyAlignment="1">
      <alignment horizontal="center" wrapText="1"/>
    </xf>
    <xf numFmtId="0" fontId="0" fillId="0" borderId="4" xfId="0" applyBorder="1" applyAlignment="1">
      <alignment horizontal="center" vertical="center" wrapText="1"/>
    </xf>
    <xf numFmtId="176" fontId="0" fillId="0" borderId="4" xfId="0" applyNumberFormat="1" applyBorder="1" applyAlignment="1">
      <alignment horizontal="center" vertical="center"/>
    </xf>
    <xf numFmtId="0" fontId="0" fillId="0" borderId="4" xfId="0" applyBorder="1" applyAlignment="1">
      <alignment horizontal="center" vertical="center"/>
    </xf>
    <xf numFmtId="0" fontId="2" fillId="0" borderId="0" xfId="0" applyFont="1"/>
    <xf numFmtId="0" fontId="3" fillId="0" borderId="1" xfId="0" applyFont="1" applyBorder="1" applyAlignment="1">
      <alignment vertical="center"/>
    </xf>
    <xf numFmtId="0" fontId="3" fillId="0" borderId="1" xfId="0" applyFont="1" applyBorder="1"/>
    <xf numFmtId="58" fontId="0" fillId="0" borderId="11" xfId="0" applyNumberFormat="1" applyBorder="1" applyAlignment="1">
      <alignment horizontal="right"/>
    </xf>
    <xf numFmtId="176" fontId="0" fillId="0" borderId="11" xfId="0" applyNumberFormat="1" applyBorder="1" applyAlignment="1">
      <alignment horizontal="center" vertical="center"/>
    </xf>
    <xf numFmtId="0" fontId="0" fillId="0" borderId="14" xfId="0" applyBorder="1" applyAlignment="1">
      <alignment horizont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176" fontId="0" fillId="0" borderId="14" xfId="0" applyNumberFormat="1" applyBorder="1" applyAlignment="1">
      <alignment horizontal="center" vertical="center"/>
    </xf>
    <xf numFmtId="58" fontId="0" fillId="3" borderId="2" xfId="0" applyNumberFormat="1" applyFill="1" applyBorder="1" applyAlignment="1">
      <alignment horizontal="right"/>
    </xf>
    <xf numFmtId="58" fontId="0" fillId="3" borderId="11" xfId="0" applyNumberFormat="1" applyFill="1" applyBorder="1" applyAlignment="1">
      <alignment horizontal="right"/>
    </xf>
    <xf numFmtId="0" fontId="5" fillId="0" borderId="0" xfId="0" applyFont="1"/>
    <xf numFmtId="0" fontId="6" fillId="0" borderId="0" xfId="0" applyFont="1"/>
    <xf numFmtId="58" fontId="0" fillId="0" borderId="2" xfId="0" applyNumberFormat="1" applyBorder="1" applyAlignment="1">
      <alignment horizontal="center" vertical="center"/>
    </xf>
    <xf numFmtId="58" fontId="0" fillId="0" borderId="4" xfId="0" applyNumberFormat="1" applyBorder="1" applyAlignment="1">
      <alignment horizontal="center" vertical="center"/>
    </xf>
    <xf numFmtId="58" fontId="0" fillId="0" borderId="8" xfId="0" applyNumberFormat="1" applyBorder="1" applyAlignment="1">
      <alignment horizontal="center" vertical="center"/>
    </xf>
    <xf numFmtId="177" fontId="0" fillId="0" borderId="18" xfId="0" applyNumberFormat="1" applyBorder="1" applyAlignment="1">
      <alignment horizontal="right"/>
    </xf>
    <xf numFmtId="177" fontId="0" fillId="0" borderId="16" xfId="0" applyNumberFormat="1" applyBorder="1" applyAlignment="1">
      <alignment horizontal="right"/>
    </xf>
    <xf numFmtId="177" fontId="0" fillId="0" borderId="21" xfId="0" applyNumberFormat="1" applyBorder="1" applyAlignment="1">
      <alignment horizontal="right"/>
    </xf>
    <xf numFmtId="0" fontId="0" fillId="0" borderId="2" xfId="0" applyBorder="1" applyAlignment="1">
      <alignment horizontal="center" vertical="center"/>
    </xf>
    <xf numFmtId="0" fontId="0" fillId="0" borderId="0" xfId="0" applyBorder="1"/>
    <xf numFmtId="0" fontId="0" fillId="0" borderId="35" xfId="0" applyBorder="1"/>
    <xf numFmtId="0" fontId="0" fillId="0" borderId="38" xfId="0" applyBorder="1" applyAlignment="1">
      <alignment horizont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4" xfId="0" applyBorder="1"/>
    <xf numFmtId="0" fontId="0" fillId="0" borderId="37" xfId="0" applyBorder="1"/>
    <xf numFmtId="0" fontId="0" fillId="0" borderId="20" xfId="0" applyBorder="1"/>
    <xf numFmtId="0" fontId="13" fillId="0" borderId="4" xfId="0" applyFont="1" applyBorder="1" applyAlignment="1">
      <alignment horizontal="right"/>
    </xf>
    <xf numFmtId="0" fontId="14" fillId="0" borderId="2" xfId="0" applyFont="1" applyBorder="1" applyAlignment="1">
      <alignment horizontal="right"/>
    </xf>
    <xf numFmtId="0" fontId="14" fillId="0" borderId="8" xfId="0" applyFont="1" applyBorder="1" applyAlignment="1">
      <alignment horizontal="right"/>
    </xf>
    <xf numFmtId="180" fontId="0" fillId="0" borderId="19" xfId="0" applyNumberFormat="1" applyBorder="1" applyAlignment="1">
      <alignment horizontal="right"/>
    </xf>
    <xf numFmtId="180" fontId="0" fillId="0" borderId="17" xfId="0" applyNumberFormat="1" applyBorder="1" applyAlignment="1">
      <alignment horizontal="right"/>
    </xf>
    <xf numFmtId="180" fontId="0" fillId="0" borderId="22" xfId="0" applyNumberFormat="1" applyBorder="1" applyAlignment="1">
      <alignment horizontal="right"/>
    </xf>
    <xf numFmtId="180" fontId="0" fillId="0" borderId="48" xfId="0" applyNumberFormat="1" applyBorder="1" applyAlignment="1">
      <alignment horizontal="right"/>
    </xf>
    <xf numFmtId="180" fontId="0" fillId="0" borderId="49" xfId="0" applyNumberFormat="1" applyBorder="1" applyAlignment="1">
      <alignment horizontal="right"/>
    </xf>
    <xf numFmtId="180" fontId="0" fillId="0" borderId="50" xfId="0" applyNumberFormat="1" applyBorder="1" applyAlignment="1">
      <alignment horizontal="right"/>
    </xf>
    <xf numFmtId="0" fontId="10" fillId="0" borderId="0" xfId="0" applyFont="1"/>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wrapText="1"/>
    </xf>
    <xf numFmtId="0" fontId="0" fillId="0" borderId="59" xfId="0" applyBorder="1" applyAlignment="1">
      <alignment horizontal="center" vertical="center"/>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1" xfId="0" applyBorder="1"/>
    <xf numFmtId="0" fontId="0" fillId="0" borderId="36" xfId="0" applyBorder="1"/>
    <xf numFmtId="0" fontId="0" fillId="0" borderId="62" xfId="0" applyBorder="1"/>
    <xf numFmtId="0" fontId="0" fillId="0" borderId="41" xfId="0" applyBorder="1"/>
    <xf numFmtId="0" fontId="0" fillId="0" borderId="63" xfId="0" applyBorder="1"/>
    <xf numFmtId="0" fontId="0" fillId="0" borderId="38" xfId="0" applyBorder="1"/>
    <xf numFmtId="0" fontId="0" fillId="0" borderId="39" xfId="0" applyBorder="1"/>
    <xf numFmtId="0" fontId="16" fillId="0" borderId="62" xfId="0" applyFont="1" applyBorder="1"/>
    <xf numFmtId="0" fontId="0" fillId="0" borderId="64" xfId="0" applyBorder="1" applyAlignment="1">
      <alignment horizontal="center" vertical="center"/>
    </xf>
    <xf numFmtId="0" fontId="0" fillId="0" borderId="65" xfId="0" applyBorder="1" applyAlignment="1">
      <alignment horizontal="center" vertical="center"/>
    </xf>
    <xf numFmtId="182" fontId="0" fillId="0" borderId="0" xfId="0" applyNumberFormat="1" applyBorder="1"/>
    <xf numFmtId="0" fontId="0" fillId="0" borderId="68" xfId="0" applyBorder="1" applyAlignment="1">
      <alignment horizontal="center" vertical="center"/>
    </xf>
    <xf numFmtId="182" fontId="0" fillId="0" borderId="65" xfId="0" applyNumberFormat="1" applyBorder="1" applyAlignment="1">
      <alignment horizontal="center" vertical="center"/>
    </xf>
    <xf numFmtId="0" fontId="0" fillId="4" borderId="1" xfId="0" applyFill="1" applyBorder="1" applyAlignment="1">
      <alignment horizontal="right"/>
    </xf>
    <xf numFmtId="182" fontId="0" fillId="0" borderId="1" xfId="0" applyNumberFormat="1" applyBorder="1" applyAlignment="1">
      <alignment horizontal="right"/>
    </xf>
    <xf numFmtId="182" fontId="0" fillId="0" borderId="1" xfId="0" applyNumberFormat="1" applyBorder="1"/>
    <xf numFmtId="58" fontId="0" fillId="0" borderId="68" xfId="0" applyNumberFormat="1"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right"/>
    </xf>
    <xf numFmtId="182" fontId="0" fillId="2" borderId="0" xfId="0" applyNumberFormat="1" applyFill="1" applyBorder="1" applyAlignment="1">
      <alignment horizontal="right"/>
    </xf>
    <xf numFmtId="0" fontId="0" fillId="0" borderId="38" xfId="0" applyBorder="1" applyAlignment="1">
      <alignment horizontal="left" vertical="center"/>
    </xf>
    <xf numFmtId="0" fontId="0" fillId="0" borderId="38" xfId="0" applyBorder="1" applyAlignment="1">
      <alignment horizontal="center" vertical="center"/>
    </xf>
    <xf numFmtId="0" fontId="0" fillId="2" borderId="38" xfId="0" applyFill="1" applyBorder="1" applyAlignment="1">
      <alignment horizontal="right"/>
    </xf>
    <xf numFmtId="182" fontId="0" fillId="2" borderId="38" xfId="0" applyNumberFormat="1" applyFill="1" applyBorder="1" applyAlignment="1">
      <alignment horizontal="right"/>
    </xf>
    <xf numFmtId="182" fontId="0" fillId="0" borderId="38" xfId="0" applyNumberFormat="1" applyBorder="1"/>
    <xf numFmtId="0" fontId="0" fillId="0" borderId="0" xfId="0" applyFill="1" applyBorder="1" applyAlignment="1"/>
    <xf numFmtId="0" fontId="0" fillId="0" borderId="0" xfId="0" applyFill="1" applyBorder="1" applyAlignment="1">
      <alignment wrapText="1"/>
    </xf>
    <xf numFmtId="0" fontId="0" fillId="0" borderId="0" xfId="0" applyAlignment="1"/>
    <xf numFmtId="9" fontId="0" fillId="2" borderId="2" xfId="0" applyNumberFormat="1" applyFill="1" applyBorder="1" applyAlignment="1"/>
    <xf numFmtId="9" fontId="0" fillId="2" borderId="11" xfId="0" applyNumberFormat="1" applyFill="1" applyBorder="1" applyAlignment="1"/>
    <xf numFmtId="176" fontId="0" fillId="2" borderId="2" xfId="0" applyNumberFormat="1" applyFill="1" applyBorder="1" applyAlignment="1">
      <alignment vertical="center"/>
    </xf>
    <xf numFmtId="176" fontId="0" fillId="2" borderId="11" xfId="0" applyNumberFormat="1" applyFill="1" applyBorder="1" applyAlignment="1">
      <alignment vertical="center"/>
    </xf>
    <xf numFmtId="181" fontId="0" fillId="2" borderId="11" xfId="0" applyNumberFormat="1" applyFill="1" applyBorder="1" applyAlignment="1">
      <alignment vertical="center"/>
    </xf>
    <xf numFmtId="176" fontId="0" fillId="2"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2"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34" xfId="0" applyBorder="1" applyAlignment="1">
      <alignment vertical="center"/>
    </xf>
    <xf numFmtId="0" fontId="12" fillId="0" borderId="0" xfId="0" applyFont="1" applyAlignment="1"/>
    <xf numFmtId="178" fontId="0" fillId="3" borderId="2" xfId="0" applyNumberFormat="1" applyFill="1" applyBorder="1" applyAlignment="1" applyProtection="1">
      <alignment horizontal="right"/>
      <protection locked="0"/>
    </xf>
    <xf numFmtId="178" fontId="0" fillId="3" borderId="11" xfId="0" applyNumberFormat="1" applyFill="1" applyBorder="1" applyAlignment="1" applyProtection="1">
      <alignment horizontal="right"/>
      <protection locked="0"/>
    </xf>
    <xf numFmtId="176" fontId="0" fillId="3" borderId="2" xfId="0" applyNumberFormat="1" applyFill="1" applyBorder="1" applyAlignment="1" applyProtection="1">
      <alignment vertical="center"/>
      <protection locked="0"/>
    </xf>
    <xf numFmtId="176" fontId="0" fillId="3" borderId="11" xfId="0" applyNumberFormat="1" applyFill="1" applyBorder="1" applyAlignment="1" applyProtection="1">
      <alignment vertical="center"/>
      <protection locked="0"/>
    </xf>
    <xf numFmtId="176" fontId="0" fillId="3" borderId="11" xfId="0" applyNumberFormat="1" applyFill="1" applyBorder="1" applyAlignment="1" applyProtection="1">
      <alignment horizontal="right" vertical="center"/>
      <protection locked="0"/>
    </xf>
    <xf numFmtId="0" fontId="4" fillId="5" borderId="4" xfId="0" applyFont="1" applyFill="1" applyBorder="1" applyAlignment="1" applyProtection="1">
      <alignment horizontal="center" vertical="center" wrapText="1"/>
      <protection locked="0"/>
    </xf>
    <xf numFmtId="176" fontId="0" fillId="3" borderId="9" xfId="0" applyNumberFormat="1" applyFill="1" applyBorder="1" applyAlignment="1" applyProtection="1">
      <alignment horizontal="right"/>
      <protection locked="0"/>
    </xf>
    <xf numFmtId="0" fontId="4" fillId="5" borderId="2" xfId="0" applyFont="1" applyFill="1" applyBorder="1" applyAlignment="1" applyProtection="1">
      <alignment horizontal="center" vertical="center" wrapText="1"/>
      <protection locked="0"/>
    </xf>
    <xf numFmtId="176" fontId="0" fillId="3" borderId="11" xfId="0" applyNumberFormat="1" applyFill="1" applyBorder="1" applyAlignment="1" applyProtection="1">
      <alignment horizontal="right"/>
      <protection locked="0"/>
    </xf>
    <xf numFmtId="0" fontId="4" fillId="5" borderId="14" xfId="0" applyFont="1" applyFill="1" applyBorder="1" applyAlignment="1" applyProtection="1">
      <alignment horizontal="center" vertical="center" wrapText="1"/>
      <protection locked="0"/>
    </xf>
    <xf numFmtId="0" fontId="0" fillId="3" borderId="31" xfId="0" applyFill="1" applyBorder="1" applyAlignment="1" applyProtection="1">
      <alignment vertical="center"/>
      <protection locked="0"/>
    </xf>
    <xf numFmtId="0" fontId="0" fillId="3" borderId="35" xfId="0" applyFill="1" applyBorder="1" applyAlignment="1" applyProtection="1">
      <alignment vertical="center"/>
      <protection locked="0"/>
    </xf>
    <xf numFmtId="0" fontId="18" fillId="0" borderId="0" xfId="0" applyFont="1"/>
    <xf numFmtId="0" fontId="19" fillId="0" borderId="0" xfId="0" applyFont="1" applyAlignment="1">
      <alignment vertical="top"/>
    </xf>
    <xf numFmtId="0" fontId="0" fillId="0" borderId="29" xfId="0" applyBorder="1" applyAlignment="1">
      <alignment vertical="center"/>
    </xf>
    <xf numFmtId="0" fontId="0" fillId="0" borderId="1" xfId="0" applyBorder="1" applyAlignment="1" applyProtection="1">
      <alignment wrapText="1"/>
      <protection locked="0"/>
    </xf>
    <xf numFmtId="9" fontId="0" fillId="0" borderId="1" xfId="0" applyNumberFormat="1" applyBorder="1" applyAlignment="1" applyProtection="1">
      <alignment wrapText="1"/>
      <protection locked="0"/>
    </xf>
    <xf numFmtId="58" fontId="0" fillId="0" borderId="2" xfId="0" applyNumberFormat="1" applyBorder="1" applyAlignment="1" applyProtection="1">
      <alignment horizontal="right"/>
      <protection locked="0"/>
    </xf>
    <xf numFmtId="58" fontId="0" fillId="0" borderId="11" xfId="0" applyNumberFormat="1" applyBorder="1" applyAlignment="1" applyProtection="1">
      <alignment horizontal="right"/>
      <protection locked="0"/>
    </xf>
    <xf numFmtId="0" fontId="3" fillId="0" borderId="1" xfId="0" applyFont="1" applyBorder="1" applyProtection="1">
      <protection locked="0"/>
    </xf>
    <xf numFmtId="10" fontId="0" fillId="3" borderId="2" xfId="0" applyNumberFormat="1" applyFill="1" applyBorder="1" applyAlignment="1" applyProtection="1">
      <alignment vertical="center"/>
      <protection locked="0"/>
    </xf>
    <xf numFmtId="10" fontId="0" fillId="3" borderId="11" xfId="0" applyNumberFormat="1" applyFill="1" applyBorder="1" applyAlignment="1" applyProtection="1">
      <alignment vertical="center"/>
      <protection locked="0"/>
    </xf>
    <xf numFmtId="176" fontId="0" fillId="2" borderId="11" xfId="0" applyNumberFormat="1" applyFill="1" applyBorder="1" applyAlignment="1" applyProtection="1">
      <alignment horizontal="right" vertical="center"/>
      <protection locked="0"/>
    </xf>
    <xf numFmtId="176" fontId="0" fillId="2" borderId="11" xfId="0" applyNumberFormat="1" applyFill="1" applyBorder="1" applyAlignment="1" applyProtection="1">
      <alignment horizontal="right" vertical="center"/>
    </xf>
    <xf numFmtId="0" fontId="4" fillId="0" borderId="2" xfId="0" applyFont="1" applyBorder="1" applyAlignment="1">
      <alignment horizontal="center" vertical="center" wrapText="1"/>
    </xf>
    <xf numFmtId="5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73" xfId="0" applyBorder="1" applyAlignment="1">
      <alignment vertical="center" wrapText="1"/>
    </xf>
    <xf numFmtId="0" fontId="0" fillId="0" borderId="27"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wrapText="1"/>
    </xf>
    <xf numFmtId="0" fontId="0" fillId="0" borderId="77" xfId="0" applyBorder="1" applyAlignment="1">
      <alignment vertical="center"/>
    </xf>
    <xf numFmtId="0" fontId="0" fillId="0" borderId="27" xfId="0" applyBorder="1" applyAlignment="1">
      <alignment vertical="center" wrapText="1"/>
    </xf>
    <xf numFmtId="0" fontId="0" fillId="0" borderId="1" xfId="0" applyBorder="1" applyAlignment="1">
      <alignment horizontal="center" vertical="center"/>
    </xf>
    <xf numFmtId="57" fontId="0" fillId="0" borderId="1" xfId="0" applyNumberFormat="1" applyBorder="1" applyAlignment="1">
      <alignment horizontal="center" vertical="center"/>
    </xf>
    <xf numFmtId="0" fontId="0" fillId="0" borderId="1" xfId="0" applyBorder="1" applyAlignment="1">
      <alignment horizontal="center" vertical="center"/>
    </xf>
    <xf numFmtId="0" fontId="20" fillId="4"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0" fontId="0" fillId="0" borderId="0" xfId="0" applyFont="1"/>
    <xf numFmtId="57"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21" fillId="0" borderId="0" xfId="0" applyFont="1" applyAlignment="1">
      <alignment vertical="top"/>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wrapText="1"/>
    </xf>
    <xf numFmtId="0" fontId="0" fillId="0" borderId="1" xfId="0" applyBorder="1" applyAlignment="1">
      <alignment horizontal="center"/>
    </xf>
    <xf numFmtId="0" fontId="0" fillId="0" borderId="31" xfId="0" applyBorder="1" applyAlignment="1">
      <alignment horizontal="center" vertical="center"/>
    </xf>
    <xf numFmtId="0" fontId="0" fillId="0" borderId="38" xfId="0" applyBorder="1" applyAlignment="1">
      <alignment horizontal="center"/>
    </xf>
    <xf numFmtId="0" fontId="0" fillId="0" borderId="59" xfId="0" applyBorder="1" applyAlignment="1">
      <alignment horizontal="center" vertical="center" wrapText="1"/>
    </xf>
    <xf numFmtId="0" fontId="0" fillId="0" borderId="59"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35" xfId="0" applyFill="1" applyBorder="1" applyAlignment="1" applyProtection="1">
      <alignment vertical="center"/>
      <protection locked="0"/>
    </xf>
    <xf numFmtId="0" fontId="10" fillId="0" borderId="31" xfId="0" applyFont="1" applyFill="1" applyBorder="1" applyAlignment="1" applyProtection="1">
      <alignment vertical="center"/>
      <protection locked="0"/>
    </xf>
    <xf numFmtId="177" fontId="10" fillId="0" borderId="21" xfId="0" applyNumberFormat="1" applyFont="1" applyBorder="1" applyAlignment="1">
      <alignment horizontal="right"/>
    </xf>
    <xf numFmtId="180" fontId="10" fillId="0" borderId="22" xfId="0" applyNumberFormat="1" applyFont="1" applyBorder="1" applyAlignment="1">
      <alignment horizontal="right"/>
    </xf>
    <xf numFmtId="0" fontId="22" fillId="0" borderId="8" xfId="0" applyFont="1" applyBorder="1" applyAlignment="1">
      <alignment horizontal="right"/>
    </xf>
    <xf numFmtId="177" fontId="10" fillId="0" borderId="16" xfId="0" applyNumberFormat="1" applyFont="1" applyBorder="1" applyAlignment="1">
      <alignment horizontal="right"/>
    </xf>
    <xf numFmtId="180" fontId="10" fillId="0" borderId="17" xfId="0" applyNumberFormat="1" applyFont="1" applyBorder="1" applyAlignment="1">
      <alignment horizontal="right"/>
    </xf>
    <xf numFmtId="0" fontId="22" fillId="0" borderId="2" xfId="0" applyFont="1" applyBorder="1" applyAlignment="1">
      <alignment horizontal="right"/>
    </xf>
    <xf numFmtId="0" fontId="16" fillId="0" borderId="2" xfId="0" applyFont="1" applyBorder="1" applyAlignment="1">
      <alignment horizontal="center" vertical="center"/>
    </xf>
    <xf numFmtId="177" fontId="10" fillId="0" borderId="18" xfId="0" applyNumberFormat="1" applyFont="1" applyBorder="1" applyAlignment="1">
      <alignment horizontal="right"/>
    </xf>
    <xf numFmtId="180" fontId="10" fillId="0" borderId="19" xfId="0" applyNumberFormat="1" applyFont="1" applyBorder="1" applyAlignment="1">
      <alignment horizontal="right"/>
    </xf>
    <xf numFmtId="0" fontId="22" fillId="0" borderId="4" xfId="0" applyFont="1" applyBorder="1" applyAlignment="1">
      <alignment horizontal="right"/>
    </xf>
    <xf numFmtId="58" fontId="0" fillId="0" borderId="4" xfId="0" applyNumberFormat="1" applyFont="1" applyBorder="1" applyAlignment="1">
      <alignment horizontal="center" vertical="center"/>
    </xf>
    <xf numFmtId="58" fontId="9" fillId="0" borderId="2" xfId="0" applyNumberFormat="1" applyFont="1" applyBorder="1" applyAlignment="1">
      <alignment horizontal="center" vertical="center"/>
    </xf>
    <xf numFmtId="0" fontId="23" fillId="0" borderId="4" xfId="0" applyFont="1" applyBorder="1" applyAlignment="1">
      <alignment horizontal="right"/>
    </xf>
    <xf numFmtId="0" fontId="0" fillId="0" borderId="1" xfId="0" applyBorder="1" applyProtection="1">
      <protection locked="0"/>
    </xf>
    <xf numFmtId="176" fontId="10" fillId="2" borderId="12" xfId="0" applyNumberFormat="1" applyFont="1" applyFill="1" applyBorder="1" applyAlignment="1">
      <alignment horizontal="center" vertical="center"/>
    </xf>
    <xf numFmtId="176" fontId="10" fillId="2" borderId="11" xfId="0" applyNumberFormat="1" applyFont="1" applyFill="1" applyBorder="1" applyAlignment="1">
      <alignment horizontal="center" vertical="center"/>
    </xf>
    <xf numFmtId="176" fontId="10" fillId="0" borderId="11" xfId="0" applyNumberFormat="1" applyFont="1" applyBorder="1" applyAlignment="1">
      <alignment horizontal="center" vertical="center"/>
    </xf>
    <xf numFmtId="176" fontId="10" fillId="0" borderId="11" xfId="0" applyNumberFormat="1" applyFont="1" applyFill="1" applyBorder="1" applyAlignment="1">
      <alignment vertical="center"/>
    </xf>
    <xf numFmtId="181" fontId="10" fillId="0" borderId="11" xfId="0" applyNumberFormat="1" applyFont="1" applyFill="1" applyBorder="1" applyAlignment="1">
      <alignment vertical="center"/>
    </xf>
    <xf numFmtId="176" fontId="10" fillId="0" borderId="11" xfId="0" applyNumberFormat="1" applyFont="1" applyFill="1" applyBorder="1" applyAlignment="1" applyProtection="1">
      <alignment horizontal="right"/>
      <protection locked="0"/>
    </xf>
    <xf numFmtId="176" fontId="10" fillId="2" borderId="11" xfId="0" applyNumberFormat="1" applyFont="1" applyFill="1" applyBorder="1" applyAlignment="1">
      <alignment vertical="center"/>
    </xf>
    <xf numFmtId="176" fontId="10" fillId="2" borderId="11" xfId="0" applyNumberFormat="1" applyFont="1" applyFill="1" applyBorder="1" applyAlignment="1" applyProtection="1">
      <alignment horizontal="right" vertical="center"/>
      <protection locked="0"/>
    </xf>
    <xf numFmtId="10" fontId="10" fillId="0" borderId="11" xfId="0" applyNumberFormat="1" applyFont="1" applyFill="1" applyBorder="1" applyAlignment="1" applyProtection="1">
      <alignment vertical="center"/>
      <protection locked="0"/>
    </xf>
    <xf numFmtId="176" fontId="10" fillId="0" borderId="11" xfId="0" applyNumberFormat="1" applyFont="1" applyFill="1" applyBorder="1" applyAlignment="1" applyProtection="1">
      <alignment vertical="center"/>
      <protection locked="0"/>
    </xf>
    <xf numFmtId="58" fontId="0" fillId="0" borderId="11" xfId="0" applyNumberFormat="1" applyFill="1" applyBorder="1" applyAlignment="1">
      <alignment horizontal="right"/>
    </xf>
    <xf numFmtId="178" fontId="10" fillId="0" borderId="11" xfId="0" applyNumberFormat="1" applyFont="1" applyFill="1" applyBorder="1" applyAlignment="1" applyProtection="1">
      <alignment horizontal="right"/>
      <protection locked="0"/>
    </xf>
    <xf numFmtId="58" fontId="0" fillId="0" borderId="11" xfId="0" applyNumberFormat="1" applyFill="1" applyBorder="1" applyAlignment="1" applyProtection="1">
      <alignment horizontal="right"/>
      <protection locked="0"/>
    </xf>
    <xf numFmtId="9" fontId="10" fillId="2" borderId="11" xfId="0" applyNumberFormat="1" applyFont="1" applyFill="1" applyBorder="1" applyAlignment="1"/>
    <xf numFmtId="176" fontId="10" fillId="2" borderId="7" xfId="0" applyNumberFormat="1" applyFont="1" applyFill="1" applyBorder="1" applyAlignment="1">
      <alignment horizontal="center" vertical="center"/>
    </xf>
    <xf numFmtId="176" fontId="10" fillId="2" borderId="2" xfId="0" applyNumberFormat="1" applyFont="1" applyFill="1" applyBorder="1" applyAlignment="1">
      <alignment horizontal="center" vertical="center"/>
    </xf>
    <xf numFmtId="176" fontId="10" fillId="0" borderId="2" xfId="0" applyNumberFormat="1" applyFont="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4" fillId="0" borderId="2" xfId="0" applyFont="1" applyFill="1" applyBorder="1" applyAlignment="1">
      <alignment horizontal="center" vertical="center" wrapText="1"/>
    </xf>
    <xf numFmtId="176" fontId="0" fillId="0" borderId="9" xfId="0" applyNumberFormat="1" applyFill="1" applyBorder="1" applyAlignment="1" applyProtection="1">
      <alignment horizontal="right"/>
      <protection locked="0"/>
    </xf>
    <xf numFmtId="176" fontId="10" fillId="0" borderId="9" xfId="0" applyNumberFormat="1" applyFont="1" applyFill="1" applyBorder="1" applyAlignment="1" applyProtection="1">
      <alignment horizontal="right"/>
      <protection locked="0"/>
    </xf>
    <xf numFmtId="176" fontId="10" fillId="3" borderId="9" xfId="0" applyNumberFormat="1" applyFont="1" applyFill="1" applyBorder="1" applyAlignment="1" applyProtection="1">
      <alignment horizontal="right"/>
      <protection locked="0"/>
    </xf>
    <xf numFmtId="176" fontId="10" fillId="2" borderId="2" xfId="0" applyNumberFormat="1" applyFont="1" applyFill="1" applyBorder="1" applyAlignment="1">
      <alignment vertical="center"/>
    </xf>
    <xf numFmtId="10" fontId="10" fillId="0" borderId="2" xfId="0" applyNumberFormat="1" applyFont="1" applyFill="1" applyBorder="1" applyAlignment="1" applyProtection="1">
      <alignment vertical="center"/>
      <protection locked="0"/>
    </xf>
    <xf numFmtId="176" fontId="10" fillId="0" borderId="2" xfId="0" applyNumberFormat="1" applyFont="1" applyFill="1" applyBorder="1" applyAlignment="1" applyProtection="1">
      <alignment vertical="center"/>
      <protection locked="0"/>
    </xf>
    <xf numFmtId="58" fontId="0" fillId="0" borderId="2" xfId="0" applyNumberFormat="1" applyFill="1" applyBorder="1" applyAlignment="1">
      <alignment horizontal="right"/>
    </xf>
    <xf numFmtId="178" fontId="10" fillId="0" borderId="2" xfId="0" applyNumberFormat="1" applyFont="1" applyFill="1" applyBorder="1" applyAlignment="1" applyProtection="1">
      <alignment horizontal="right"/>
      <protection locked="0"/>
    </xf>
    <xf numFmtId="58" fontId="0" fillId="0" borderId="2" xfId="0" applyNumberFormat="1" applyFill="1" applyBorder="1" applyAlignment="1" applyProtection="1">
      <alignment horizontal="right"/>
      <protection locked="0"/>
    </xf>
    <xf numFmtId="9" fontId="10" fillId="2" borderId="2" xfId="0" applyNumberFormat="1" applyFont="1" applyFill="1" applyBorder="1" applyAlignment="1"/>
    <xf numFmtId="176" fontId="10" fillId="2" borderId="15" xfId="0" applyNumberFormat="1" applyFont="1" applyFill="1" applyBorder="1" applyAlignment="1">
      <alignment horizontal="center" vertical="center"/>
    </xf>
    <xf numFmtId="176" fontId="10" fillId="2" borderId="14" xfId="0" applyNumberFormat="1" applyFont="1" applyFill="1" applyBorder="1" applyAlignment="1">
      <alignment horizontal="center" vertical="center"/>
    </xf>
    <xf numFmtId="176" fontId="10" fillId="0" borderId="14" xfId="0" applyNumberFormat="1" applyFont="1" applyBorder="1" applyAlignment="1">
      <alignment horizontal="center" vertical="center"/>
    </xf>
    <xf numFmtId="0" fontId="0" fillId="0" borderId="14" xfId="0" applyFill="1" applyBorder="1" applyAlignment="1">
      <alignment horizontal="center" vertical="center" wrapText="1"/>
    </xf>
    <xf numFmtId="0" fontId="0" fillId="0" borderId="14" xfId="0" applyFill="1" applyBorder="1" applyAlignment="1">
      <alignment horizontal="center" vertical="center"/>
    </xf>
    <xf numFmtId="176" fontId="10" fillId="0" borderId="11" xfId="0" applyNumberFormat="1" applyFont="1" applyFill="1" applyBorder="1" applyAlignment="1" applyProtection="1">
      <alignment horizontal="right" vertical="center"/>
      <protection locked="0"/>
    </xf>
    <xf numFmtId="176" fontId="10" fillId="2" borderId="11" xfId="0" applyNumberFormat="1" applyFont="1" applyFill="1" applyBorder="1" applyAlignment="1" applyProtection="1">
      <alignment horizontal="right" vertical="center"/>
    </xf>
    <xf numFmtId="176" fontId="9" fillId="0" borderId="9" xfId="0" applyNumberFormat="1" applyFont="1" applyFill="1" applyBorder="1" applyAlignment="1" applyProtection="1">
      <alignment horizontal="right"/>
      <protection locked="0"/>
    </xf>
    <xf numFmtId="176" fontId="9" fillId="3" borderId="9" xfId="0" applyNumberFormat="1" applyFont="1" applyFill="1" applyBorder="1" applyAlignment="1" applyProtection="1">
      <alignment horizontal="right"/>
      <protection locked="0"/>
    </xf>
    <xf numFmtId="176" fontId="10" fillId="2" borderId="5" xfId="0" applyNumberFormat="1" applyFont="1" applyFill="1" applyBorder="1" applyAlignment="1">
      <alignment horizontal="center" vertical="center"/>
    </xf>
    <xf numFmtId="176" fontId="10" fillId="2" borderId="4" xfId="0" applyNumberFormat="1" applyFont="1" applyFill="1" applyBorder="1" applyAlignment="1">
      <alignment horizontal="center" vertical="center"/>
    </xf>
    <xf numFmtId="176" fontId="10" fillId="0" borderId="4" xfId="0" applyNumberFormat="1" applyFont="1" applyBorder="1" applyAlignment="1">
      <alignment horizontal="center" vertical="center"/>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25" fillId="0" borderId="0" xfId="0" applyFont="1" applyAlignment="1">
      <alignment vertical="center"/>
    </xf>
    <xf numFmtId="58" fontId="0" fillId="2" borderId="2" xfId="0" applyNumberFormat="1" applyFill="1" applyBorder="1" applyAlignment="1" applyProtection="1">
      <alignment horizontal="right"/>
      <protection locked="0"/>
    </xf>
    <xf numFmtId="58" fontId="0" fillId="2" borderId="11" xfId="0" applyNumberFormat="1" applyFill="1" applyBorder="1" applyAlignment="1" applyProtection="1">
      <alignment horizontal="right"/>
      <protection locked="0"/>
    </xf>
    <xf numFmtId="0" fontId="0" fillId="0" borderId="55" xfId="0" applyBorder="1" applyAlignment="1">
      <alignment horizontal="center" vertical="center" textRotation="255"/>
    </xf>
    <xf numFmtId="0" fontId="0" fillId="0" borderId="27" xfId="0" applyBorder="1" applyAlignment="1">
      <alignment horizontal="center" vertical="center" textRotation="255"/>
    </xf>
    <xf numFmtId="0" fontId="0" fillId="0" borderId="28" xfId="0" applyBorder="1" applyAlignment="1">
      <alignment horizontal="center" vertical="center" textRotation="255"/>
    </xf>
    <xf numFmtId="0" fontId="0" fillId="0" borderId="0" xfId="0" applyBorder="1" applyAlignment="1">
      <alignment horizontal="center"/>
    </xf>
    <xf numFmtId="0" fontId="0" fillId="0" borderId="41" xfId="0" applyBorder="1" applyAlignment="1">
      <alignment horizontal="center"/>
    </xf>
    <xf numFmtId="184" fontId="0" fillId="0" borderId="33" xfId="0" applyNumberFormat="1" applyBorder="1" applyAlignment="1">
      <alignment horizontal="center" vertical="center"/>
    </xf>
    <xf numFmtId="184" fontId="0" fillId="0" borderId="17" xfId="0" applyNumberFormat="1" applyBorder="1" applyAlignment="1">
      <alignment horizontal="center" vertical="center"/>
    </xf>
    <xf numFmtId="0" fontId="0" fillId="0" borderId="0" xfId="0" applyBorder="1" applyAlignment="1">
      <alignment horizontal="left"/>
    </xf>
    <xf numFmtId="0" fontId="0" fillId="0" borderId="26" xfId="0" applyBorder="1" applyAlignment="1">
      <alignment horizontal="left"/>
    </xf>
    <xf numFmtId="0" fontId="0" fillId="0" borderId="53" xfId="0" applyBorder="1" applyAlignment="1">
      <alignment horizontal="center"/>
    </xf>
    <xf numFmtId="0" fontId="0" fillId="0" borderId="54" xfId="0" applyBorder="1" applyAlignment="1">
      <alignment horizont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left"/>
    </xf>
    <xf numFmtId="184" fontId="0" fillId="3" borderId="33" xfId="0" applyNumberFormat="1" applyFill="1" applyBorder="1" applyAlignment="1" applyProtection="1">
      <alignment horizontal="center" vertical="center"/>
      <protection locked="0"/>
    </xf>
    <xf numFmtId="184" fontId="0" fillId="2" borderId="20" xfId="0" applyNumberFormat="1" applyFill="1" applyBorder="1" applyAlignment="1">
      <alignment horizontal="center" vertical="center"/>
    </xf>
    <xf numFmtId="184" fontId="0" fillId="2" borderId="6" xfId="0" applyNumberFormat="1" applyFill="1" applyBorder="1" applyAlignment="1">
      <alignment horizontal="center" vertical="center"/>
    </xf>
    <xf numFmtId="184" fontId="0" fillId="0" borderId="20" xfId="0" applyNumberFormat="1" applyBorder="1" applyAlignment="1">
      <alignment horizontal="center" vertical="center"/>
    </xf>
    <xf numFmtId="184" fontId="0" fillId="0" borderId="6" xfId="0" applyNumberFormat="1" applyBorder="1" applyAlignment="1">
      <alignment horizontal="center" vertical="center"/>
    </xf>
    <xf numFmtId="0" fontId="0" fillId="0" borderId="26" xfId="0" applyBorder="1" applyAlignment="1">
      <alignment horizontal="center"/>
    </xf>
    <xf numFmtId="0" fontId="0" fillId="0" borderId="40" xfId="0" applyBorder="1" applyAlignment="1">
      <alignment horizontal="center"/>
    </xf>
    <xf numFmtId="0" fontId="0" fillId="0" borderId="52" xfId="0" applyBorder="1" applyAlignment="1">
      <alignment horizontal="left"/>
    </xf>
    <xf numFmtId="0" fontId="0" fillId="0" borderId="53" xfId="0" applyBorder="1" applyAlignment="1">
      <alignment horizontal="left"/>
    </xf>
    <xf numFmtId="0" fontId="0" fillId="0" borderId="56" xfId="0" applyBorder="1" applyAlignment="1">
      <alignment horizontal="left"/>
    </xf>
    <xf numFmtId="0" fontId="0" fillId="0" borderId="16" xfId="0" applyBorder="1" applyAlignment="1">
      <alignment horizontal="left"/>
    </xf>
    <xf numFmtId="0" fontId="0" fillId="0" borderId="33" xfId="0" applyBorder="1" applyAlignment="1">
      <alignment horizontal="left"/>
    </xf>
    <xf numFmtId="0" fontId="0" fillId="0" borderId="17" xfId="0" applyBorder="1" applyAlignment="1">
      <alignment horizontal="left"/>
    </xf>
    <xf numFmtId="0" fontId="0" fillId="0" borderId="33" xfId="0" applyBorder="1" applyAlignment="1">
      <alignment horizontal="center"/>
    </xf>
    <xf numFmtId="0" fontId="0" fillId="0" borderId="20" xfId="0" applyBorder="1" applyAlignment="1">
      <alignment horizontal="center"/>
    </xf>
    <xf numFmtId="184" fontId="0" fillId="0" borderId="35" xfId="0" applyNumberFormat="1" applyBorder="1" applyAlignment="1">
      <alignment horizontal="center" vertical="center"/>
    </xf>
    <xf numFmtId="184" fontId="0" fillId="0" borderId="36" xfId="0" applyNumberFormat="1" applyBorder="1" applyAlignment="1">
      <alignment horizontal="center" vertical="center"/>
    </xf>
    <xf numFmtId="184" fontId="0" fillId="0" borderId="38" xfId="0" applyNumberFormat="1" applyBorder="1" applyAlignment="1">
      <alignment horizontal="center" vertical="center"/>
    </xf>
    <xf numFmtId="184" fontId="0" fillId="0" borderId="39" xfId="0" applyNumberFormat="1"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xf>
    <xf numFmtId="184" fontId="0" fillId="3" borderId="38" xfId="0" applyNumberFormat="1" applyFill="1" applyBorder="1" applyAlignment="1" applyProtection="1">
      <alignment horizontal="center"/>
      <protection locked="0"/>
    </xf>
    <xf numFmtId="184" fontId="0" fillId="0" borderId="38" xfId="0" applyNumberFormat="1" applyBorder="1" applyAlignment="1">
      <alignment horizontal="center"/>
    </xf>
    <xf numFmtId="0" fontId="0" fillId="0" borderId="42" xfId="0" applyBorder="1" applyAlignment="1">
      <alignment horizontal="center" vertical="center" textRotation="255"/>
    </xf>
    <xf numFmtId="0" fontId="0" fillId="0" borderId="47" xfId="0" applyBorder="1" applyAlignment="1">
      <alignment horizontal="center" vertical="center" textRotation="255"/>
    </xf>
    <xf numFmtId="0" fontId="0" fillId="0" borderId="4"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177" fontId="0" fillId="2" borderId="4" xfId="0" applyNumberFormat="1" applyFill="1" applyBorder="1" applyAlignment="1">
      <alignment horizontal="center" vertical="center"/>
    </xf>
    <xf numFmtId="177" fontId="0" fillId="2" borderId="2"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0" borderId="4" xfId="0" applyNumberFormat="1" applyBorder="1" applyAlignment="1">
      <alignment horizontal="center" vertical="center"/>
    </xf>
    <xf numFmtId="177" fontId="0" fillId="0" borderId="2" xfId="0" applyNumberFormat="1" applyBorder="1" applyAlignment="1">
      <alignment horizontal="center" vertical="center"/>
    </xf>
    <xf numFmtId="177" fontId="0" fillId="0" borderId="8" xfId="0" applyNumberFormat="1"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center" vertical="center"/>
    </xf>
    <xf numFmtId="184" fontId="0" fillId="0" borderId="31" xfId="0" applyNumberFormat="1" applyBorder="1" applyAlignment="1">
      <alignment horizontal="center" vertical="center"/>
    </xf>
    <xf numFmtId="184" fontId="0" fillId="0" borderId="29" xfId="0" applyNumberFormat="1" applyBorder="1" applyAlignment="1">
      <alignment horizontal="center" vertical="center"/>
    </xf>
    <xf numFmtId="0" fontId="0" fillId="0" borderId="1" xfId="0" applyBorder="1" applyAlignment="1">
      <alignment horizontal="center"/>
    </xf>
    <xf numFmtId="49" fontId="12" fillId="3" borderId="1"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0" fillId="0" borderId="51" xfId="0" applyBorder="1" applyAlignment="1">
      <alignment horizontal="right"/>
    </xf>
    <xf numFmtId="0" fontId="0" fillId="0" borderId="51" xfId="0" applyBorder="1" applyAlignment="1">
      <alignment horizontal="center"/>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11" fillId="0" borderId="27" xfId="0" applyFont="1" applyBorder="1" applyAlignment="1">
      <alignment horizontal="center" vertical="center" textRotation="255"/>
    </xf>
    <xf numFmtId="0" fontId="11" fillId="0" borderId="28" xfId="0" applyFont="1" applyBorder="1" applyAlignment="1">
      <alignment horizontal="center" vertical="center" textRotation="255"/>
    </xf>
    <xf numFmtId="0" fontId="0" fillId="3" borderId="16" xfId="0" applyFill="1" applyBorder="1" applyAlignment="1" applyProtection="1">
      <alignment horizontal="left" vertical="center"/>
      <protection locked="0"/>
    </xf>
    <xf numFmtId="0" fontId="0" fillId="3" borderId="33"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0" borderId="16" xfId="0" applyBorder="1" applyAlignment="1">
      <alignment horizontal="left" vertical="center"/>
    </xf>
    <xf numFmtId="179" fontId="0" fillId="0" borderId="31" xfId="0" applyNumberFormat="1" applyBorder="1" applyAlignment="1">
      <alignment horizontal="center" vertical="center"/>
    </xf>
    <xf numFmtId="179" fontId="0" fillId="0" borderId="29" xfId="0" applyNumberFormat="1" applyBorder="1" applyAlignment="1">
      <alignment horizontal="center" vertical="center"/>
    </xf>
    <xf numFmtId="179" fontId="0" fillId="0" borderId="72" xfId="0" applyNumberFormat="1" applyBorder="1" applyAlignment="1">
      <alignment horizontal="center" vertical="center"/>
    </xf>
    <xf numFmtId="0" fontId="0" fillId="0" borderId="31" xfId="0" applyBorder="1" applyAlignment="1">
      <alignment horizontal="center" vertical="center"/>
    </xf>
    <xf numFmtId="179" fontId="0" fillId="3" borderId="31" xfId="0" applyNumberFormat="1" applyFill="1" applyBorder="1" applyAlignment="1" applyProtection="1">
      <alignment horizontal="center" vertical="center"/>
      <protection locked="0"/>
    </xf>
    <xf numFmtId="179" fontId="0" fillId="3" borderId="57" xfId="0" applyNumberFormat="1" applyFill="1" applyBorder="1" applyAlignment="1" applyProtection="1">
      <alignment horizontal="center" vertical="center"/>
      <protection locked="0"/>
    </xf>
    <xf numFmtId="0" fontId="17" fillId="0" borderId="0" xfId="0" applyFont="1" applyBorder="1" applyAlignment="1">
      <alignment horizontal="left"/>
    </xf>
    <xf numFmtId="0" fontId="4" fillId="0" borderId="0" xfId="0" applyFont="1" applyBorder="1" applyAlignment="1">
      <alignment horizontal="left"/>
    </xf>
    <xf numFmtId="0" fontId="4" fillId="0" borderId="26" xfId="0" applyFont="1" applyBorder="1" applyAlignment="1">
      <alignment horizontal="left"/>
    </xf>
    <xf numFmtId="179" fontId="0" fillId="0" borderId="35" xfId="0" applyNumberFormat="1" applyBorder="1" applyAlignment="1">
      <alignment horizontal="center" vertical="center"/>
    </xf>
    <xf numFmtId="179" fontId="0" fillId="0" borderId="36" xfId="0" applyNumberFormat="1" applyBorder="1" applyAlignment="1">
      <alignment horizontal="center" vertical="center"/>
    </xf>
    <xf numFmtId="179" fontId="0" fillId="0" borderId="20" xfId="0" applyNumberFormat="1" applyBorder="1" applyAlignment="1">
      <alignment horizontal="center" vertical="center"/>
    </xf>
    <xf numFmtId="179" fontId="0" fillId="0" borderId="6" xfId="0" applyNumberFormat="1" applyBorder="1" applyAlignment="1">
      <alignment horizontal="center" vertical="center"/>
    </xf>
    <xf numFmtId="179" fontId="0" fillId="0" borderId="33" xfId="0" applyNumberFormat="1" applyBorder="1" applyAlignment="1">
      <alignment horizontal="center" vertical="center"/>
    </xf>
    <xf numFmtId="0" fontId="0" fillId="0" borderId="38" xfId="0" applyBorder="1" applyAlignment="1">
      <alignment horizontal="center"/>
    </xf>
    <xf numFmtId="0" fontId="0" fillId="0" borderId="39" xfId="0" applyBorder="1" applyAlignment="1">
      <alignment horizontal="center"/>
    </xf>
    <xf numFmtId="0" fontId="0" fillId="0" borderId="63" xfId="0" applyBorder="1" applyAlignment="1">
      <alignment horizontal="left"/>
    </xf>
    <xf numFmtId="0" fontId="0" fillId="0" borderId="38" xfId="0" applyBorder="1" applyAlignment="1">
      <alignment horizontal="left"/>
    </xf>
    <xf numFmtId="0" fontId="0" fillId="0" borderId="37" xfId="0" applyBorder="1" applyAlignment="1">
      <alignment horizontal="left"/>
    </xf>
    <xf numFmtId="179" fontId="0" fillId="2" borderId="20" xfId="0" applyNumberFormat="1" applyFill="1" applyBorder="1" applyAlignment="1">
      <alignment horizontal="center" vertical="center"/>
    </xf>
    <xf numFmtId="179" fontId="0" fillId="2" borderId="6" xfId="0" applyNumberFormat="1" applyFill="1" applyBorder="1" applyAlignment="1">
      <alignment horizontal="center" vertical="center"/>
    </xf>
    <xf numFmtId="179" fontId="0" fillId="3" borderId="33" xfId="0" applyNumberFormat="1" applyFill="1" applyBorder="1" applyAlignment="1" applyProtection="1">
      <alignment horizontal="center" vertical="center"/>
      <protection locked="0"/>
    </xf>
    <xf numFmtId="184" fontId="0" fillId="0" borderId="72" xfId="0" applyNumberFormat="1" applyBorder="1" applyAlignment="1">
      <alignment horizontal="center" vertical="center"/>
    </xf>
    <xf numFmtId="184" fontId="0" fillId="0" borderId="57" xfId="0" applyNumberFormat="1" applyBorder="1" applyAlignment="1">
      <alignment horizontal="center" vertical="center"/>
    </xf>
    <xf numFmtId="49" fontId="24" fillId="0" borderId="1" xfId="0" applyNumberFormat="1"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177" fontId="9" fillId="2" borderId="4"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xf>
    <xf numFmtId="177" fontId="9" fillId="2" borderId="8" xfId="0" applyNumberFormat="1" applyFont="1" applyFill="1" applyBorder="1" applyAlignment="1">
      <alignment horizontal="center" vertical="center"/>
    </xf>
    <xf numFmtId="177" fontId="9" fillId="0" borderId="4"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8" xfId="0" applyNumberFormat="1" applyFont="1" applyBorder="1" applyAlignment="1">
      <alignment horizontal="center" vertical="center"/>
    </xf>
    <xf numFmtId="184" fontId="10" fillId="2" borderId="20" xfId="0" applyNumberFormat="1" applyFont="1" applyFill="1" applyBorder="1" applyAlignment="1">
      <alignment horizontal="center" vertical="center"/>
    </xf>
    <xf numFmtId="184" fontId="10" fillId="2" borderId="6" xfId="0" applyNumberFormat="1" applyFont="1" applyFill="1" applyBorder="1" applyAlignment="1">
      <alignment horizontal="center" vertical="center"/>
    </xf>
    <xf numFmtId="184" fontId="10" fillId="0" borderId="33" xfId="0" applyNumberFormat="1" applyFont="1" applyFill="1" applyBorder="1" applyAlignment="1" applyProtection="1">
      <alignment horizontal="center" vertical="center"/>
      <protection locked="0"/>
    </xf>
    <xf numFmtId="184" fontId="10" fillId="0" borderId="20" xfId="0" applyNumberFormat="1" applyFont="1" applyBorder="1" applyAlignment="1">
      <alignment horizontal="center" vertical="center"/>
    </xf>
    <xf numFmtId="184" fontId="10" fillId="0" borderId="6" xfId="0" applyNumberFormat="1" applyFont="1" applyBorder="1" applyAlignment="1">
      <alignment horizontal="center" vertical="center"/>
    </xf>
    <xf numFmtId="184" fontId="10" fillId="0" borderId="33" xfId="0" applyNumberFormat="1" applyFont="1" applyBorder="1" applyAlignment="1">
      <alignment horizontal="center" vertical="center"/>
    </xf>
    <xf numFmtId="184" fontId="10" fillId="0" borderId="35" xfId="0" applyNumberFormat="1" applyFont="1" applyBorder="1" applyAlignment="1">
      <alignment horizontal="center" vertical="center"/>
    </xf>
    <xf numFmtId="184" fontId="10" fillId="0" borderId="36" xfId="0" applyNumberFormat="1" applyFont="1" applyBorder="1" applyAlignment="1">
      <alignment horizontal="center" vertical="center"/>
    </xf>
    <xf numFmtId="184" fontId="10" fillId="0" borderId="38" xfId="0" applyNumberFormat="1" applyFont="1" applyBorder="1" applyAlignment="1">
      <alignment horizontal="center" vertical="center"/>
    </xf>
    <xf numFmtId="184" fontId="10" fillId="0" borderId="39" xfId="0" applyNumberFormat="1" applyFont="1" applyBorder="1" applyAlignment="1">
      <alignment horizontal="center" vertical="center"/>
    </xf>
    <xf numFmtId="184" fontId="10" fillId="0" borderId="31" xfId="0" applyNumberFormat="1" applyFont="1" applyBorder="1" applyAlignment="1">
      <alignment horizontal="center" vertical="center"/>
    </xf>
    <xf numFmtId="184" fontId="10" fillId="0" borderId="29" xfId="0" applyNumberFormat="1" applyFont="1" applyBorder="1" applyAlignment="1">
      <alignment horizontal="center" vertical="center"/>
    </xf>
    <xf numFmtId="184" fontId="10" fillId="0" borderId="72" xfId="0" applyNumberFormat="1" applyFont="1" applyBorder="1" applyAlignment="1">
      <alignment horizontal="center" vertical="center"/>
    </xf>
    <xf numFmtId="184" fontId="10" fillId="0" borderId="57" xfId="0" applyNumberFormat="1" applyFont="1" applyBorder="1" applyAlignment="1">
      <alignment horizontal="center" vertical="center"/>
    </xf>
    <xf numFmtId="184" fontId="10" fillId="0" borderId="38" xfId="0" applyNumberFormat="1" applyFont="1" applyFill="1" applyBorder="1" applyAlignment="1" applyProtection="1">
      <alignment horizontal="center"/>
      <protection locked="0"/>
    </xf>
    <xf numFmtId="184" fontId="10" fillId="0" borderId="38" xfId="0" applyNumberFormat="1" applyFont="1" applyBorder="1" applyAlignment="1">
      <alignment horizontal="center"/>
    </xf>
    <xf numFmtId="184" fontId="10" fillId="0" borderId="17" xfId="0" applyNumberFormat="1" applyFont="1" applyBorder="1" applyAlignment="1">
      <alignment horizontal="center" vertical="center"/>
    </xf>
    <xf numFmtId="179" fontId="0" fillId="0" borderId="33" xfId="0" applyNumberFormat="1" applyFill="1" applyBorder="1" applyAlignment="1" applyProtection="1">
      <alignment horizontal="center" vertical="center"/>
      <protection locked="0"/>
    </xf>
    <xf numFmtId="0" fontId="0" fillId="0" borderId="16" xfId="0" applyFill="1" applyBorder="1" applyAlignment="1" applyProtection="1">
      <alignment horizontal="left" vertical="center"/>
      <protection locked="0"/>
    </xf>
    <xf numFmtId="0" fontId="0" fillId="0" borderId="33"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179" fontId="0" fillId="0" borderId="31" xfId="0" applyNumberFormat="1" applyFill="1" applyBorder="1" applyAlignment="1" applyProtection="1">
      <alignment horizontal="center" vertical="center"/>
      <protection locked="0"/>
    </xf>
    <xf numFmtId="179" fontId="0" fillId="0" borderId="57" xfId="0" applyNumberFormat="1" applyFill="1" applyBorder="1" applyAlignment="1" applyProtection="1">
      <alignment horizontal="center" vertical="center"/>
      <protection locked="0"/>
    </xf>
    <xf numFmtId="0" fontId="9" fillId="0" borderId="0" xfId="0" applyFont="1" applyAlignment="1">
      <alignment horizontal="left" vertical="top" wrapText="1"/>
    </xf>
    <xf numFmtId="0" fontId="0" fillId="0" borderId="0" xfId="0" applyAlignment="1">
      <alignment horizontal="left" vertical="top" wrapText="1"/>
    </xf>
    <xf numFmtId="177" fontId="0" fillId="3" borderId="14"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11" xfId="0" applyNumberFormat="1" applyFill="1" applyBorder="1" applyAlignment="1" applyProtection="1">
      <alignment horizontal="center" vertical="center"/>
      <protection locked="0"/>
    </xf>
    <xf numFmtId="177" fontId="0" fillId="2" borderId="23" xfId="0" applyNumberFormat="1" applyFill="1" applyBorder="1" applyAlignment="1">
      <alignment horizontal="center" vertical="center"/>
    </xf>
    <xf numFmtId="177" fontId="0" fillId="2" borderId="24" xfId="0" applyNumberFormat="1" applyFill="1" applyBorder="1" applyAlignment="1">
      <alignment horizontal="center" vertical="center"/>
    </xf>
    <xf numFmtId="177" fontId="0" fillId="2" borderId="25" xfId="0" applyNumberFormat="1" applyFill="1" applyBorder="1" applyAlignment="1">
      <alignment horizontal="center" vertical="center"/>
    </xf>
    <xf numFmtId="0" fontId="0" fillId="0" borderId="59" xfId="0" applyBorder="1" applyAlignment="1">
      <alignment horizontal="center" vertical="center" wrapText="1"/>
    </xf>
    <xf numFmtId="0" fontId="0" fillId="0" borderId="59"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5" borderId="14" xfId="0"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0" fontId="0" fillId="5" borderId="11" xfId="0" applyFill="1" applyBorder="1" applyAlignment="1" applyProtection="1">
      <alignment horizontal="center" vertical="center" wrapText="1"/>
      <protection locked="0"/>
    </xf>
    <xf numFmtId="177" fontId="0" fillId="3" borderId="4" xfId="0" applyNumberFormat="1" applyFill="1" applyBorder="1" applyAlignment="1" applyProtection="1">
      <alignment horizontal="center" vertical="center"/>
      <protection locked="0"/>
    </xf>
    <xf numFmtId="177" fontId="0" fillId="2" borderId="11" xfId="0" applyNumberFormat="1" applyFill="1" applyBorder="1" applyAlignment="1">
      <alignment horizontal="center" vertical="center"/>
    </xf>
    <xf numFmtId="0" fontId="0" fillId="0" borderId="3" xfId="0" applyBorder="1" applyAlignment="1">
      <alignment horizontal="center" vertical="center"/>
    </xf>
    <xf numFmtId="0" fontId="0" fillId="5" borderId="4" xfId="0" applyFill="1" applyBorder="1" applyAlignment="1" applyProtection="1">
      <alignment horizontal="center" vertical="center" wrapText="1"/>
      <protection locked="0"/>
    </xf>
    <xf numFmtId="0" fontId="0" fillId="0" borderId="83" xfId="0" applyBorder="1" applyAlignment="1">
      <alignment horizontal="center" vertical="center"/>
    </xf>
    <xf numFmtId="0" fontId="0" fillId="5" borderId="23" xfId="0"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0" fontId="0" fillId="5" borderId="25" xfId="0" applyFill="1" applyBorder="1" applyAlignment="1" applyProtection="1">
      <alignment horizontal="center" vertical="center" wrapText="1"/>
      <protection locked="0"/>
    </xf>
    <xf numFmtId="49" fontId="0" fillId="3" borderId="1" xfId="0" applyNumberForma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9" fillId="5" borderId="4"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0" fillId="0" borderId="14" xfId="0" applyFill="1" applyBorder="1" applyAlignment="1">
      <alignment horizontal="center" vertical="center"/>
    </xf>
    <xf numFmtId="177" fontId="10" fillId="0" borderId="14" xfId="0" applyNumberFormat="1" applyFont="1" applyFill="1" applyBorder="1" applyAlignment="1" applyProtection="1">
      <alignment horizontal="center" vertical="center"/>
      <protection locked="0"/>
    </xf>
    <xf numFmtId="177" fontId="10" fillId="0" borderId="2" xfId="0" applyNumberFormat="1" applyFont="1" applyFill="1" applyBorder="1" applyAlignment="1" applyProtection="1">
      <alignment horizontal="center" vertical="center"/>
      <protection locked="0"/>
    </xf>
    <xf numFmtId="177" fontId="10" fillId="0" borderId="11" xfId="0" applyNumberFormat="1" applyFont="1" applyFill="1" applyBorder="1" applyAlignment="1" applyProtection="1">
      <alignment horizontal="center" vertical="center"/>
      <protection locked="0"/>
    </xf>
    <xf numFmtId="177" fontId="10" fillId="0" borderId="23" xfId="0" applyNumberFormat="1" applyFont="1" applyFill="1" applyBorder="1" applyAlignment="1">
      <alignment horizontal="center" vertical="center"/>
    </xf>
    <xf numFmtId="177" fontId="10" fillId="0" borderId="24" xfId="0" applyNumberFormat="1" applyFont="1" applyFill="1" applyBorder="1" applyAlignment="1">
      <alignment horizontal="center" vertical="center"/>
    </xf>
    <xf numFmtId="177" fontId="10" fillId="0" borderId="25" xfId="0" applyNumberFormat="1" applyFont="1" applyFill="1" applyBorder="1" applyAlignment="1">
      <alignment horizontal="center" vertical="center"/>
    </xf>
    <xf numFmtId="0" fontId="0" fillId="0" borderId="83" xfId="0" applyFill="1" applyBorder="1" applyAlignment="1">
      <alignment horizontal="center" vertical="center"/>
    </xf>
    <xf numFmtId="0" fontId="0" fillId="0" borderId="2" xfId="0" applyFill="1" applyBorder="1" applyAlignment="1">
      <alignment horizontal="center" vertical="center"/>
    </xf>
    <xf numFmtId="0" fontId="10" fillId="5" borderId="4" xfId="0" applyFont="1" applyFill="1" applyBorder="1" applyAlignment="1" applyProtection="1">
      <alignment horizontal="center" vertical="center" wrapText="1"/>
      <protection locked="0"/>
    </xf>
    <xf numFmtId="0" fontId="0" fillId="0" borderId="4" xfId="0" applyFill="1" applyBorder="1" applyAlignment="1">
      <alignment horizontal="center" vertical="center"/>
    </xf>
    <xf numFmtId="177" fontId="10" fillId="0" borderId="4" xfId="0" applyNumberFormat="1" applyFont="1" applyFill="1" applyBorder="1" applyAlignment="1" applyProtection="1">
      <alignment horizontal="center" vertical="center"/>
      <protection locked="0"/>
    </xf>
    <xf numFmtId="177" fontId="10" fillId="0" borderId="4"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11" xfId="0" applyNumberFormat="1" applyFont="1" applyFill="1" applyBorder="1" applyAlignment="1">
      <alignment horizontal="center" vertical="center"/>
    </xf>
    <xf numFmtId="49" fontId="10"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0" fillId="0" borderId="66" xfId="0" applyBorder="1" applyAlignment="1">
      <alignment horizontal="center" vertical="center"/>
    </xf>
    <xf numFmtId="0" fontId="0" fillId="0" borderId="1" xfId="0" applyBorder="1" applyAlignment="1">
      <alignment horizontal="center" vertical="center"/>
    </xf>
    <xf numFmtId="0" fontId="0" fillId="0" borderId="67" xfId="0" applyBorder="1" applyAlignment="1">
      <alignment horizontal="center" vertical="center" wrapText="1"/>
    </xf>
    <xf numFmtId="0" fontId="0" fillId="0" borderId="69" xfId="0" applyBorder="1" applyAlignment="1">
      <alignment horizontal="center" vertical="center"/>
    </xf>
    <xf numFmtId="0" fontId="0" fillId="0" borderId="70" xfId="0" applyBorder="1" applyAlignment="1">
      <alignment horizontal="center" vertical="center"/>
    </xf>
    <xf numFmtId="183" fontId="0" fillId="0" borderId="66" xfId="0" applyNumberFormat="1" applyBorder="1" applyAlignment="1">
      <alignment horizontal="center" vertical="center"/>
    </xf>
    <xf numFmtId="183" fontId="0" fillId="0" borderId="1" xfId="0" applyNumberFormat="1" applyBorder="1" applyAlignment="1">
      <alignment horizontal="center" vertical="center"/>
    </xf>
    <xf numFmtId="0" fontId="0" fillId="0" borderId="71" xfId="0" applyBorder="1" applyAlignment="1">
      <alignment horizontal="center" wrapText="1"/>
    </xf>
    <xf numFmtId="0" fontId="0" fillId="0" borderId="66" xfId="0" applyBorder="1" applyAlignment="1">
      <alignment horizontal="center" wrapText="1"/>
    </xf>
    <xf numFmtId="0" fontId="0" fillId="0" borderId="71" xfId="0" applyBorder="1" applyAlignment="1">
      <alignment horizontal="center"/>
    </xf>
    <xf numFmtId="0" fontId="0" fillId="0" borderId="66" xfId="0" applyBorder="1" applyAlignment="1">
      <alignment horizontal="center"/>
    </xf>
    <xf numFmtId="0" fontId="20" fillId="4" borderId="78" xfId="0" applyFont="1" applyFill="1" applyBorder="1" applyAlignment="1">
      <alignment horizontal="center" vertical="center"/>
    </xf>
    <xf numFmtId="0" fontId="20" fillId="4" borderId="79"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horizontal="center" vertical="center"/>
    </xf>
    <xf numFmtId="0" fontId="20" fillId="4" borderId="71" xfId="0" applyFont="1" applyFill="1" applyBorder="1" applyAlignment="1">
      <alignment horizontal="center" vertical="center" wrapText="1"/>
    </xf>
    <xf numFmtId="0" fontId="20" fillId="4" borderId="80" xfId="0" applyFont="1" applyFill="1" applyBorder="1" applyAlignment="1">
      <alignment horizontal="center" vertical="center" wrapText="1"/>
    </xf>
    <xf numFmtId="0" fontId="20" fillId="4" borderId="66"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4" borderId="75" xfId="0" applyFont="1" applyFill="1" applyBorder="1" applyAlignment="1">
      <alignment horizontal="center" vertical="center" textRotation="255"/>
    </xf>
    <xf numFmtId="0" fontId="20" fillId="4" borderId="27" xfId="0" applyFont="1" applyFill="1" applyBorder="1" applyAlignment="1">
      <alignment horizontal="center" vertical="center" textRotation="255"/>
    </xf>
    <xf numFmtId="0" fontId="20" fillId="4" borderId="28" xfId="0" applyFont="1" applyFill="1" applyBorder="1" applyAlignment="1">
      <alignment horizontal="center" vertical="center" textRotation="255"/>
    </xf>
    <xf numFmtId="0" fontId="20" fillId="0" borderId="71" xfId="0" applyFont="1" applyBorder="1" applyAlignment="1">
      <alignment horizontal="center" vertical="center" wrapText="1"/>
    </xf>
    <xf numFmtId="0" fontId="20" fillId="0" borderId="66" xfId="0" applyFont="1" applyBorder="1" applyAlignment="1">
      <alignment horizontal="center" vertical="center" wrapText="1"/>
    </xf>
    <xf numFmtId="0" fontId="20"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57" fontId="0" fillId="0" borderId="1" xfId="0" applyNumberFormat="1" applyBorder="1" applyAlignment="1">
      <alignment horizontal="center" vertical="center"/>
    </xf>
    <xf numFmtId="57" fontId="0" fillId="0" borderId="75" xfId="0" applyNumberFormat="1" applyBorder="1" applyAlignment="1">
      <alignment horizontal="center" vertical="center"/>
    </xf>
    <xf numFmtId="57" fontId="0" fillId="0" borderId="27" xfId="0" applyNumberFormat="1" applyBorder="1" applyAlignment="1">
      <alignment horizontal="center" vertical="center"/>
    </xf>
    <xf numFmtId="57" fontId="0" fillId="0" borderId="28" xfId="0" applyNumberFormat="1" applyBorder="1" applyAlignment="1">
      <alignment horizontal="center" vertical="center"/>
    </xf>
  </cellXfs>
  <cellStyles count="1">
    <cellStyle name="標準" xfId="0" builtinId="0"/>
  </cellStyles>
  <dxfs count="130">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8"/>
  <sheetViews>
    <sheetView view="pageBreakPreview" zoomScaleNormal="100" zoomScaleSheetLayoutView="100" workbookViewId="0">
      <selection activeCell="E9" sqref="E9:E12"/>
    </sheetView>
  </sheetViews>
  <sheetFormatPr defaultRowHeight="13.5" x14ac:dyDescent="0.15"/>
  <cols>
    <col min="1" max="1" width="5.875" customWidth="1"/>
    <col min="2" max="2" width="6" customWidth="1"/>
    <col min="3" max="3" width="20.625" bestFit="1" customWidth="1"/>
    <col min="4" max="4" width="17.625" customWidth="1"/>
    <col min="5" max="5" width="13.875" bestFit="1" customWidth="1"/>
    <col min="6" max="6" width="14" customWidth="1"/>
    <col min="7" max="7" width="5" customWidth="1"/>
    <col min="8" max="8" width="10.25" customWidth="1"/>
    <col min="9" max="9" width="12" customWidth="1"/>
    <col min="10" max="10" width="10.75" customWidth="1"/>
    <col min="11" max="11" width="12" customWidth="1"/>
  </cols>
  <sheetData>
    <row r="1" spans="1:11" ht="17.25" x14ac:dyDescent="0.2">
      <c r="A1" s="125" t="s">
        <v>336</v>
      </c>
      <c r="E1" s="285" t="s">
        <v>353</v>
      </c>
      <c r="F1" s="285"/>
      <c r="G1" s="285"/>
      <c r="H1" s="285" t="s">
        <v>175</v>
      </c>
      <c r="I1" s="285"/>
      <c r="J1" s="285"/>
      <c r="K1" s="285"/>
    </row>
    <row r="2" spans="1:11" ht="29.25" customHeight="1" x14ac:dyDescent="0.15">
      <c r="A2" s="158" t="s">
        <v>178</v>
      </c>
      <c r="B2" s="112"/>
      <c r="C2" s="112"/>
      <c r="D2" s="112"/>
      <c r="E2" s="286"/>
      <c r="F2" s="286"/>
      <c r="G2" s="286"/>
      <c r="H2" s="287"/>
      <c r="I2" s="287"/>
      <c r="J2" s="287"/>
      <c r="K2" s="287"/>
    </row>
    <row r="3" spans="1:11" ht="14.25" thickBot="1" x14ac:dyDescent="0.2">
      <c r="E3" s="289"/>
      <c r="F3" s="289"/>
      <c r="H3" s="288" t="s">
        <v>73</v>
      </c>
      <c r="I3" s="288"/>
      <c r="J3" s="288"/>
      <c r="K3" s="288"/>
    </row>
    <row r="4" spans="1:11" ht="68.25" customHeight="1" x14ac:dyDescent="0.15">
      <c r="A4" s="270" t="s">
        <v>44</v>
      </c>
      <c r="B4" s="40" t="s">
        <v>2</v>
      </c>
      <c r="C4" s="41" t="s">
        <v>0</v>
      </c>
      <c r="D4" s="41" t="s">
        <v>1</v>
      </c>
      <c r="E4" s="42" t="s">
        <v>234</v>
      </c>
      <c r="F4" s="43" t="s">
        <v>45</v>
      </c>
      <c r="G4" s="290" t="s">
        <v>72</v>
      </c>
      <c r="H4" s="290"/>
      <c r="I4" s="290"/>
      <c r="J4" s="290" t="s">
        <v>59</v>
      </c>
      <c r="K4" s="291"/>
    </row>
    <row r="5" spans="1:11" x14ac:dyDescent="0.15">
      <c r="A5" s="271"/>
      <c r="B5" s="281">
        <v>1</v>
      </c>
      <c r="C5" s="292" t="str">
        <f>IF(試算シート!B5=0,"",試算シート!B5)</f>
        <v>病気休暇
（給与100％）</v>
      </c>
      <c r="D5" s="31" t="s">
        <v>37</v>
      </c>
      <c r="E5" s="275" t="str">
        <f>IF(試算シート!L5=0,"",試算シート!L5)</f>
        <v/>
      </c>
      <c r="F5" s="278" t="str">
        <f>IF(試算シート!M5=0,"",試算シート!M5)</f>
        <v/>
      </c>
      <c r="G5" s="49" t="s">
        <v>60</v>
      </c>
      <c r="H5" s="33">
        <f>IF(ISERROR(試算シート!AB5),"",試算シート!AB5)</f>
        <v>0</v>
      </c>
      <c r="I5" s="52">
        <f>IF(ISERROR(試算シート!AD5),"",試算シート!AD5)</f>
        <v>0</v>
      </c>
      <c r="J5" s="33" t="str">
        <f>IF(ISERROR(試算シート!AC5),"",試算シート!AC5)</f>
        <v>0</v>
      </c>
      <c r="K5" s="55" t="str">
        <f>IF(ISERROR(試算シート!AE5),"",試算シート!AE5)</f>
        <v>0</v>
      </c>
    </row>
    <row r="6" spans="1:11" x14ac:dyDescent="0.15">
      <c r="A6" s="271"/>
      <c r="B6" s="266"/>
      <c r="C6" s="293"/>
      <c r="D6" s="30" t="str">
        <f>IF(ISERROR(試算シート!K6),"",試算シート!K6)</f>
        <v/>
      </c>
      <c r="E6" s="276"/>
      <c r="F6" s="279"/>
      <c r="G6" s="50" t="s">
        <v>61</v>
      </c>
      <c r="H6" s="34">
        <f>IF(ISERROR(試算シート!AB6),"",試算シート!AB6)</f>
        <v>0</v>
      </c>
      <c r="I6" s="53">
        <f>IF(ISERROR(試算シート!AD6),"",試算シート!AD6)</f>
        <v>0</v>
      </c>
      <c r="J6" s="34" t="str">
        <f>IF(ISERROR(試算シート!AC6),"",試算シート!AC6)</f>
        <v>0</v>
      </c>
      <c r="K6" s="56" t="str">
        <f>IF(ISERROR(試算シート!AE6),"",試算シート!AE6)</f>
        <v>0</v>
      </c>
    </row>
    <row r="7" spans="1:11" x14ac:dyDescent="0.15">
      <c r="A7" s="271"/>
      <c r="B7" s="266"/>
      <c r="C7" s="293"/>
      <c r="D7" s="36" t="s">
        <v>38</v>
      </c>
      <c r="E7" s="276"/>
      <c r="F7" s="279"/>
      <c r="G7" s="50" t="s">
        <v>62</v>
      </c>
      <c r="H7" s="34">
        <f>IF(ISERROR(試算シート!AB7),"",試算シート!AB7)</f>
        <v>0</v>
      </c>
      <c r="I7" s="53">
        <f>IF(ISERROR(試算シート!AD7),"",試算シート!AD7)</f>
        <v>0</v>
      </c>
      <c r="J7" s="34" t="str">
        <f>IF(ISERROR(試算シート!AC7),"",試算シート!AC7)</f>
        <v>0</v>
      </c>
      <c r="K7" s="56" t="str">
        <f>IF(ISERROR(試算シート!AE7),"",試算シート!AE7)</f>
        <v>0</v>
      </c>
    </row>
    <row r="8" spans="1:11" x14ac:dyDescent="0.15">
      <c r="A8" s="271"/>
      <c r="B8" s="282"/>
      <c r="C8" s="294"/>
      <c r="D8" s="32" t="str">
        <f>IF(ISERROR(試算シート!K8),"",試算シート!K8)</f>
        <v/>
      </c>
      <c r="E8" s="277"/>
      <c r="F8" s="280"/>
      <c r="G8" s="51" t="s">
        <v>63</v>
      </c>
      <c r="H8" s="35">
        <f>IF(ISERROR(試算シート!AB8),"",試算シート!AB8)</f>
        <v>0</v>
      </c>
      <c r="I8" s="54">
        <f>IF(ISERROR(試算シート!AD8),"",試算シート!AD8)</f>
        <v>0</v>
      </c>
      <c r="J8" s="35" t="str">
        <f>IF(ISERROR(試算シート!AC8),"",試算シート!AC8)</f>
        <v>0</v>
      </c>
      <c r="K8" s="57" t="str">
        <f>IF(ISERROR(試算シート!AE8),"",試算シート!AE8)</f>
        <v>0</v>
      </c>
    </row>
    <row r="9" spans="1:11" x14ac:dyDescent="0.15">
      <c r="A9" s="271"/>
      <c r="B9" s="281">
        <v>2</v>
      </c>
      <c r="C9" s="272" t="str">
        <f>IF(試算シート!B9=0,"",試算シート!B9)</f>
        <v>リストから選択してください</v>
      </c>
      <c r="D9" s="31" t="s">
        <v>37</v>
      </c>
      <c r="E9" s="275" t="str">
        <f>IF(試算シート!L9=0,"",試算シート!L9)</f>
        <v/>
      </c>
      <c r="F9" s="278" t="str">
        <f>IF(試算シート!M9=0,"",試算シート!M9)</f>
        <v/>
      </c>
      <c r="G9" s="49" t="s">
        <v>60</v>
      </c>
      <c r="H9" s="33" t="str">
        <f>IF(ISERROR(試算シート!AB9),"",試算シート!AB9)</f>
        <v/>
      </c>
      <c r="I9" s="52" t="str">
        <f>IF(ISERROR(試算シート!AD9),"",試算シート!AD9)</f>
        <v/>
      </c>
      <c r="J9" s="33" t="str">
        <f>IF(ISERROR(試算シート!AC9),"",試算シート!AC9)</f>
        <v/>
      </c>
      <c r="K9" s="55" t="str">
        <f>IF(ISERROR(試算シート!AE9),"",試算シート!AE9)</f>
        <v/>
      </c>
    </row>
    <row r="10" spans="1:11" x14ac:dyDescent="0.15">
      <c r="A10" s="271"/>
      <c r="B10" s="266"/>
      <c r="C10" s="273"/>
      <c r="D10" s="30" t="str">
        <f>IF(ISERROR(試算シート!K10),"",試算シート!K10)</f>
        <v/>
      </c>
      <c r="E10" s="276"/>
      <c r="F10" s="279"/>
      <c r="G10" s="50" t="s">
        <v>61</v>
      </c>
      <c r="H10" s="34" t="str">
        <f>IF(ISERROR(試算シート!AB10),"",試算シート!AB10)</f>
        <v/>
      </c>
      <c r="I10" s="53" t="str">
        <f>IF(ISERROR(試算シート!AD10),"",試算シート!AD10)</f>
        <v/>
      </c>
      <c r="J10" s="34" t="str">
        <f>IF(ISERROR(試算シート!AC10),"",試算シート!AC10)</f>
        <v/>
      </c>
      <c r="K10" s="56" t="str">
        <f>IF(ISERROR(試算シート!AE10),"",試算シート!AE10)</f>
        <v/>
      </c>
    </row>
    <row r="11" spans="1:11" x14ac:dyDescent="0.15">
      <c r="A11" s="271"/>
      <c r="B11" s="266"/>
      <c r="C11" s="273"/>
      <c r="D11" s="36" t="s">
        <v>38</v>
      </c>
      <c r="E11" s="276"/>
      <c r="F11" s="279"/>
      <c r="G11" s="50" t="s">
        <v>64</v>
      </c>
      <c r="H11" s="34" t="str">
        <f>IF(ISERROR(試算シート!AB11),"",試算シート!AB11)</f>
        <v/>
      </c>
      <c r="I11" s="53" t="str">
        <f>IF(ISERROR(試算シート!AD11),"",試算シート!AD11)</f>
        <v/>
      </c>
      <c r="J11" s="34" t="str">
        <f>IF(ISERROR(試算シート!AC11),"",試算シート!AC11)</f>
        <v/>
      </c>
      <c r="K11" s="56" t="str">
        <f>IF(ISERROR(試算シート!AE11),"",試算シート!AE11)</f>
        <v/>
      </c>
    </row>
    <row r="12" spans="1:11" x14ac:dyDescent="0.15">
      <c r="A12" s="271"/>
      <c r="B12" s="282"/>
      <c r="C12" s="274"/>
      <c r="D12" s="32" t="str">
        <f>IF(ISERROR(試算シート!K12),"",試算シート!K12)</f>
        <v/>
      </c>
      <c r="E12" s="277"/>
      <c r="F12" s="280"/>
      <c r="G12" s="51" t="s">
        <v>65</v>
      </c>
      <c r="H12" s="35" t="str">
        <f>IF(ISERROR(試算シート!AB12),"",試算シート!AB12)</f>
        <v/>
      </c>
      <c r="I12" s="54" t="str">
        <f>IF(ISERROR(試算シート!AD12),"",試算シート!AD12)</f>
        <v/>
      </c>
      <c r="J12" s="35" t="str">
        <f>IF(ISERROR(試算シート!AC12),"",試算シート!AC12)</f>
        <v/>
      </c>
      <c r="K12" s="57" t="str">
        <f>IF(ISERROR(試算シート!AE12),"",試算シート!AE12)</f>
        <v/>
      </c>
    </row>
    <row r="13" spans="1:11" x14ac:dyDescent="0.15">
      <c r="A13" s="271"/>
      <c r="B13" s="281">
        <v>3</v>
      </c>
      <c r="C13" s="272" t="str">
        <f>IF(試算シート!B13=0,"",試算シート!B13)</f>
        <v/>
      </c>
      <c r="D13" s="31" t="s">
        <v>37</v>
      </c>
      <c r="E13" s="275" t="str">
        <f>IF(試算シート!L13=0,"",試算シート!L13)</f>
        <v/>
      </c>
      <c r="F13" s="278" t="str">
        <f>IF(試算シート!M13=0,"",試算シート!M13)</f>
        <v/>
      </c>
      <c r="G13" s="49" t="s">
        <v>66</v>
      </c>
      <c r="H13" s="33" t="str">
        <f>IF(ISERROR(試算シート!AB13),"",試算シート!AB13)</f>
        <v/>
      </c>
      <c r="I13" s="52" t="str">
        <f>IF(ISERROR(試算シート!AD13),"",試算シート!AD13)</f>
        <v/>
      </c>
      <c r="J13" s="33" t="str">
        <f>IF(ISERROR(試算シート!AC13),"",試算シート!AC13)</f>
        <v/>
      </c>
      <c r="K13" s="55" t="str">
        <f>IF(ISERROR(試算シート!AE13),"",試算シート!AE13)</f>
        <v/>
      </c>
    </row>
    <row r="14" spans="1:11" x14ac:dyDescent="0.15">
      <c r="A14" s="271"/>
      <c r="B14" s="266"/>
      <c r="C14" s="273"/>
      <c r="D14" s="30" t="str">
        <f>IF(ISERROR(試算シート!K14),"",試算シート!K14)</f>
        <v/>
      </c>
      <c r="E14" s="276"/>
      <c r="F14" s="279"/>
      <c r="G14" s="50" t="s">
        <v>67</v>
      </c>
      <c r="H14" s="34" t="str">
        <f>IF(ISERROR(試算シート!AB14),"",試算シート!AB14)</f>
        <v/>
      </c>
      <c r="I14" s="53" t="str">
        <f>IF(ISERROR(試算シート!AD14),"",試算シート!AD14)</f>
        <v/>
      </c>
      <c r="J14" s="34" t="str">
        <f>IF(ISERROR(試算シート!AC14),"",試算シート!AC14)</f>
        <v/>
      </c>
      <c r="K14" s="56" t="str">
        <f>IF(ISERROR(試算シート!AE14),"",試算シート!AE14)</f>
        <v/>
      </c>
    </row>
    <row r="15" spans="1:11" x14ac:dyDescent="0.15">
      <c r="A15" s="271"/>
      <c r="B15" s="266"/>
      <c r="C15" s="273"/>
      <c r="D15" s="36" t="s">
        <v>38</v>
      </c>
      <c r="E15" s="276"/>
      <c r="F15" s="279"/>
      <c r="G15" s="50" t="s">
        <v>64</v>
      </c>
      <c r="H15" s="34" t="str">
        <f>IF(ISERROR(試算シート!AB15),"",試算シート!AB15)</f>
        <v/>
      </c>
      <c r="I15" s="53" t="str">
        <f>IF(ISERROR(試算シート!AD15),"",試算シート!AD15)</f>
        <v/>
      </c>
      <c r="J15" s="34" t="str">
        <f>IF(ISERROR(試算シート!AC15),"",試算シート!AC15)</f>
        <v/>
      </c>
      <c r="K15" s="56" t="str">
        <f>IF(ISERROR(試算シート!AE15),"",試算シート!AE15)</f>
        <v/>
      </c>
    </row>
    <row r="16" spans="1:11" x14ac:dyDescent="0.15">
      <c r="A16" s="271"/>
      <c r="B16" s="282"/>
      <c r="C16" s="274"/>
      <c r="D16" s="32" t="str">
        <f>IF(ISERROR(試算シート!K16),"",試算シート!K16)</f>
        <v/>
      </c>
      <c r="E16" s="277"/>
      <c r="F16" s="280"/>
      <c r="G16" s="51" t="s">
        <v>65</v>
      </c>
      <c r="H16" s="35" t="str">
        <f>IF(ISERROR(試算シート!AB16),"",試算シート!AB16)</f>
        <v/>
      </c>
      <c r="I16" s="54" t="str">
        <f>IF(ISERROR(試算シート!AD16),"",試算シート!AD16)</f>
        <v/>
      </c>
      <c r="J16" s="35" t="str">
        <f>IF(ISERROR(試算シート!AC16),"",試算シート!AC16)</f>
        <v/>
      </c>
      <c r="K16" s="57" t="str">
        <f>IF(ISERROR(試算シート!AE16),"",試算シート!AE16)</f>
        <v/>
      </c>
    </row>
    <row r="17" spans="1:11" x14ac:dyDescent="0.15">
      <c r="A17" s="271"/>
      <c r="B17" s="281">
        <v>4</v>
      </c>
      <c r="C17" s="272" t="str">
        <f>IF(試算シート!B17=0,"",試算シート!B17)</f>
        <v/>
      </c>
      <c r="D17" s="31" t="s">
        <v>37</v>
      </c>
      <c r="E17" s="275" t="str">
        <f>IF(試算シート!L17=0,"",試算シート!L17)</f>
        <v/>
      </c>
      <c r="F17" s="278" t="str">
        <f>IF(試算シート!M17=0,"",試算シート!M17)</f>
        <v/>
      </c>
      <c r="G17" s="49" t="s">
        <v>66</v>
      </c>
      <c r="H17" s="33" t="str">
        <f>IF(ISERROR(試算シート!AB17),"",試算シート!AB17)</f>
        <v/>
      </c>
      <c r="I17" s="52" t="str">
        <f>IF(ISERROR(試算シート!AD17),"",試算シート!AD17)</f>
        <v/>
      </c>
      <c r="J17" s="33" t="str">
        <f>IF(ISERROR(試算シート!AC17),"",試算シート!AC17)</f>
        <v/>
      </c>
      <c r="K17" s="55" t="str">
        <f>IF(ISERROR(試算シート!AE17),"",試算シート!AE17)</f>
        <v/>
      </c>
    </row>
    <row r="18" spans="1:11" x14ac:dyDescent="0.15">
      <c r="A18" s="271"/>
      <c r="B18" s="266"/>
      <c r="C18" s="273"/>
      <c r="D18" s="30" t="str">
        <f>IF(ISERROR(試算シート!K18),"",試算シート!K18)</f>
        <v/>
      </c>
      <c r="E18" s="276"/>
      <c r="F18" s="279"/>
      <c r="G18" s="50" t="s">
        <v>67</v>
      </c>
      <c r="H18" s="34" t="str">
        <f>IF(ISERROR(試算シート!AB18),"",試算シート!AB18)</f>
        <v/>
      </c>
      <c r="I18" s="53" t="str">
        <f>IF(ISERROR(試算シート!AD18),"",試算シート!AD18)</f>
        <v/>
      </c>
      <c r="J18" s="34" t="str">
        <f>IF(ISERROR(試算シート!AC18),"",試算シート!AC18)</f>
        <v/>
      </c>
      <c r="K18" s="56" t="str">
        <f>IF(ISERROR(試算シート!AE18),"",試算シート!AE18)</f>
        <v/>
      </c>
    </row>
    <row r="19" spans="1:11" x14ac:dyDescent="0.15">
      <c r="A19" s="271"/>
      <c r="B19" s="266"/>
      <c r="C19" s="273"/>
      <c r="D19" s="36" t="s">
        <v>38</v>
      </c>
      <c r="E19" s="276"/>
      <c r="F19" s="279"/>
      <c r="G19" s="50" t="s">
        <v>64</v>
      </c>
      <c r="H19" s="34" t="str">
        <f>IF(ISERROR(試算シート!AB19),"",試算シート!AB19)</f>
        <v/>
      </c>
      <c r="I19" s="53" t="str">
        <f>IF(ISERROR(試算シート!AD19),"",試算シート!AD19)</f>
        <v/>
      </c>
      <c r="J19" s="34" t="str">
        <f>IF(ISERROR(試算シート!AC19),"",試算シート!AC19)</f>
        <v/>
      </c>
      <c r="K19" s="56" t="str">
        <f>IF(ISERROR(試算シート!AE19),"",試算シート!AE19)</f>
        <v/>
      </c>
    </row>
    <row r="20" spans="1:11" x14ac:dyDescent="0.15">
      <c r="A20" s="271"/>
      <c r="B20" s="282"/>
      <c r="C20" s="274"/>
      <c r="D20" s="32" t="str">
        <f>IF(ISERROR(試算シート!K20),"",試算シート!K20)</f>
        <v/>
      </c>
      <c r="E20" s="277"/>
      <c r="F20" s="280"/>
      <c r="G20" s="51" t="s">
        <v>65</v>
      </c>
      <c r="H20" s="35" t="str">
        <f>IF(ISERROR(試算シート!AB20),"",試算シート!AB20)</f>
        <v/>
      </c>
      <c r="I20" s="54" t="str">
        <f>IF(ISERROR(試算シート!AD20),"",試算シート!AD20)</f>
        <v/>
      </c>
      <c r="J20" s="35" t="str">
        <f>IF(ISERROR(試算シート!AC20),"",試算シート!AC20)</f>
        <v/>
      </c>
      <c r="K20" s="57" t="str">
        <f>IF(ISERROR(試算シート!AE20),"",試算シート!AE20)</f>
        <v/>
      </c>
    </row>
    <row r="21" spans="1:11" x14ac:dyDescent="0.15">
      <c r="A21" s="271"/>
      <c r="B21" s="281">
        <v>5</v>
      </c>
      <c r="C21" s="272" t="str">
        <f>IF(試算シート!B21=0,"",試算シート!B21)</f>
        <v/>
      </c>
      <c r="D21" s="31" t="s">
        <v>37</v>
      </c>
      <c r="E21" s="275" t="str">
        <f>IF(試算シート!L21=0,"",試算シート!L21)</f>
        <v/>
      </c>
      <c r="F21" s="278" t="str">
        <f>IF(試算シート!M21=0,"",試算シート!M21)</f>
        <v/>
      </c>
      <c r="G21" s="49" t="s">
        <v>66</v>
      </c>
      <c r="H21" s="33" t="str">
        <f>IF(ISERROR(試算シート!AB21),"",試算シート!AB21)</f>
        <v/>
      </c>
      <c r="I21" s="52" t="str">
        <f>IF(ISERROR(試算シート!AD21),"",試算シート!AD21)</f>
        <v/>
      </c>
      <c r="J21" s="33" t="str">
        <f>IF(ISERROR(試算シート!AC21),"",試算シート!AC21)</f>
        <v/>
      </c>
      <c r="K21" s="55" t="str">
        <f>IF(ISERROR(試算シート!AE21),"",試算シート!AE21)</f>
        <v/>
      </c>
    </row>
    <row r="22" spans="1:11" x14ac:dyDescent="0.15">
      <c r="A22" s="271"/>
      <c r="B22" s="266"/>
      <c r="C22" s="273"/>
      <c r="D22" s="30" t="str">
        <f>IF(ISERROR(試算シート!K22),"",試算シート!K22)</f>
        <v/>
      </c>
      <c r="E22" s="276"/>
      <c r="F22" s="279"/>
      <c r="G22" s="50" t="s">
        <v>67</v>
      </c>
      <c r="H22" s="34" t="str">
        <f>IF(ISERROR(試算シート!AB22),"",試算シート!AB22)</f>
        <v/>
      </c>
      <c r="I22" s="53" t="str">
        <f>IF(ISERROR(試算シート!AD22),"",試算シート!AD22)</f>
        <v/>
      </c>
      <c r="J22" s="34" t="str">
        <f>IF(ISERROR(試算シート!AC22),"",試算シート!AC22)</f>
        <v/>
      </c>
      <c r="K22" s="56" t="str">
        <f>IF(ISERROR(試算シート!AE22),"",試算シート!AE22)</f>
        <v/>
      </c>
    </row>
    <row r="23" spans="1:11" x14ac:dyDescent="0.15">
      <c r="A23" s="271"/>
      <c r="B23" s="266"/>
      <c r="C23" s="273"/>
      <c r="D23" s="36" t="s">
        <v>38</v>
      </c>
      <c r="E23" s="276"/>
      <c r="F23" s="279"/>
      <c r="G23" s="50" t="s">
        <v>64</v>
      </c>
      <c r="H23" s="34" t="str">
        <f>IF(ISERROR(試算シート!AB23),"",試算シート!AB23)</f>
        <v/>
      </c>
      <c r="I23" s="53" t="str">
        <f>IF(ISERROR(試算シート!AD23),"",試算シート!AD23)</f>
        <v/>
      </c>
      <c r="J23" s="34" t="str">
        <f>IF(ISERROR(試算シート!AC23),"",試算シート!AC23)</f>
        <v/>
      </c>
      <c r="K23" s="56" t="str">
        <f>IF(ISERROR(試算シート!AE23),"",試算シート!AE23)</f>
        <v/>
      </c>
    </row>
    <row r="24" spans="1:11" x14ac:dyDescent="0.15">
      <c r="A24" s="271"/>
      <c r="B24" s="282"/>
      <c r="C24" s="274"/>
      <c r="D24" s="32" t="str">
        <f>IF(ISERROR(試算シート!K24),"",試算シート!K24)</f>
        <v/>
      </c>
      <c r="E24" s="277"/>
      <c r="F24" s="280"/>
      <c r="G24" s="51" t="s">
        <v>65</v>
      </c>
      <c r="H24" s="35" t="str">
        <f>IF(ISERROR(試算シート!AB24),"",試算シート!AB24)</f>
        <v/>
      </c>
      <c r="I24" s="54" t="str">
        <f>IF(ISERROR(試算シート!AD24),"",試算シート!AD24)</f>
        <v/>
      </c>
      <c r="J24" s="35" t="str">
        <f>IF(ISERROR(試算シート!AC24),"",試算シート!AC24)</f>
        <v/>
      </c>
      <c r="K24" s="57" t="str">
        <f>IF(ISERROR(試算シート!AE24),"",試算シート!AE24)</f>
        <v/>
      </c>
    </row>
    <row r="25" spans="1:11" x14ac:dyDescent="0.15">
      <c r="A25" s="271"/>
      <c r="B25" s="281">
        <v>6</v>
      </c>
      <c r="C25" s="272" t="str">
        <f>IF(試算シート!B25=0,"",試算シート!B25)</f>
        <v/>
      </c>
      <c r="D25" s="31" t="s">
        <v>37</v>
      </c>
      <c r="E25" s="275" t="str">
        <f>IF(試算シート!L25=0,"",試算シート!L25)</f>
        <v/>
      </c>
      <c r="F25" s="278" t="str">
        <f>IF(試算シート!M25=0,"",試算シート!M25)</f>
        <v/>
      </c>
      <c r="G25" s="49" t="s">
        <v>66</v>
      </c>
      <c r="H25" s="33" t="str">
        <f>IF(ISERROR(試算シート!AB25),"",試算シート!AB25)</f>
        <v/>
      </c>
      <c r="I25" s="52" t="str">
        <f>IF(ISERROR(試算シート!AD25),"",試算シート!AD25)</f>
        <v/>
      </c>
      <c r="J25" s="33" t="str">
        <f>IF(ISERROR(試算シート!AC25),"",試算シート!AC25)</f>
        <v/>
      </c>
      <c r="K25" s="55" t="str">
        <f>IF(ISERROR(試算シート!AE25),"",試算シート!AE25)</f>
        <v/>
      </c>
    </row>
    <row r="26" spans="1:11" x14ac:dyDescent="0.15">
      <c r="A26" s="271"/>
      <c r="B26" s="266"/>
      <c r="C26" s="273"/>
      <c r="D26" s="30" t="str">
        <f>IF(ISERROR(試算シート!K26),"",試算シート!K26)</f>
        <v/>
      </c>
      <c r="E26" s="276"/>
      <c r="F26" s="279"/>
      <c r="G26" s="50" t="s">
        <v>67</v>
      </c>
      <c r="H26" s="34" t="str">
        <f>IF(ISERROR(試算シート!AB26),"",試算シート!AB26)</f>
        <v/>
      </c>
      <c r="I26" s="53" t="str">
        <f>IF(ISERROR(試算シート!AD26),"",試算シート!AD26)</f>
        <v/>
      </c>
      <c r="J26" s="34" t="str">
        <f>IF(ISERROR(試算シート!AC26),"",試算シート!AC26)</f>
        <v/>
      </c>
      <c r="K26" s="56" t="str">
        <f>IF(ISERROR(試算シート!AE26),"",試算シート!AE26)</f>
        <v/>
      </c>
    </row>
    <row r="27" spans="1:11" x14ac:dyDescent="0.15">
      <c r="A27" s="271"/>
      <c r="B27" s="266"/>
      <c r="C27" s="273"/>
      <c r="D27" s="36" t="s">
        <v>38</v>
      </c>
      <c r="E27" s="276"/>
      <c r="F27" s="279"/>
      <c r="G27" s="50" t="s">
        <v>68</v>
      </c>
      <c r="H27" s="34" t="str">
        <f>IF(ISERROR(試算シート!AB27),"",試算シート!AB27)</f>
        <v/>
      </c>
      <c r="I27" s="53" t="str">
        <f>IF(ISERROR(試算シート!AD27),"",試算シート!AD27)</f>
        <v/>
      </c>
      <c r="J27" s="34" t="str">
        <f>IF(ISERROR(試算シート!AC27),"",試算シート!AC27)</f>
        <v/>
      </c>
      <c r="K27" s="56" t="str">
        <f>IF(ISERROR(試算シート!AE27),"",試算シート!AE27)</f>
        <v/>
      </c>
    </row>
    <row r="28" spans="1:11" x14ac:dyDescent="0.15">
      <c r="A28" s="271"/>
      <c r="B28" s="282"/>
      <c r="C28" s="274"/>
      <c r="D28" s="32" t="str">
        <f>IF(ISERROR(試算シート!K28),"",試算シート!K28)</f>
        <v/>
      </c>
      <c r="E28" s="277"/>
      <c r="F28" s="280"/>
      <c r="G28" s="51" t="s">
        <v>65</v>
      </c>
      <c r="H28" s="35" t="str">
        <f>IF(ISERROR(試算シート!AB28),"",試算シート!AB28)</f>
        <v/>
      </c>
      <c r="I28" s="54" t="str">
        <f>IF(ISERROR(試算シート!AD28),"",試算シート!AD28)</f>
        <v/>
      </c>
      <c r="J28" s="35" t="str">
        <f>IF(ISERROR(試算シート!AC28),"",試算シート!AC28)</f>
        <v/>
      </c>
      <c r="K28" s="57" t="str">
        <f>IF(ISERROR(試算シート!AE28),"",試算シート!AE28)</f>
        <v/>
      </c>
    </row>
    <row r="29" spans="1:11" x14ac:dyDescent="0.15">
      <c r="A29" s="271"/>
      <c r="B29" s="281">
        <v>7</v>
      </c>
      <c r="C29" s="272" t="str">
        <f>IF(試算シート!B29=0,"",試算シート!B29)</f>
        <v/>
      </c>
      <c r="D29" s="31" t="s">
        <v>37</v>
      </c>
      <c r="E29" s="275" t="str">
        <f>IF(試算シート!L29=0,"",試算シート!L29)</f>
        <v/>
      </c>
      <c r="F29" s="278" t="str">
        <f>IF(試算シート!M29=0,"",試算シート!M29)</f>
        <v/>
      </c>
      <c r="G29" s="49" t="s">
        <v>66</v>
      </c>
      <c r="H29" s="33" t="str">
        <f>IF(ISERROR(試算シート!AB29),"",試算シート!AB29)</f>
        <v/>
      </c>
      <c r="I29" s="52" t="str">
        <f>IF(ISERROR(試算シート!AD29),"",試算シート!AD29)</f>
        <v/>
      </c>
      <c r="J29" s="33" t="str">
        <f>IF(ISERROR(試算シート!AC29),"",試算シート!AC29)</f>
        <v/>
      </c>
      <c r="K29" s="55" t="str">
        <f>IF(ISERROR(試算シート!AE29),"",試算シート!AE29)</f>
        <v/>
      </c>
    </row>
    <row r="30" spans="1:11" x14ac:dyDescent="0.15">
      <c r="A30" s="271"/>
      <c r="B30" s="266"/>
      <c r="C30" s="273"/>
      <c r="D30" s="30" t="str">
        <f>IF(ISERROR(試算シート!K30),"",試算シート!K30)</f>
        <v/>
      </c>
      <c r="E30" s="276"/>
      <c r="F30" s="279"/>
      <c r="G30" s="50" t="s">
        <v>67</v>
      </c>
      <c r="H30" s="34" t="str">
        <f>IF(ISERROR(試算シート!AB30),"",試算シート!AB30)</f>
        <v/>
      </c>
      <c r="I30" s="53" t="str">
        <f>IF(ISERROR(試算シート!AD30),"",試算シート!AD30)</f>
        <v/>
      </c>
      <c r="J30" s="34" t="str">
        <f>IF(ISERROR(試算シート!AC30),"",試算シート!AC30)</f>
        <v/>
      </c>
      <c r="K30" s="56" t="str">
        <f>IF(ISERROR(試算シート!AE30),"",試算シート!AE30)</f>
        <v/>
      </c>
    </row>
    <row r="31" spans="1:11" x14ac:dyDescent="0.15">
      <c r="A31" s="271"/>
      <c r="B31" s="266"/>
      <c r="C31" s="273"/>
      <c r="D31" s="36" t="s">
        <v>38</v>
      </c>
      <c r="E31" s="276"/>
      <c r="F31" s="279"/>
      <c r="G31" s="50" t="s">
        <v>64</v>
      </c>
      <c r="H31" s="34" t="str">
        <f>IF(ISERROR(試算シート!AB31),"",試算シート!AB31)</f>
        <v/>
      </c>
      <c r="I31" s="53" t="str">
        <f>IF(ISERROR(試算シート!AD31),"",試算シート!AD31)</f>
        <v/>
      </c>
      <c r="J31" s="34" t="str">
        <f>IF(ISERROR(試算シート!AC31),"",試算シート!AC31)</f>
        <v/>
      </c>
      <c r="K31" s="56" t="str">
        <f>IF(ISERROR(試算シート!AE31),"",試算シート!AE31)</f>
        <v/>
      </c>
    </row>
    <row r="32" spans="1:11" x14ac:dyDescent="0.15">
      <c r="A32" s="271"/>
      <c r="B32" s="282"/>
      <c r="C32" s="274"/>
      <c r="D32" s="32" t="str">
        <f>IF(ISERROR(試算シート!K32),"",試算シート!K32)</f>
        <v/>
      </c>
      <c r="E32" s="277"/>
      <c r="F32" s="280"/>
      <c r="G32" s="51" t="s">
        <v>69</v>
      </c>
      <c r="H32" s="35" t="str">
        <f>IF(ISERROR(試算シート!AB32),"",試算シート!AB32)</f>
        <v/>
      </c>
      <c r="I32" s="54" t="str">
        <f>IF(ISERROR(試算シート!AD32),"",試算シート!AD32)</f>
        <v/>
      </c>
      <c r="J32" s="35" t="str">
        <f>IF(ISERROR(試算シート!AC32),"",試算シート!AC32)</f>
        <v/>
      </c>
      <c r="K32" s="57" t="str">
        <f>IF(ISERROR(試算シート!AE32),"",試算シート!AE32)</f>
        <v/>
      </c>
    </row>
    <row r="33" spans="1:11" x14ac:dyDescent="0.15">
      <c r="A33" s="271"/>
      <c r="B33" s="281">
        <v>8</v>
      </c>
      <c r="C33" s="272" t="str">
        <f>IF(試算シート!B33=0,"",試算シート!B33)</f>
        <v/>
      </c>
      <c r="D33" s="31" t="s">
        <v>37</v>
      </c>
      <c r="E33" s="275" t="str">
        <f>IF(試算シート!L33=0,"",試算シート!L33)</f>
        <v/>
      </c>
      <c r="F33" s="278" t="str">
        <f>IF(試算シート!M33=0,"",試算シート!M33)</f>
        <v/>
      </c>
      <c r="G33" s="49" t="s">
        <v>70</v>
      </c>
      <c r="H33" s="33" t="str">
        <f>IF(ISERROR(試算シート!AB33),"",試算シート!AB33)</f>
        <v/>
      </c>
      <c r="I33" s="52" t="str">
        <f>IF(ISERROR(試算シート!AD33),"",試算シート!AD33)</f>
        <v/>
      </c>
      <c r="J33" s="33" t="str">
        <f>IF(ISERROR(試算シート!AC33),"",試算シート!AC33)</f>
        <v/>
      </c>
      <c r="K33" s="55" t="str">
        <f>IF(ISERROR(試算シート!AE33),"",試算シート!AE33)</f>
        <v/>
      </c>
    </row>
    <row r="34" spans="1:11" x14ac:dyDescent="0.15">
      <c r="A34" s="271"/>
      <c r="B34" s="266"/>
      <c r="C34" s="273"/>
      <c r="D34" s="30" t="str">
        <f>IF(ISERROR(試算シート!K34),"",試算シート!K34)</f>
        <v/>
      </c>
      <c r="E34" s="276"/>
      <c r="F34" s="279"/>
      <c r="G34" s="50" t="s">
        <v>71</v>
      </c>
      <c r="H34" s="34" t="str">
        <f>IF(ISERROR(試算シート!AB34),"",試算シート!AB34)</f>
        <v/>
      </c>
      <c r="I34" s="53" t="str">
        <f>IF(ISERROR(試算シート!AD34),"",試算シート!AD34)</f>
        <v/>
      </c>
      <c r="J34" s="34" t="str">
        <f>IF(ISERROR(試算シート!AC34),"",試算シート!AC34)</f>
        <v/>
      </c>
      <c r="K34" s="56" t="str">
        <f>IF(ISERROR(試算シート!AE34),"",試算シート!AE34)</f>
        <v/>
      </c>
    </row>
    <row r="35" spans="1:11" x14ac:dyDescent="0.15">
      <c r="A35" s="271"/>
      <c r="B35" s="266"/>
      <c r="C35" s="273"/>
      <c r="D35" s="36" t="s">
        <v>38</v>
      </c>
      <c r="E35" s="276"/>
      <c r="F35" s="279"/>
      <c r="G35" s="50" t="s">
        <v>68</v>
      </c>
      <c r="H35" s="34" t="str">
        <f>IF(ISERROR(試算シート!AB35),"",試算シート!AB35)</f>
        <v/>
      </c>
      <c r="I35" s="53" t="str">
        <f>IF(ISERROR(試算シート!AD35),"",試算シート!AD35)</f>
        <v/>
      </c>
      <c r="J35" s="34" t="str">
        <f>IF(ISERROR(試算シート!AC35),"",試算シート!AC35)</f>
        <v/>
      </c>
      <c r="K35" s="56" t="str">
        <f>IF(ISERROR(試算シート!AE35),"",試算シート!AE35)</f>
        <v/>
      </c>
    </row>
    <row r="36" spans="1:11" x14ac:dyDescent="0.15">
      <c r="A36" s="271"/>
      <c r="B36" s="282"/>
      <c r="C36" s="274"/>
      <c r="D36" s="32" t="str">
        <f>IF(ISERROR(試算シート!K36),"",試算シート!K36)</f>
        <v/>
      </c>
      <c r="E36" s="277"/>
      <c r="F36" s="280"/>
      <c r="G36" s="51" t="s">
        <v>69</v>
      </c>
      <c r="H36" s="35" t="str">
        <f>IF(ISERROR(試算シート!AB36),"",試算シート!AB36)</f>
        <v/>
      </c>
      <c r="I36" s="54" t="str">
        <f>IF(ISERROR(試算シート!AD36),"",試算シート!AD36)</f>
        <v/>
      </c>
      <c r="J36" s="35" t="str">
        <f>IF(ISERROR(試算シート!AC36),"",試算シート!AC36)</f>
        <v/>
      </c>
      <c r="K36" s="57" t="str">
        <f>IF(ISERROR(試算シート!AE36),"",試算シート!AE36)</f>
        <v/>
      </c>
    </row>
    <row r="37" spans="1:11" x14ac:dyDescent="0.15">
      <c r="A37" s="271"/>
      <c r="B37" s="281">
        <v>9</v>
      </c>
      <c r="C37" s="272" t="str">
        <f>IF(試算シート!B37=0,"",試算シート!B37)</f>
        <v/>
      </c>
      <c r="D37" s="31" t="s">
        <v>37</v>
      </c>
      <c r="E37" s="275" t="str">
        <f>IF(試算シート!L37=0,"",試算シート!L37)</f>
        <v/>
      </c>
      <c r="F37" s="278" t="str">
        <f>IF(試算シート!M37=0,"",試算シート!M37)</f>
        <v/>
      </c>
      <c r="G37" s="49" t="s">
        <v>70</v>
      </c>
      <c r="H37" s="33" t="str">
        <f>IF(ISERROR(試算シート!AB37),"",試算シート!AB37)</f>
        <v/>
      </c>
      <c r="I37" s="52" t="str">
        <f>IF(ISERROR(試算シート!AD37),"",試算シート!AD37)</f>
        <v/>
      </c>
      <c r="J37" s="33" t="str">
        <f>IF(ISERROR(試算シート!AC37),"",試算シート!AC37)</f>
        <v/>
      </c>
      <c r="K37" s="55" t="str">
        <f>IF(ISERROR(試算シート!AE37),"",試算シート!AE37)</f>
        <v/>
      </c>
    </row>
    <row r="38" spans="1:11" x14ac:dyDescent="0.15">
      <c r="A38" s="271"/>
      <c r="B38" s="266"/>
      <c r="C38" s="273"/>
      <c r="D38" s="30" t="str">
        <f>IF(ISERROR(試算シート!K38),"",試算シート!K38)</f>
        <v/>
      </c>
      <c r="E38" s="276"/>
      <c r="F38" s="279"/>
      <c r="G38" s="50" t="s">
        <v>61</v>
      </c>
      <c r="H38" s="34" t="str">
        <f>IF(ISERROR(試算シート!AB38),"",試算シート!AB38)</f>
        <v/>
      </c>
      <c r="I38" s="53" t="str">
        <f>IF(ISERROR(試算シート!AD38),"",試算シート!AD38)</f>
        <v/>
      </c>
      <c r="J38" s="34" t="str">
        <f>IF(ISERROR(試算シート!AC38),"",試算シート!AC38)</f>
        <v/>
      </c>
      <c r="K38" s="56" t="str">
        <f>IF(ISERROR(試算シート!AE38),"",試算シート!AE38)</f>
        <v/>
      </c>
    </row>
    <row r="39" spans="1:11" x14ac:dyDescent="0.15">
      <c r="A39" s="271"/>
      <c r="B39" s="266"/>
      <c r="C39" s="273"/>
      <c r="D39" s="36" t="s">
        <v>38</v>
      </c>
      <c r="E39" s="276"/>
      <c r="F39" s="279"/>
      <c r="G39" s="50" t="s">
        <v>68</v>
      </c>
      <c r="H39" s="34" t="str">
        <f>IF(ISERROR(試算シート!AB39),"",試算シート!AB39)</f>
        <v/>
      </c>
      <c r="I39" s="53" t="str">
        <f>IF(ISERROR(試算シート!AD39),"",試算シート!AD39)</f>
        <v/>
      </c>
      <c r="J39" s="34" t="str">
        <f>IF(ISERROR(試算シート!AC39),"",試算シート!AC39)</f>
        <v/>
      </c>
      <c r="K39" s="56" t="str">
        <f>IF(ISERROR(試算シート!AE39),"",試算シート!AE39)</f>
        <v/>
      </c>
    </row>
    <row r="40" spans="1:11" ht="14.25" thickBot="1" x14ac:dyDescent="0.2">
      <c r="A40" s="271"/>
      <c r="B40" s="282"/>
      <c r="C40" s="274"/>
      <c r="D40" s="32" t="str">
        <f>IF(ISERROR(試算シート!K40),"",試算シート!K40)</f>
        <v/>
      </c>
      <c r="E40" s="277"/>
      <c r="F40" s="280"/>
      <c r="G40" s="51" t="s">
        <v>69</v>
      </c>
      <c r="H40" s="35" t="str">
        <f>IF(ISERROR(試算シート!AB40),"",試算シート!AB40)</f>
        <v/>
      </c>
      <c r="I40" s="54" t="str">
        <f>IF(ISERROR(試算シート!AD40),"",試算シート!AD40)</f>
        <v/>
      </c>
      <c r="J40" s="35" t="str">
        <f>IF(ISERROR(試算シート!AC40),"",試算シート!AC40)</f>
        <v/>
      </c>
      <c r="K40" s="57" t="str">
        <f>IF(ISERROR(試算シート!AE40),"",試算シート!AE40)</f>
        <v/>
      </c>
    </row>
    <row r="41" spans="1:11" x14ac:dyDescent="0.15">
      <c r="A41" s="232" t="s">
        <v>343</v>
      </c>
      <c r="B41" s="241" t="s">
        <v>236</v>
      </c>
      <c r="C41" s="242"/>
      <c r="D41" s="253" t="s">
        <v>235</v>
      </c>
      <c r="E41" s="254"/>
      <c r="F41" s="254"/>
      <c r="G41" s="254"/>
      <c r="H41" s="254"/>
      <c r="I41" s="254"/>
      <c r="J41" s="254"/>
      <c r="K41" s="255"/>
    </row>
    <row r="42" spans="1:11" ht="27" customHeight="1" x14ac:dyDescent="0.15">
      <c r="A42" s="233"/>
      <c r="B42" s="247">
        <f>ROUND(D42*1/22,-1)</f>
        <v>0</v>
      </c>
      <c r="C42" s="248"/>
      <c r="D42" s="246"/>
      <c r="E42" s="246"/>
      <c r="F42" s="246"/>
      <c r="G42" s="243" t="s">
        <v>50</v>
      </c>
      <c r="H42" s="243"/>
      <c r="I42" s="243"/>
      <c r="J42" s="243"/>
      <c r="K42" s="244"/>
    </row>
    <row r="43" spans="1:11" x14ac:dyDescent="0.15">
      <c r="A43" s="233"/>
      <c r="B43" s="251" t="s">
        <v>46</v>
      </c>
      <c r="C43" s="252"/>
      <c r="D43" s="240" t="s">
        <v>237</v>
      </c>
      <c r="E43" s="245"/>
      <c r="F43" s="245"/>
      <c r="G43" s="245"/>
      <c r="H43" s="245"/>
      <c r="I43" s="245"/>
      <c r="J43" s="245"/>
      <c r="K43" s="245"/>
    </row>
    <row r="44" spans="1:11" ht="27" customHeight="1" x14ac:dyDescent="0.15">
      <c r="A44" s="233"/>
      <c r="B44" s="249">
        <f>ROUND(D44*2/3,0)</f>
        <v>0</v>
      </c>
      <c r="C44" s="250"/>
      <c r="D44" s="237">
        <f>B42</f>
        <v>0</v>
      </c>
      <c r="E44" s="237"/>
      <c r="F44" s="237"/>
      <c r="G44" s="243" t="s">
        <v>51</v>
      </c>
      <c r="H44" s="243"/>
      <c r="I44" s="243"/>
      <c r="J44" s="243"/>
      <c r="K44" s="244"/>
    </row>
    <row r="45" spans="1:11" x14ac:dyDescent="0.15">
      <c r="A45" s="233"/>
      <c r="B45" s="251" t="s">
        <v>48</v>
      </c>
      <c r="C45" s="252"/>
      <c r="D45" s="240" t="s">
        <v>181</v>
      </c>
      <c r="E45" s="245"/>
      <c r="F45" s="245"/>
      <c r="G45" s="245"/>
      <c r="H45" s="245"/>
      <c r="I45" s="245"/>
      <c r="J45" s="245"/>
      <c r="K45" s="245"/>
    </row>
    <row r="46" spans="1:11" ht="27" customHeight="1" x14ac:dyDescent="0.15">
      <c r="A46" s="233"/>
      <c r="B46" s="249">
        <f>ROUNDDOWN(D46*1/264,0)</f>
        <v>0</v>
      </c>
      <c r="C46" s="250"/>
      <c r="D46" s="246"/>
      <c r="E46" s="246"/>
      <c r="F46" s="246"/>
      <c r="G46" s="243" t="s">
        <v>53</v>
      </c>
      <c r="H46" s="243"/>
      <c r="I46" s="243"/>
      <c r="J46" s="243"/>
      <c r="K46" s="244"/>
    </row>
    <row r="47" spans="1:11" x14ac:dyDescent="0.15">
      <c r="A47" s="233"/>
      <c r="B47" s="265" t="s">
        <v>55</v>
      </c>
      <c r="C47" s="266"/>
      <c r="D47" s="240" t="s">
        <v>182</v>
      </c>
      <c r="E47" s="245"/>
      <c r="F47" s="245"/>
      <c r="G47" s="245"/>
      <c r="H47" s="245"/>
      <c r="I47" s="245"/>
      <c r="J47" s="245"/>
      <c r="K47" s="245"/>
    </row>
    <row r="48" spans="1:11" ht="13.5" customHeight="1" x14ac:dyDescent="0.15">
      <c r="A48" s="233"/>
      <c r="B48" s="261">
        <f>IF(D49&gt;=H49,D49,H49)</f>
        <v>0</v>
      </c>
      <c r="C48" s="262"/>
      <c r="D48" s="267" t="s">
        <v>47</v>
      </c>
      <c r="E48" s="267"/>
      <c r="F48" s="267"/>
      <c r="G48" s="38"/>
      <c r="H48" s="267" t="s">
        <v>48</v>
      </c>
      <c r="I48" s="267"/>
      <c r="J48" s="267"/>
      <c r="K48" s="46"/>
    </row>
    <row r="49" spans="1:11" ht="13.5" customHeight="1" x14ac:dyDescent="0.15">
      <c r="A49" s="233"/>
      <c r="B49" s="263"/>
      <c r="C49" s="264"/>
      <c r="D49" s="268"/>
      <c r="E49" s="268"/>
      <c r="F49" s="268"/>
      <c r="G49" s="39" t="str">
        <f>IF(D49&lt;=H49,"＜","＞")</f>
        <v>＜</v>
      </c>
      <c r="H49" s="269">
        <f>B46</f>
        <v>0</v>
      </c>
      <c r="I49" s="269"/>
      <c r="J49" s="269"/>
      <c r="K49" s="47"/>
    </row>
    <row r="50" spans="1:11" x14ac:dyDescent="0.15">
      <c r="A50" s="233"/>
      <c r="B50" s="235" t="s">
        <v>52</v>
      </c>
      <c r="C50" s="236"/>
      <c r="D50" s="239" t="s">
        <v>179</v>
      </c>
      <c r="E50" s="239"/>
      <c r="F50" s="239"/>
      <c r="G50" s="239"/>
      <c r="H50" s="239"/>
      <c r="I50" s="239"/>
      <c r="J50" s="239"/>
      <c r="K50" s="240"/>
    </row>
    <row r="51" spans="1:11" ht="27" customHeight="1" x14ac:dyDescent="0.15">
      <c r="A51" s="233"/>
      <c r="B51" s="237">
        <f>B44-B48</f>
        <v>0</v>
      </c>
      <c r="C51" s="238"/>
      <c r="D51" s="237">
        <f>B44</f>
        <v>0</v>
      </c>
      <c r="E51" s="237"/>
      <c r="F51" s="237"/>
      <c r="G51" s="44" t="s">
        <v>56</v>
      </c>
      <c r="H51" s="237">
        <f>B48</f>
        <v>0</v>
      </c>
      <c r="I51" s="237"/>
      <c r="J51" s="237"/>
      <c r="K51" s="48"/>
    </row>
    <row r="52" spans="1:11" x14ac:dyDescent="0.15">
      <c r="A52" s="233"/>
      <c r="B52" s="235" t="s">
        <v>49</v>
      </c>
      <c r="C52" s="236"/>
      <c r="D52" s="256" t="s">
        <v>180</v>
      </c>
      <c r="E52" s="257"/>
      <c r="F52" s="257"/>
      <c r="G52" s="257"/>
      <c r="H52" s="257"/>
      <c r="I52" s="258"/>
      <c r="J52" s="259" t="s">
        <v>183</v>
      </c>
      <c r="K52" s="260"/>
    </row>
    <row r="53" spans="1:11" ht="27" customHeight="1" x14ac:dyDescent="0.15">
      <c r="A53" s="234"/>
      <c r="B53" s="283">
        <f>D53*H53</f>
        <v>0</v>
      </c>
      <c r="C53" s="284"/>
      <c r="D53" s="283">
        <f>B51</f>
        <v>0</v>
      </c>
      <c r="E53" s="283"/>
      <c r="F53" s="283"/>
      <c r="G53" s="45" t="s">
        <v>54</v>
      </c>
      <c r="H53" s="123"/>
      <c r="I53" s="127" t="s">
        <v>57</v>
      </c>
      <c r="J53" s="323">
        <f>B48*H53</f>
        <v>0</v>
      </c>
      <c r="K53" s="324"/>
    </row>
    <row r="54" spans="1:11" ht="13.5" customHeight="1" x14ac:dyDescent="0.15">
      <c r="A54" s="295" t="s">
        <v>58</v>
      </c>
      <c r="B54" s="315" t="s">
        <v>236</v>
      </c>
      <c r="C54" s="316"/>
      <c r="D54" s="317" t="s">
        <v>238</v>
      </c>
      <c r="E54" s="318"/>
      <c r="F54" s="318"/>
      <c r="G54" s="318"/>
      <c r="H54" s="318"/>
      <c r="I54" s="318"/>
      <c r="J54" s="318"/>
      <c r="K54" s="319"/>
    </row>
    <row r="55" spans="1:11" x14ac:dyDescent="0.15">
      <c r="A55" s="295"/>
      <c r="B55" s="320">
        <f>ROUND(D55*1/22,-1)</f>
        <v>0</v>
      </c>
      <c r="C55" s="321"/>
      <c r="D55" s="322"/>
      <c r="E55" s="322"/>
      <c r="F55" s="322"/>
      <c r="G55" s="243" t="s">
        <v>50</v>
      </c>
      <c r="H55" s="243"/>
      <c r="I55" s="243"/>
      <c r="J55" s="243"/>
      <c r="K55" s="244"/>
    </row>
    <row r="56" spans="1:11" x14ac:dyDescent="0.15">
      <c r="A56" s="295"/>
      <c r="B56" s="251" t="s">
        <v>46</v>
      </c>
      <c r="C56" s="252"/>
      <c r="D56" s="240" t="s">
        <v>239</v>
      </c>
      <c r="E56" s="245"/>
      <c r="F56" s="245"/>
      <c r="G56" s="245"/>
      <c r="H56" s="245"/>
      <c r="I56" s="245"/>
      <c r="J56" s="245"/>
      <c r="K56" s="245"/>
    </row>
    <row r="57" spans="1:11" x14ac:dyDescent="0.15">
      <c r="A57" s="295"/>
      <c r="B57" s="312">
        <f>ROUND(D57*2/3,0)</f>
        <v>0</v>
      </c>
      <c r="C57" s="313"/>
      <c r="D57" s="314">
        <f>B55</f>
        <v>0</v>
      </c>
      <c r="E57" s="314"/>
      <c r="F57" s="314"/>
      <c r="G57" s="243" t="s">
        <v>51</v>
      </c>
      <c r="H57" s="243"/>
      <c r="I57" s="243"/>
      <c r="J57" s="243"/>
      <c r="K57" s="244"/>
    </row>
    <row r="58" spans="1:11" x14ac:dyDescent="0.15">
      <c r="A58" s="295"/>
      <c r="B58" s="266" t="s">
        <v>170</v>
      </c>
      <c r="C58" s="273"/>
      <c r="D58" s="297" t="s">
        <v>351</v>
      </c>
      <c r="E58" s="298"/>
      <c r="F58" s="298"/>
      <c r="G58" s="298"/>
      <c r="H58" s="298"/>
      <c r="I58" s="298"/>
      <c r="J58" s="298"/>
      <c r="K58" s="299"/>
    </row>
    <row r="59" spans="1:11" x14ac:dyDescent="0.15">
      <c r="A59" s="295"/>
      <c r="B59" s="235" t="s">
        <v>168</v>
      </c>
      <c r="C59" s="236"/>
      <c r="D59" s="307" t="s">
        <v>174</v>
      </c>
      <c r="E59" s="308"/>
      <c r="F59" s="308"/>
      <c r="G59" s="308"/>
      <c r="H59" s="308"/>
      <c r="I59" s="308"/>
      <c r="J59" s="308"/>
      <c r="K59" s="309"/>
    </row>
    <row r="60" spans="1:11" x14ac:dyDescent="0.15">
      <c r="A60" s="295"/>
      <c r="B60" s="310">
        <f>D60*H60</f>
        <v>0</v>
      </c>
      <c r="C60" s="311"/>
      <c r="D60" s="310">
        <f>B57</f>
        <v>0</v>
      </c>
      <c r="E60" s="310"/>
      <c r="F60" s="310"/>
      <c r="G60" s="109" t="s">
        <v>54</v>
      </c>
      <c r="H60" s="124"/>
      <c r="I60" s="110" t="s">
        <v>16</v>
      </c>
      <c r="J60" s="110"/>
      <c r="K60" s="111"/>
    </row>
    <row r="61" spans="1:11" x14ac:dyDescent="0.15">
      <c r="A61" s="295"/>
      <c r="B61" s="266" t="s">
        <v>171</v>
      </c>
      <c r="C61" s="273"/>
      <c r="D61" s="300" t="s">
        <v>172</v>
      </c>
      <c r="E61" s="243"/>
      <c r="F61" s="243"/>
      <c r="G61" s="243"/>
      <c r="H61" s="243"/>
      <c r="I61" s="243"/>
      <c r="J61" s="243"/>
      <c r="K61" s="244"/>
    </row>
    <row r="62" spans="1:11" x14ac:dyDescent="0.15">
      <c r="A62" s="296"/>
      <c r="B62" s="301">
        <f>D62-H62</f>
        <v>0</v>
      </c>
      <c r="C62" s="302"/>
      <c r="D62" s="303">
        <f>B60</f>
        <v>0</v>
      </c>
      <c r="E62" s="304"/>
      <c r="F62" s="304"/>
      <c r="G62" s="45" t="s">
        <v>173</v>
      </c>
      <c r="H62" s="305"/>
      <c r="I62" s="305"/>
      <c r="J62" s="305"/>
      <c r="K62" s="306"/>
    </row>
    <row r="65" spans="6:6" x14ac:dyDescent="0.15">
      <c r="F65" s="37"/>
    </row>
    <row r="66" spans="6:6" x14ac:dyDescent="0.15">
      <c r="F66" s="37"/>
    </row>
    <row r="67" spans="6:6" x14ac:dyDescent="0.15">
      <c r="F67" s="37"/>
    </row>
    <row r="68" spans="6:6" x14ac:dyDescent="0.15">
      <c r="F68" s="37"/>
    </row>
  </sheetData>
  <sheetProtection algorithmName="SHA-512" hashValue="BKFbXrtQqslJjZGXnDH76n0CYoqxubYU5mqw7IGsGeNmAJNaDA9BjxY4aJR5o2QVifso1Gvr6ksHiUeIpKmiEA==" saltValue="pRZ8PwufkAAlBMoAmOxJyQ==" spinCount="100000" sheet="1" objects="1" scenarios="1"/>
  <mergeCells count="101">
    <mergeCell ref="B25:B28"/>
    <mergeCell ref="A54:A62"/>
    <mergeCell ref="B58:C58"/>
    <mergeCell ref="D58:K58"/>
    <mergeCell ref="D61:K61"/>
    <mergeCell ref="B62:C62"/>
    <mergeCell ref="D62:F62"/>
    <mergeCell ref="H62:K62"/>
    <mergeCell ref="B59:C59"/>
    <mergeCell ref="D59:K59"/>
    <mergeCell ref="B60:C60"/>
    <mergeCell ref="D60:F60"/>
    <mergeCell ref="B61:C61"/>
    <mergeCell ref="B56:C56"/>
    <mergeCell ref="D56:K56"/>
    <mergeCell ref="B57:C57"/>
    <mergeCell ref="D57:F57"/>
    <mergeCell ref="G57:K57"/>
    <mergeCell ref="B54:C54"/>
    <mergeCell ref="D54:K54"/>
    <mergeCell ref="B55:C55"/>
    <mergeCell ref="D55:F55"/>
    <mergeCell ref="G55:K55"/>
    <mergeCell ref="J53:K53"/>
    <mergeCell ref="H1:K1"/>
    <mergeCell ref="E1:G1"/>
    <mergeCell ref="E2:G2"/>
    <mergeCell ref="H2:K2"/>
    <mergeCell ref="H3:K3"/>
    <mergeCell ref="E3:F3"/>
    <mergeCell ref="G4:I4"/>
    <mergeCell ref="J4:K4"/>
    <mergeCell ref="B13:B16"/>
    <mergeCell ref="C13:C16"/>
    <mergeCell ref="E13:E16"/>
    <mergeCell ref="F13:F16"/>
    <mergeCell ref="B5:B8"/>
    <mergeCell ref="C5:C8"/>
    <mergeCell ref="B9:B12"/>
    <mergeCell ref="C9:C12"/>
    <mergeCell ref="E9:E12"/>
    <mergeCell ref="F9:F12"/>
    <mergeCell ref="D53:F53"/>
    <mergeCell ref="B53:C53"/>
    <mergeCell ref="B52:C52"/>
    <mergeCell ref="B33:B36"/>
    <mergeCell ref="C33:C36"/>
    <mergeCell ref="E33:E36"/>
    <mergeCell ref="F33:F36"/>
    <mergeCell ref="B37:B40"/>
    <mergeCell ref="C37:C40"/>
    <mergeCell ref="E37:E40"/>
    <mergeCell ref="F37:F40"/>
    <mergeCell ref="G44:K44"/>
    <mergeCell ref="D49:F49"/>
    <mergeCell ref="H48:J48"/>
    <mergeCell ref="H49:J49"/>
    <mergeCell ref="B45:C45"/>
    <mergeCell ref="B46:C46"/>
    <mergeCell ref="A4:A40"/>
    <mergeCell ref="C25:C28"/>
    <mergeCell ref="E25:E28"/>
    <mergeCell ref="F25:F28"/>
    <mergeCell ref="B29:B32"/>
    <mergeCell ref="C29:C32"/>
    <mergeCell ref="E29:E32"/>
    <mergeCell ref="F29:F32"/>
    <mergeCell ref="B17:B20"/>
    <mergeCell ref="C17:C20"/>
    <mergeCell ref="E17:E20"/>
    <mergeCell ref="F17:F20"/>
    <mergeCell ref="B21:B24"/>
    <mergeCell ref="C21:C24"/>
    <mergeCell ref="E21:E24"/>
    <mergeCell ref="F21:F24"/>
    <mergeCell ref="E5:E8"/>
    <mergeCell ref="F5:F8"/>
    <mergeCell ref="A41:A53"/>
    <mergeCell ref="B50:C50"/>
    <mergeCell ref="B51:C51"/>
    <mergeCell ref="D50:K50"/>
    <mergeCell ref="D51:F51"/>
    <mergeCell ref="H51:J51"/>
    <mergeCell ref="B41:C41"/>
    <mergeCell ref="G42:K42"/>
    <mergeCell ref="D45:K45"/>
    <mergeCell ref="D46:F46"/>
    <mergeCell ref="B42:C42"/>
    <mergeCell ref="B44:C44"/>
    <mergeCell ref="B43:C43"/>
    <mergeCell ref="D43:K43"/>
    <mergeCell ref="D41:K41"/>
    <mergeCell ref="D42:F42"/>
    <mergeCell ref="D44:F44"/>
    <mergeCell ref="D52:I52"/>
    <mergeCell ref="J52:K52"/>
    <mergeCell ref="G46:K46"/>
    <mergeCell ref="B48:C49"/>
    <mergeCell ref="B47:C47"/>
    <mergeCell ref="D47:K47"/>
    <mergeCell ref="D48:F48"/>
  </mergeCells>
  <phoneticPr fontId="1"/>
  <conditionalFormatting sqref="D5:K8">
    <cfRule type="expression" dxfId="129" priority="27">
      <formula>$C$5=""</formula>
    </cfRule>
  </conditionalFormatting>
  <conditionalFormatting sqref="D9:K12">
    <cfRule type="expression" dxfId="128" priority="26">
      <formula>$C$9=""</formula>
    </cfRule>
  </conditionalFormatting>
  <conditionalFormatting sqref="D13:K16">
    <cfRule type="expression" dxfId="127" priority="25">
      <formula>$C$13=""</formula>
    </cfRule>
  </conditionalFormatting>
  <conditionalFormatting sqref="D17:K20">
    <cfRule type="expression" dxfId="126" priority="24">
      <formula>$C$17=""</formula>
    </cfRule>
  </conditionalFormatting>
  <conditionalFormatting sqref="D21:K24">
    <cfRule type="expression" dxfId="125" priority="23">
      <formula>$C$21=""</formula>
    </cfRule>
  </conditionalFormatting>
  <conditionalFormatting sqref="D25:K28">
    <cfRule type="expression" dxfId="124" priority="22">
      <formula>$C$25=""</formula>
    </cfRule>
  </conditionalFormatting>
  <conditionalFormatting sqref="D29:K32">
    <cfRule type="expression" dxfId="123" priority="21">
      <formula>$C$29=""</formula>
    </cfRule>
  </conditionalFormatting>
  <conditionalFormatting sqref="D33:K36">
    <cfRule type="expression" dxfId="122" priority="20">
      <formula>$C$33=""</formula>
    </cfRule>
  </conditionalFormatting>
  <conditionalFormatting sqref="D37:K40">
    <cfRule type="expression" dxfId="121" priority="19">
      <formula>$C$37=""</formula>
    </cfRule>
  </conditionalFormatting>
  <conditionalFormatting sqref="E5:K8">
    <cfRule type="expression" dxfId="120" priority="18">
      <formula>$D$8&lt;DATE(2015,10,1)</formula>
    </cfRule>
  </conditionalFormatting>
  <conditionalFormatting sqref="F5:K8">
    <cfRule type="expression" dxfId="119" priority="17">
      <formula>$C$5="復職"</formula>
    </cfRule>
  </conditionalFormatting>
  <conditionalFormatting sqref="E9:K12">
    <cfRule type="expression" dxfId="118" priority="16">
      <formula>$D$12&lt;DATE(2015,10,1)</formula>
    </cfRule>
  </conditionalFormatting>
  <conditionalFormatting sqref="E13:K16">
    <cfRule type="expression" dxfId="117" priority="15">
      <formula>$D$16&lt;DATE(2015,10,1)</formula>
    </cfRule>
  </conditionalFormatting>
  <conditionalFormatting sqref="E17:K20">
    <cfRule type="expression" dxfId="116" priority="14">
      <formula>$D$20&lt;DATE(2015,10,1)</formula>
    </cfRule>
  </conditionalFormatting>
  <conditionalFormatting sqref="E21:K24">
    <cfRule type="expression" dxfId="115" priority="13">
      <formula>$D$24&lt;DATE(2015,10,1)</formula>
    </cfRule>
  </conditionalFormatting>
  <conditionalFormatting sqref="E25:K28">
    <cfRule type="expression" dxfId="114" priority="12">
      <formula>$D$28&lt;DATE(2015,10,1)</formula>
    </cfRule>
  </conditionalFormatting>
  <conditionalFormatting sqref="E29:K32">
    <cfRule type="expression" dxfId="113" priority="11">
      <formula>$D$32&lt;DATE(2015,10,1)</formula>
    </cfRule>
  </conditionalFormatting>
  <conditionalFormatting sqref="E33:K36">
    <cfRule type="expression" dxfId="112" priority="10">
      <formula>$D$36&lt;DATE(2015,10,1)</formula>
    </cfRule>
  </conditionalFormatting>
  <conditionalFormatting sqref="E37:K40">
    <cfRule type="expression" dxfId="111" priority="9">
      <formula>$D$40&lt;DATE(2015,10,1)</formula>
    </cfRule>
  </conditionalFormatting>
  <conditionalFormatting sqref="F9:K12">
    <cfRule type="expression" dxfId="110" priority="8">
      <formula>$C$9="復職"</formula>
    </cfRule>
  </conditionalFormatting>
  <conditionalFormatting sqref="F13:K16">
    <cfRule type="expression" dxfId="109" priority="7">
      <formula>$C$13="復職"</formula>
    </cfRule>
  </conditionalFormatting>
  <conditionalFormatting sqref="F17:K20">
    <cfRule type="expression" dxfId="108" priority="6">
      <formula>$C$17="復職"</formula>
    </cfRule>
  </conditionalFormatting>
  <conditionalFormatting sqref="F21:K24">
    <cfRule type="expression" dxfId="107" priority="5">
      <formula>$C$21="復職"</formula>
    </cfRule>
  </conditionalFormatting>
  <conditionalFormatting sqref="F25:K28">
    <cfRule type="expression" dxfId="106" priority="4">
      <formula>$C$25="復職"</formula>
    </cfRule>
  </conditionalFormatting>
  <conditionalFormatting sqref="F29:K32">
    <cfRule type="expression" dxfId="105" priority="3">
      <formula>$C$29="復職"</formula>
    </cfRule>
  </conditionalFormatting>
  <conditionalFormatting sqref="F33:K36">
    <cfRule type="expression" dxfId="104" priority="2">
      <formula>$C$33="復職"</formula>
    </cfRule>
  </conditionalFormatting>
  <conditionalFormatting sqref="F37:K40">
    <cfRule type="expression" dxfId="103" priority="1">
      <formula>$C$37="復職"</formula>
    </cfRule>
  </conditionalFormatting>
  <dataValidations count="1">
    <dataValidation imeMode="hiragana" allowBlank="1" showInputMessage="1" showErrorMessage="1" sqref="H2:K2" xr:uid="{00000000-0002-0000-0000-000000000000}"/>
  </dataValidations>
  <pageMargins left="0.70866141732283472" right="0.70866141732283472" top="0.74803149606299213" bottom="0.74803149606299213" header="0.31496062992125984" footer="0.31496062992125984"/>
  <pageSetup paperSize="9" scale="69" orientation="portrait" blackAndWhite="1" r:id="rId1"/>
  <headerFooter>
    <oddFooter xml:space="preserve">&amp;L※印は記入不要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68"/>
  <sheetViews>
    <sheetView view="pageBreakPreview" zoomScaleNormal="100" zoomScaleSheetLayoutView="100" workbookViewId="0">
      <selection activeCell="C9" sqref="C9:C12"/>
    </sheetView>
  </sheetViews>
  <sheetFormatPr defaultRowHeight="13.5" x14ac:dyDescent="0.15"/>
  <cols>
    <col min="1" max="1" width="5.875" customWidth="1"/>
    <col min="2" max="2" width="6" customWidth="1"/>
    <col min="3" max="3" width="20.625" bestFit="1" customWidth="1"/>
    <col min="4" max="4" width="17.625" customWidth="1"/>
    <col min="5" max="5" width="13.875" bestFit="1" customWidth="1"/>
    <col min="6" max="6" width="14" customWidth="1"/>
    <col min="7" max="7" width="5" customWidth="1"/>
    <col min="8" max="8" width="10.25" customWidth="1"/>
    <col min="9" max="9" width="12" customWidth="1"/>
    <col min="10" max="10" width="10.75" customWidth="1"/>
    <col min="11" max="11" width="12" customWidth="1"/>
  </cols>
  <sheetData>
    <row r="1" spans="1:11" ht="17.25" x14ac:dyDescent="0.2">
      <c r="A1" s="125" t="s">
        <v>336</v>
      </c>
      <c r="E1" s="285" t="s">
        <v>353</v>
      </c>
      <c r="F1" s="285"/>
      <c r="G1" s="285"/>
      <c r="H1" s="285" t="s">
        <v>175</v>
      </c>
      <c r="I1" s="285"/>
      <c r="J1" s="285"/>
      <c r="K1" s="285"/>
    </row>
    <row r="2" spans="1:11" ht="29.25" customHeight="1" x14ac:dyDescent="0.15">
      <c r="A2" s="158" t="s">
        <v>309</v>
      </c>
      <c r="B2" s="112"/>
      <c r="C2" s="112"/>
      <c r="D2" s="112"/>
      <c r="E2" s="325" t="s">
        <v>340</v>
      </c>
      <c r="F2" s="325"/>
      <c r="G2" s="325"/>
      <c r="H2" s="326" t="s">
        <v>344</v>
      </c>
      <c r="I2" s="326"/>
      <c r="J2" s="326"/>
      <c r="K2" s="326"/>
    </row>
    <row r="3" spans="1:11" ht="14.25" thickBot="1" x14ac:dyDescent="0.2">
      <c r="E3" s="289"/>
      <c r="F3" s="289"/>
      <c r="H3" s="288" t="s">
        <v>73</v>
      </c>
      <c r="I3" s="288"/>
      <c r="J3" s="288"/>
      <c r="K3" s="288"/>
    </row>
    <row r="4" spans="1:11" ht="68.25" customHeight="1" x14ac:dyDescent="0.15">
      <c r="A4" s="270" t="s">
        <v>44</v>
      </c>
      <c r="B4" s="40" t="s">
        <v>307</v>
      </c>
      <c r="C4" s="41" t="s">
        <v>0</v>
      </c>
      <c r="D4" s="41" t="s">
        <v>1</v>
      </c>
      <c r="E4" s="161" t="s">
        <v>234</v>
      </c>
      <c r="F4" s="43" t="s">
        <v>45</v>
      </c>
      <c r="G4" s="290" t="s">
        <v>72</v>
      </c>
      <c r="H4" s="290"/>
      <c r="I4" s="290"/>
      <c r="J4" s="290" t="s">
        <v>59</v>
      </c>
      <c r="K4" s="291"/>
    </row>
    <row r="5" spans="1:11" x14ac:dyDescent="0.15">
      <c r="A5" s="271"/>
      <c r="B5" s="281">
        <v>1</v>
      </c>
      <c r="C5" s="327" t="s">
        <v>354</v>
      </c>
      <c r="D5" s="181" t="s">
        <v>21</v>
      </c>
      <c r="E5" s="330">
        <v>340000</v>
      </c>
      <c r="F5" s="333">
        <v>10300</v>
      </c>
      <c r="G5" s="183" t="s">
        <v>60</v>
      </c>
      <c r="H5" s="178">
        <v>16500</v>
      </c>
      <c r="I5" s="179">
        <v>16500</v>
      </c>
      <c r="J5" s="33" t="s">
        <v>355</v>
      </c>
      <c r="K5" s="55" t="s">
        <v>355</v>
      </c>
    </row>
    <row r="6" spans="1:11" x14ac:dyDescent="0.15">
      <c r="A6" s="271"/>
      <c r="B6" s="266"/>
      <c r="C6" s="328"/>
      <c r="D6" s="182">
        <v>45017</v>
      </c>
      <c r="E6" s="331"/>
      <c r="F6" s="334"/>
      <c r="G6" s="176" t="s">
        <v>61</v>
      </c>
      <c r="H6" s="174">
        <v>15724</v>
      </c>
      <c r="I6" s="175">
        <v>15724</v>
      </c>
      <c r="J6" s="34" t="s">
        <v>355</v>
      </c>
      <c r="K6" s="56" t="s">
        <v>355</v>
      </c>
    </row>
    <row r="7" spans="1:11" x14ac:dyDescent="0.15">
      <c r="A7" s="271"/>
      <c r="B7" s="266"/>
      <c r="C7" s="328"/>
      <c r="D7" s="177" t="s">
        <v>22</v>
      </c>
      <c r="E7" s="331"/>
      <c r="F7" s="334"/>
      <c r="G7" s="176" t="s">
        <v>62</v>
      </c>
      <c r="H7" s="174">
        <v>15018</v>
      </c>
      <c r="I7" s="175">
        <v>15018</v>
      </c>
      <c r="J7" s="34" t="s">
        <v>355</v>
      </c>
      <c r="K7" s="56" t="s">
        <v>355</v>
      </c>
    </row>
    <row r="8" spans="1:11" x14ac:dyDescent="0.15">
      <c r="A8" s="271"/>
      <c r="B8" s="282"/>
      <c r="C8" s="329"/>
      <c r="D8" s="182">
        <v>45106</v>
      </c>
      <c r="E8" s="332"/>
      <c r="F8" s="335"/>
      <c r="G8" s="173" t="s">
        <v>63</v>
      </c>
      <c r="H8" s="171">
        <v>14373</v>
      </c>
      <c r="I8" s="172">
        <v>14373</v>
      </c>
      <c r="J8" s="35" t="s">
        <v>355</v>
      </c>
      <c r="K8" s="57" t="s">
        <v>355</v>
      </c>
    </row>
    <row r="9" spans="1:11" x14ac:dyDescent="0.15">
      <c r="A9" s="271"/>
      <c r="B9" s="281">
        <v>2</v>
      </c>
      <c r="C9" s="327" t="s">
        <v>356</v>
      </c>
      <c r="D9" s="181" t="s">
        <v>21</v>
      </c>
      <c r="E9" s="330">
        <v>340000</v>
      </c>
      <c r="F9" s="333">
        <v>10300</v>
      </c>
      <c r="G9" s="180" t="s">
        <v>60</v>
      </c>
      <c r="H9" s="178">
        <v>195</v>
      </c>
      <c r="I9" s="179">
        <v>16500</v>
      </c>
      <c r="J9" s="178">
        <v>10105</v>
      </c>
      <c r="K9" s="55" t="s">
        <v>355</v>
      </c>
    </row>
    <row r="10" spans="1:11" x14ac:dyDescent="0.15">
      <c r="A10" s="271"/>
      <c r="B10" s="266"/>
      <c r="C10" s="328"/>
      <c r="D10" s="182">
        <v>45107</v>
      </c>
      <c r="E10" s="331"/>
      <c r="F10" s="334"/>
      <c r="G10" s="176" t="s">
        <v>61</v>
      </c>
      <c r="H10" s="174">
        <v>195</v>
      </c>
      <c r="I10" s="175">
        <v>15724</v>
      </c>
      <c r="J10" s="174">
        <v>10105</v>
      </c>
      <c r="K10" s="56" t="s">
        <v>355</v>
      </c>
    </row>
    <row r="11" spans="1:11" x14ac:dyDescent="0.15">
      <c r="A11" s="271"/>
      <c r="B11" s="266"/>
      <c r="C11" s="328"/>
      <c r="D11" s="177" t="s">
        <v>22</v>
      </c>
      <c r="E11" s="331"/>
      <c r="F11" s="334"/>
      <c r="G11" s="176" t="s">
        <v>301</v>
      </c>
      <c r="H11" s="174">
        <v>195</v>
      </c>
      <c r="I11" s="175">
        <v>15018</v>
      </c>
      <c r="J11" s="174">
        <v>10105</v>
      </c>
      <c r="K11" s="56" t="s">
        <v>355</v>
      </c>
    </row>
    <row r="12" spans="1:11" x14ac:dyDescent="0.15">
      <c r="A12" s="271"/>
      <c r="B12" s="282"/>
      <c r="C12" s="329"/>
      <c r="D12" s="182">
        <v>45260</v>
      </c>
      <c r="E12" s="332"/>
      <c r="F12" s="335"/>
      <c r="G12" s="173" t="s">
        <v>304</v>
      </c>
      <c r="H12" s="171">
        <v>195</v>
      </c>
      <c r="I12" s="172">
        <v>14373</v>
      </c>
      <c r="J12" s="171">
        <v>10105</v>
      </c>
      <c r="K12" s="57" t="s">
        <v>355</v>
      </c>
    </row>
    <row r="13" spans="1:11" x14ac:dyDescent="0.15">
      <c r="A13" s="271"/>
      <c r="B13" s="281">
        <v>3</v>
      </c>
      <c r="C13" s="272" t="e">
        <v>#REF!</v>
      </c>
      <c r="D13" s="31" t="s">
        <v>21</v>
      </c>
      <c r="E13" s="275">
        <v>340000</v>
      </c>
      <c r="F13" s="278">
        <v>10300</v>
      </c>
      <c r="G13" s="49" t="s">
        <v>303</v>
      </c>
      <c r="H13" s="33" t="s">
        <v>357</v>
      </c>
      <c r="I13" s="52" t="s">
        <v>357</v>
      </c>
      <c r="J13" s="33" t="s">
        <v>357</v>
      </c>
      <c r="K13" s="55" t="s">
        <v>357</v>
      </c>
    </row>
    <row r="14" spans="1:11" x14ac:dyDescent="0.15">
      <c r="A14" s="271"/>
      <c r="B14" s="266"/>
      <c r="C14" s="273"/>
      <c r="D14" s="30" t="s">
        <v>357</v>
      </c>
      <c r="E14" s="276"/>
      <c r="F14" s="279"/>
      <c r="G14" s="50" t="s">
        <v>302</v>
      </c>
      <c r="H14" s="34" t="s">
        <v>357</v>
      </c>
      <c r="I14" s="53" t="s">
        <v>357</v>
      </c>
      <c r="J14" s="34" t="s">
        <v>357</v>
      </c>
      <c r="K14" s="56" t="s">
        <v>357</v>
      </c>
    </row>
    <row r="15" spans="1:11" x14ac:dyDescent="0.15">
      <c r="A15" s="271"/>
      <c r="B15" s="266"/>
      <c r="C15" s="273"/>
      <c r="D15" s="160" t="s">
        <v>22</v>
      </c>
      <c r="E15" s="276"/>
      <c r="F15" s="279"/>
      <c r="G15" s="50" t="s">
        <v>297</v>
      </c>
      <c r="H15" s="34" t="s">
        <v>357</v>
      </c>
      <c r="I15" s="53" t="s">
        <v>357</v>
      </c>
      <c r="J15" s="34" t="s">
        <v>357</v>
      </c>
      <c r="K15" s="56" t="s">
        <v>357</v>
      </c>
    </row>
    <row r="16" spans="1:11" x14ac:dyDescent="0.15">
      <c r="A16" s="271"/>
      <c r="B16" s="282"/>
      <c r="C16" s="274"/>
      <c r="D16" s="32" t="s">
        <v>357</v>
      </c>
      <c r="E16" s="277"/>
      <c r="F16" s="280"/>
      <c r="G16" s="51" t="s">
        <v>300</v>
      </c>
      <c r="H16" s="35" t="s">
        <v>357</v>
      </c>
      <c r="I16" s="54" t="s">
        <v>357</v>
      </c>
      <c r="J16" s="35" t="s">
        <v>357</v>
      </c>
      <c r="K16" s="57" t="s">
        <v>357</v>
      </c>
    </row>
    <row r="17" spans="1:11" x14ac:dyDescent="0.15">
      <c r="A17" s="271"/>
      <c r="B17" s="281">
        <v>4</v>
      </c>
      <c r="C17" s="272" t="e">
        <v>#REF!</v>
      </c>
      <c r="D17" s="31" t="s">
        <v>21</v>
      </c>
      <c r="E17" s="275">
        <v>340000</v>
      </c>
      <c r="F17" s="278">
        <v>10300</v>
      </c>
      <c r="G17" s="49" t="s">
        <v>303</v>
      </c>
      <c r="H17" s="33" t="s">
        <v>357</v>
      </c>
      <c r="I17" s="52" t="s">
        <v>357</v>
      </c>
      <c r="J17" s="33" t="s">
        <v>357</v>
      </c>
      <c r="K17" s="55" t="s">
        <v>357</v>
      </c>
    </row>
    <row r="18" spans="1:11" x14ac:dyDescent="0.15">
      <c r="A18" s="271"/>
      <c r="B18" s="266"/>
      <c r="C18" s="273"/>
      <c r="D18" s="30" t="s">
        <v>357</v>
      </c>
      <c r="E18" s="276"/>
      <c r="F18" s="279"/>
      <c r="G18" s="50" t="s">
        <v>306</v>
      </c>
      <c r="H18" s="34" t="s">
        <v>357</v>
      </c>
      <c r="I18" s="53" t="s">
        <v>357</v>
      </c>
      <c r="J18" s="34" t="s">
        <v>357</v>
      </c>
      <c r="K18" s="56" t="s">
        <v>357</v>
      </c>
    </row>
    <row r="19" spans="1:11" x14ac:dyDescent="0.15">
      <c r="A19" s="271"/>
      <c r="B19" s="266"/>
      <c r="C19" s="273"/>
      <c r="D19" s="160" t="s">
        <v>22</v>
      </c>
      <c r="E19" s="276"/>
      <c r="F19" s="279"/>
      <c r="G19" s="50" t="s">
        <v>301</v>
      </c>
      <c r="H19" s="34" t="s">
        <v>357</v>
      </c>
      <c r="I19" s="53" t="s">
        <v>357</v>
      </c>
      <c r="J19" s="34" t="s">
        <v>357</v>
      </c>
      <c r="K19" s="56" t="s">
        <v>357</v>
      </c>
    </row>
    <row r="20" spans="1:11" x14ac:dyDescent="0.15">
      <c r="A20" s="271"/>
      <c r="B20" s="282"/>
      <c r="C20" s="274"/>
      <c r="D20" s="32" t="s">
        <v>357</v>
      </c>
      <c r="E20" s="277"/>
      <c r="F20" s="280"/>
      <c r="G20" s="51" t="s">
        <v>304</v>
      </c>
      <c r="H20" s="35" t="s">
        <v>357</v>
      </c>
      <c r="I20" s="54" t="s">
        <v>357</v>
      </c>
      <c r="J20" s="35" t="s">
        <v>357</v>
      </c>
      <c r="K20" s="57" t="s">
        <v>357</v>
      </c>
    </row>
    <row r="21" spans="1:11" x14ac:dyDescent="0.15">
      <c r="A21" s="271"/>
      <c r="B21" s="281">
        <v>5</v>
      </c>
      <c r="C21" s="272" t="e">
        <v>#REF!</v>
      </c>
      <c r="D21" s="31" t="s">
        <v>21</v>
      </c>
      <c r="E21" s="275">
        <v>340000</v>
      </c>
      <c r="F21" s="278">
        <v>10300</v>
      </c>
      <c r="G21" s="49" t="s">
        <v>305</v>
      </c>
      <c r="H21" s="33" t="s">
        <v>357</v>
      </c>
      <c r="I21" s="52" t="s">
        <v>357</v>
      </c>
      <c r="J21" s="33" t="s">
        <v>357</v>
      </c>
      <c r="K21" s="55" t="s">
        <v>357</v>
      </c>
    </row>
    <row r="22" spans="1:11" x14ac:dyDescent="0.15">
      <c r="A22" s="271"/>
      <c r="B22" s="266"/>
      <c r="C22" s="273"/>
      <c r="D22" s="30" t="s">
        <v>357</v>
      </c>
      <c r="E22" s="276"/>
      <c r="F22" s="279"/>
      <c r="G22" s="50" t="s">
        <v>302</v>
      </c>
      <c r="H22" s="34" t="s">
        <v>357</v>
      </c>
      <c r="I22" s="53" t="s">
        <v>357</v>
      </c>
      <c r="J22" s="34" t="s">
        <v>357</v>
      </c>
      <c r="K22" s="56" t="s">
        <v>357</v>
      </c>
    </row>
    <row r="23" spans="1:11" x14ac:dyDescent="0.15">
      <c r="A23" s="271"/>
      <c r="B23" s="266"/>
      <c r="C23" s="273"/>
      <c r="D23" s="160" t="s">
        <v>22</v>
      </c>
      <c r="E23" s="276"/>
      <c r="F23" s="279"/>
      <c r="G23" s="50" t="s">
        <v>297</v>
      </c>
      <c r="H23" s="34" t="s">
        <v>357</v>
      </c>
      <c r="I23" s="53" t="s">
        <v>357</v>
      </c>
      <c r="J23" s="34" t="s">
        <v>357</v>
      </c>
      <c r="K23" s="56" t="s">
        <v>357</v>
      </c>
    </row>
    <row r="24" spans="1:11" x14ac:dyDescent="0.15">
      <c r="A24" s="271"/>
      <c r="B24" s="282"/>
      <c r="C24" s="274"/>
      <c r="D24" s="32" t="s">
        <v>357</v>
      </c>
      <c r="E24" s="277"/>
      <c r="F24" s="280"/>
      <c r="G24" s="51" t="s">
        <v>304</v>
      </c>
      <c r="H24" s="35" t="s">
        <v>357</v>
      </c>
      <c r="I24" s="54" t="s">
        <v>357</v>
      </c>
      <c r="J24" s="35" t="s">
        <v>357</v>
      </c>
      <c r="K24" s="57" t="s">
        <v>357</v>
      </c>
    </row>
    <row r="25" spans="1:11" x14ac:dyDescent="0.15">
      <c r="A25" s="271"/>
      <c r="B25" s="281">
        <v>6</v>
      </c>
      <c r="C25" s="272" t="e">
        <v>#REF!</v>
      </c>
      <c r="D25" s="31" t="s">
        <v>21</v>
      </c>
      <c r="E25" s="275">
        <v>340000</v>
      </c>
      <c r="F25" s="278">
        <v>10300</v>
      </c>
      <c r="G25" s="49" t="s">
        <v>303</v>
      </c>
      <c r="H25" s="33" t="s">
        <v>357</v>
      </c>
      <c r="I25" s="52" t="s">
        <v>357</v>
      </c>
      <c r="J25" s="33" t="s">
        <v>357</v>
      </c>
      <c r="K25" s="55" t="s">
        <v>357</v>
      </c>
    </row>
    <row r="26" spans="1:11" x14ac:dyDescent="0.15">
      <c r="A26" s="271"/>
      <c r="B26" s="266"/>
      <c r="C26" s="273"/>
      <c r="D26" s="30" t="s">
        <v>357</v>
      </c>
      <c r="E26" s="276"/>
      <c r="F26" s="279"/>
      <c r="G26" s="50" t="s">
        <v>302</v>
      </c>
      <c r="H26" s="34" t="s">
        <v>357</v>
      </c>
      <c r="I26" s="53" t="s">
        <v>357</v>
      </c>
      <c r="J26" s="34" t="s">
        <v>357</v>
      </c>
      <c r="K26" s="56" t="s">
        <v>357</v>
      </c>
    </row>
    <row r="27" spans="1:11" x14ac:dyDescent="0.15">
      <c r="A27" s="271"/>
      <c r="B27" s="266"/>
      <c r="C27" s="273"/>
      <c r="D27" s="160" t="s">
        <v>22</v>
      </c>
      <c r="E27" s="276"/>
      <c r="F27" s="279"/>
      <c r="G27" s="50" t="s">
        <v>297</v>
      </c>
      <c r="H27" s="34" t="s">
        <v>357</v>
      </c>
      <c r="I27" s="53" t="s">
        <v>357</v>
      </c>
      <c r="J27" s="34" t="s">
        <v>357</v>
      </c>
      <c r="K27" s="56" t="s">
        <v>357</v>
      </c>
    </row>
    <row r="28" spans="1:11" x14ac:dyDescent="0.15">
      <c r="A28" s="271"/>
      <c r="B28" s="282"/>
      <c r="C28" s="274"/>
      <c r="D28" s="32" t="s">
        <v>357</v>
      </c>
      <c r="E28" s="277"/>
      <c r="F28" s="280"/>
      <c r="G28" s="51" t="s">
        <v>304</v>
      </c>
      <c r="H28" s="35" t="s">
        <v>357</v>
      </c>
      <c r="I28" s="54" t="s">
        <v>357</v>
      </c>
      <c r="J28" s="35" t="s">
        <v>357</v>
      </c>
      <c r="K28" s="57" t="s">
        <v>357</v>
      </c>
    </row>
    <row r="29" spans="1:11" x14ac:dyDescent="0.15">
      <c r="A29" s="271"/>
      <c r="B29" s="281">
        <v>7</v>
      </c>
      <c r="C29" s="272" t="e">
        <v>#REF!</v>
      </c>
      <c r="D29" s="31" t="s">
        <v>21</v>
      </c>
      <c r="E29" s="275">
        <v>340000</v>
      </c>
      <c r="F29" s="278">
        <v>10300</v>
      </c>
      <c r="G29" s="49" t="s">
        <v>303</v>
      </c>
      <c r="H29" s="33" t="s">
        <v>357</v>
      </c>
      <c r="I29" s="52" t="s">
        <v>357</v>
      </c>
      <c r="J29" s="33" t="s">
        <v>357</v>
      </c>
      <c r="K29" s="55" t="s">
        <v>357</v>
      </c>
    </row>
    <row r="30" spans="1:11" x14ac:dyDescent="0.15">
      <c r="A30" s="271"/>
      <c r="B30" s="266"/>
      <c r="C30" s="273"/>
      <c r="D30" s="30" t="s">
        <v>357</v>
      </c>
      <c r="E30" s="276"/>
      <c r="F30" s="279"/>
      <c r="G30" s="50" t="s">
        <v>302</v>
      </c>
      <c r="H30" s="34" t="s">
        <v>357</v>
      </c>
      <c r="I30" s="53" t="s">
        <v>357</v>
      </c>
      <c r="J30" s="34" t="s">
        <v>357</v>
      </c>
      <c r="K30" s="56" t="s">
        <v>357</v>
      </c>
    </row>
    <row r="31" spans="1:11" x14ac:dyDescent="0.15">
      <c r="A31" s="271"/>
      <c r="B31" s="266"/>
      <c r="C31" s="273"/>
      <c r="D31" s="160" t="s">
        <v>22</v>
      </c>
      <c r="E31" s="276"/>
      <c r="F31" s="279"/>
      <c r="G31" s="50" t="s">
        <v>301</v>
      </c>
      <c r="H31" s="34" t="s">
        <v>357</v>
      </c>
      <c r="I31" s="53" t="s">
        <v>357</v>
      </c>
      <c r="J31" s="34" t="s">
        <v>357</v>
      </c>
      <c r="K31" s="56" t="s">
        <v>357</v>
      </c>
    </row>
    <row r="32" spans="1:11" x14ac:dyDescent="0.15">
      <c r="A32" s="271"/>
      <c r="B32" s="282"/>
      <c r="C32" s="274"/>
      <c r="D32" s="32" t="s">
        <v>357</v>
      </c>
      <c r="E32" s="277"/>
      <c r="F32" s="280"/>
      <c r="G32" s="51" t="s">
        <v>300</v>
      </c>
      <c r="H32" s="35" t="s">
        <v>357</v>
      </c>
      <c r="I32" s="54" t="s">
        <v>357</v>
      </c>
      <c r="J32" s="35" t="s">
        <v>357</v>
      </c>
      <c r="K32" s="57" t="s">
        <v>357</v>
      </c>
    </row>
    <row r="33" spans="1:11" x14ac:dyDescent="0.15">
      <c r="A33" s="271"/>
      <c r="B33" s="281">
        <v>8</v>
      </c>
      <c r="C33" s="272" t="e">
        <v>#REF!</v>
      </c>
      <c r="D33" s="31" t="s">
        <v>21</v>
      </c>
      <c r="E33" s="275">
        <v>340000</v>
      </c>
      <c r="F33" s="278">
        <v>10300</v>
      </c>
      <c r="G33" s="49" t="s">
        <v>299</v>
      </c>
      <c r="H33" s="33" t="s">
        <v>357</v>
      </c>
      <c r="I33" s="52" t="s">
        <v>357</v>
      </c>
      <c r="J33" s="33" t="s">
        <v>357</v>
      </c>
      <c r="K33" s="55" t="s">
        <v>357</v>
      </c>
    </row>
    <row r="34" spans="1:11" x14ac:dyDescent="0.15">
      <c r="A34" s="271"/>
      <c r="B34" s="266"/>
      <c r="C34" s="273"/>
      <c r="D34" s="30" t="s">
        <v>357</v>
      </c>
      <c r="E34" s="276"/>
      <c r="F34" s="279"/>
      <c r="G34" s="50" t="s">
        <v>298</v>
      </c>
      <c r="H34" s="34" t="s">
        <v>357</v>
      </c>
      <c r="I34" s="53" t="s">
        <v>357</v>
      </c>
      <c r="J34" s="34" t="s">
        <v>357</v>
      </c>
      <c r="K34" s="56" t="s">
        <v>357</v>
      </c>
    </row>
    <row r="35" spans="1:11" x14ac:dyDescent="0.15">
      <c r="A35" s="271"/>
      <c r="B35" s="266"/>
      <c r="C35" s="273"/>
      <c r="D35" s="160" t="s">
        <v>22</v>
      </c>
      <c r="E35" s="276"/>
      <c r="F35" s="279"/>
      <c r="G35" s="50" t="s">
        <v>297</v>
      </c>
      <c r="H35" s="34" t="s">
        <v>357</v>
      </c>
      <c r="I35" s="53" t="s">
        <v>357</v>
      </c>
      <c r="J35" s="34" t="s">
        <v>357</v>
      </c>
      <c r="K35" s="56" t="s">
        <v>357</v>
      </c>
    </row>
    <row r="36" spans="1:11" x14ac:dyDescent="0.15">
      <c r="A36" s="271"/>
      <c r="B36" s="282"/>
      <c r="C36" s="274"/>
      <c r="D36" s="32" t="s">
        <v>357</v>
      </c>
      <c r="E36" s="277"/>
      <c r="F36" s="280"/>
      <c r="G36" s="51" t="s">
        <v>294</v>
      </c>
      <c r="H36" s="35" t="s">
        <v>357</v>
      </c>
      <c r="I36" s="54" t="s">
        <v>357</v>
      </c>
      <c r="J36" s="35" t="s">
        <v>357</v>
      </c>
      <c r="K36" s="57" t="s">
        <v>357</v>
      </c>
    </row>
    <row r="37" spans="1:11" x14ac:dyDescent="0.15">
      <c r="A37" s="271"/>
      <c r="B37" s="281">
        <v>9</v>
      </c>
      <c r="C37" s="272" t="e">
        <v>#REF!</v>
      </c>
      <c r="D37" s="31" t="s">
        <v>21</v>
      </c>
      <c r="E37" s="275">
        <v>340000</v>
      </c>
      <c r="F37" s="278">
        <v>10300</v>
      </c>
      <c r="G37" s="49" t="s">
        <v>296</v>
      </c>
      <c r="H37" s="33" t="s">
        <v>357</v>
      </c>
      <c r="I37" s="52" t="s">
        <v>357</v>
      </c>
      <c r="J37" s="33" t="s">
        <v>357</v>
      </c>
      <c r="K37" s="55" t="s">
        <v>357</v>
      </c>
    </row>
    <row r="38" spans="1:11" x14ac:dyDescent="0.15">
      <c r="A38" s="271"/>
      <c r="B38" s="266"/>
      <c r="C38" s="273"/>
      <c r="D38" s="30" t="s">
        <v>357</v>
      </c>
      <c r="E38" s="276"/>
      <c r="F38" s="279"/>
      <c r="G38" s="50" t="s">
        <v>61</v>
      </c>
      <c r="H38" s="34" t="s">
        <v>357</v>
      </c>
      <c r="I38" s="53" t="s">
        <v>357</v>
      </c>
      <c r="J38" s="34" t="s">
        <v>357</v>
      </c>
      <c r="K38" s="56" t="s">
        <v>357</v>
      </c>
    </row>
    <row r="39" spans="1:11" x14ac:dyDescent="0.15">
      <c r="A39" s="271"/>
      <c r="B39" s="266"/>
      <c r="C39" s="273"/>
      <c r="D39" s="160" t="s">
        <v>22</v>
      </c>
      <c r="E39" s="276"/>
      <c r="F39" s="279"/>
      <c r="G39" s="50" t="s">
        <v>295</v>
      </c>
      <c r="H39" s="34" t="s">
        <v>357</v>
      </c>
      <c r="I39" s="53" t="s">
        <v>357</v>
      </c>
      <c r="J39" s="34" t="s">
        <v>357</v>
      </c>
      <c r="K39" s="56" t="s">
        <v>357</v>
      </c>
    </row>
    <row r="40" spans="1:11" ht="14.25" thickBot="1" x14ac:dyDescent="0.2">
      <c r="A40" s="271"/>
      <c r="B40" s="282"/>
      <c r="C40" s="274"/>
      <c r="D40" s="32" t="s">
        <v>357</v>
      </c>
      <c r="E40" s="277"/>
      <c r="F40" s="280"/>
      <c r="G40" s="51" t="s">
        <v>294</v>
      </c>
      <c r="H40" s="35" t="s">
        <v>357</v>
      </c>
      <c r="I40" s="54" t="s">
        <v>357</v>
      </c>
      <c r="J40" s="35" t="s">
        <v>357</v>
      </c>
      <c r="K40" s="57" t="s">
        <v>357</v>
      </c>
    </row>
    <row r="41" spans="1:11" x14ac:dyDescent="0.15">
      <c r="A41" s="232" t="s">
        <v>343</v>
      </c>
      <c r="B41" s="241" t="s">
        <v>236</v>
      </c>
      <c r="C41" s="242"/>
      <c r="D41" s="253" t="s">
        <v>235</v>
      </c>
      <c r="E41" s="254"/>
      <c r="F41" s="254"/>
      <c r="G41" s="254"/>
      <c r="H41" s="254"/>
      <c r="I41" s="254"/>
      <c r="J41" s="254"/>
      <c r="K41" s="255"/>
    </row>
    <row r="42" spans="1:11" ht="27" customHeight="1" x14ac:dyDescent="0.15">
      <c r="A42" s="233"/>
      <c r="B42" s="336">
        <f>ROUND(D42*1/22,-1)</f>
        <v>15450</v>
      </c>
      <c r="C42" s="337"/>
      <c r="D42" s="338">
        <v>340000</v>
      </c>
      <c r="E42" s="338"/>
      <c r="F42" s="338"/>
      <c r="G42" s="243" t="s">
        <v>293</v>
      </c>
      <c r="H42" s="243"/>
      <c r="I42" s="243"/>
      <c r="J42" s="243"/>
      <c r="K42" s="244"/>
    </row>
    <row r="43" spans="1:11" x14ac:dyDescent="0.15">
      <c r="A43" s="233"/>
      <c r="B43" s="251" t="s">
        <v>46</v>
      </c>
      <c r="C43" s="252"/>
      <c r="D43" s="240" t="s">
        <v>237</v>
      </c>
      <c r="E43" s="245"/>
      <c r="F43" s="245"/>
      <c r="G43" s="245"/>
      <c r="H43" s="245"/>
      <c r="I43" s="245"/>
      <c r="J43" s="245"/>
      <c r="K43" s="245"/>
    </row>
    <row r="44" spans="1:11" ht="27" customHeight="1" x14ac:dyDescent="0.15">
      <c r="A44" s="233"/>
      <c r="B44" s="339">
        <f>ROUND(D44*2/3,0)</f>
        <v>10300</v>
      </c>
      <c r="C44" s="340"/>
      <c r="D44" s="341">
        <f>B42</f>
        <v>15450</v>
      </c>
      <c r="E44" s="341"/>
      <c r="F44" s="341"/>
      <c r="G44" s="243" t="s">
        <v>289</v>
      </c>
      <c r="H44" s="243"/>
      <c r="I44" s="243"/>
      <c r="J44" s="243"/>
      <c r="K44" s="244"/>
    </row>
    <row r="45" spans="1:11" x14ac:dyDescent="0.15">
      <c r="A45" s="233"/>
      <c r="B45" s="251" t="s">
        <v>48</v>
      </c>
      <c r="C45" s="252"/>
      <c r="D45" s="240" t="s">
        <v>181</v>
      </c>
      <c r="E45" s="245"/>
      <c r="F45" s="245"/>
      <c r="G45" s="245"/>
      <c r="H45" s="245"/>
      <c r="I45" s="245"/>
      <c r="J45" s="245"/>
      <c r="K45" s="245"/>
    </row>
    <row r="46" spans="1:11" ht="27" customHeight="1" x14ac:dyDescent="0.15">
      <c r="A46" s="233"/>
      <c r="B46" s="339">
        <f>ROUNDDOWN(D46*1/264,0)</f>
        <v>5985</v>
      </c>
      <c r="C46" s="340"/>
      <c r="D46" s="338">
        <v>1580100</v>
      </c>
      <c r="E46" s="338"/>
      <c r="F46" s="338"/>
      <c r="G46" s="243" t="s">
        <v>292</v>
      </c>
      <c r="H46" s="243"/>
      <c r="I46" s="243"/>
      <c r="J46" s="243"/>
      <c r="K46" s="244"/>
    </row>
    <row r="47" spans="1:11" x14ac:dyDescent="0.15">
      <c r="A47" s="233"/>
      <c r="B47" s="265" t="s">
        <v>55</v>
      </c>
      <c r="C47" s="266"/>
      <c r="D47" s="240" t="s">
        <v>182</v>
      </c>
      <c r="E47" s="245"/>
      <c r="F47" s="245"/>
      <c r="G47" s="245"/>
      <c r="H47" s="245"/>
      <c r="I47" s="245"/>
      <c r="J47" s="245"/>
      <c r="K47" s="245"/>
    </row>
    <row r="48" spans="1:11" ht="13.5" customHeight="1" x14ac:dyDescent="0.15">
      <c r="A48" s="233"/>
      <c r="B48" s="342">
        <f>IF(D49&gt;=H49,D49,H49)</f>
        <v>5985</v>
      </c>
      <c r="C48" s="343"/>
      <c r="D48" s="267" t="s">
        <v>47</v>
      </c>
      <c r="E48" s="267"/>
      <c r="F48" s="267"/>
      <c r="G48" s="38"/>
      <c r="H48" s="267" t="s">
        <v>48</v>
      </c>
      <c r="I48" s="267"/>
      <c r="J48" s="267"/>
      <c r="K48" s="46"/>
    </row>
    <row r="49" spans="1:11" ht="13.5" customHeight="1" x14ac:dyDescent="0.15">
      <c r="A49" s="233"/>
      <c r="B49" s="344"/>
      <c r="C49" s="345"/>
      <c r="D49" s="350">
        <v>195</v>
      </c>
      <c r="E49" s="350"/>
      <c r="F49" s="350"/>
      <c r="G49" s="164" t="str">
        <f>IF(D49&lt;=H49,"＜","＞")</f>
        <v>＜</v>
      </c>
      <c r="H49" s="351">
        <f>B46</f>
        <v>5985</v>
      </c>
      <c r="I49" s="351"/>
      <c r="J49" s="351"/>
      <c r="K49" s="47"/>
    </row>
    <row r="50" spans="1:11" x14ac:dyDescent="0.15">
      <c r="A50" s="233"/>
      <c r="B50" s="235" t="s">
        <v>52</v>
      </c>
      <c r="C50" s="236"/>
      <c r="D50" s="239" t="s">
        <v>179</v>
      </c>
      <c r="E50" s="239"/>
      <c r="F50" s="239"/>
      <c r="G50" s="239"/>
      <c r="H50" s="239"/>
      <c r="I50" s="239"/>
      <c r="J50" s="239"/>
      <c r="K50" s="240"/>
    </row>
    <row r="51" spans="1:11" ht="27" customHeight="1" x14ac:dyDescent="0.15">
      <c r="A51" s="233"/>
      <c r="B51" s="341">
        <f>B44-B48</f>
        <v>4315</v>
      </c>
      <c r="C51" s="352"/>
      <c r="D51" s="341">
        <f>B44</f>
        <v>10300</v>
      </c>
      <c r="E51" s="341"/>
      <c r="F51" s="341"/>
      <c r="G51" s="44" t="s">
        <v>291</v>
      </c>
      <c r="H51" s="341">
        <f>B48</f>
        <v>5985</v>
      </c>
      <c r="I51" s="341"/>
      <c r="J51" s="341"/>
      <c r="K51" s="48"/>
    </row>
    <row r="52" spans="1:11" x14ac:dyDescent="0.15">
      <c r="A52" s="233"/>
      <c r="B52" s="235" t="s">
        <v>49</v>
      </c>
      <c r="C52" s="236"/>
      <c r="D52" s="256" t="s">
        <v>180</v>
      </c>
      <c r="E52" s="257"/>
      <c r="F52" s="257"/>
      <c r="G52" s="257"/>
      <c r="H52" s="257"/>
      <c r="I52" s="258"/>
      <c r="J52" s="259" t="s">
        <v>183</v>
      </c>
      <c r="K52" s="260"/>
    </row>
    <row r="53" spans="1:11" ht="27" customHeight="1" x14ac:dyDescent="0.15">
      <c r="A53" s="234"/>
      <c r="B53" s="346">
        <f>D53*H53</f>
        <v>86300</v>
      </c>
      <c r="C53" s="347"/>
      <c r="D53" s="346">
        <f>B51</f>
        <v>4315</v>
      </c>
      <c r="E53" s="346"/>
      <c r="F53" s="346"/>
      <c r="G53" s="163" t="s">
        <v>287</v>
      </c>
      <c r="H53" s="170">
        <v>20</v>
      </c>
      <c r="I53" s="127" t="s">
        <v>16</v>
      </c>
      <c r="J53" s="348">
        <f>B48*H53</f>
        <v>119700</v>
      </c>
      <c r="K53" s="349"/>
    </row>
    <row r="54" spans="1:11" ht="13.5" customHeight="1" x14ac:dyDescent="0.15">
      <c r="A54" s="295" t="s">
        <v>58</v>
      </c>
      <c r="B54" s="315" t="s">
        <v>236</v>
      </c>
      <c r="C54" s="316"/>
      <c r="D54" s="317" t="s">
        <v>238</v>
      </c>
      <c r="E54" s="318"/>
      <c r="F54" s="318"/>
      <c r="G54" s="318"/>
      <c r="H54" s="318"/>
      <c r="I54" s="318"/>
      <c r="J54" s="318"/>
      <c r="K54" s="319"/>
    </row>
    <row r="55" spans="1:11" x14ac:dyDescent="0.15">
      <c r="A55" s="295"/>
      <c r="B55" s="320">
        <f>ROUND(D55*1/22,-1)</f>
        <v>0</v>
      </c>
      <c r="C55" s="321"/>
      <c r="D55" s="353"/>
      <c r="E55" s="353"/>
      <c r="F55" s="353"/>
      <c r="G55" s="243" t="s">
        <v>290</v>
      </c>
      <c r="H55" s="243"/>
      <c r="I55" s="243"/>
      <c r="J55" s="243"/>
      <c r="K55" s="244"/>
    </row>
    <row r="56" spans="1:11" x14ac:dyDescent="0.15">
      <c r="A56" s="295"/>
      <c r="B56" s="251" t="s">
        <v>46</v>
      </c>
      <c r="C56" s="252"/>
      <c r="D56" s="240" t="s">
        <v>239</v>
      </c>
      <c r="E56" s="245"/>
      <c r="F56" s="245"/>
      <c r="G56" s="245"/>
      <c r="H56" s="245"/>
      <c r="I56" s="245"/>
      <c r="J56" s="245"/>
      <c r="K56" s="245"/>
    </row>
    <row r="57" spans="1:11" x14ac:dyDescent="0.15">
      <c r="A57" s="295"/>
      <c r="B57" s="312">
        <f>ROUND(D57*2/3,0)</f>
        <v>0</v>
      </c>
      <c r="C57" s="313"/>
      <c r="D57" s="314">
        <f>B55</f>
        <v>0</v>
      </c>
      <c r="E57" s="314"/>
      <c r="F57" s="314"/>
      <c r="G57" s="243" t="s">
        <v>289</v>
      </c>
      <c r="H57" s="243"/>
      <c r="I57" s="243"/>
      <c r="J57" s="243"/>
      <c r="K57" s="244"/>
    </row>
    <row r="58" spans="1:11" x14ac:dyDescent="0.15">
      <c r="A58" s="295"/>
      <c r="B58" s="266" t="s">
        <v>170</v>
      </c>
      <c r="C58" s="273"/>
      <c r="D58" s="354" t="s">
        <v>288</v>
      </c>
      <c r="E58" s="355"/>
      <c r="F58" s="355"/>
      <c r="G58" s="355"/>
      <c r="H58" s="355"/>
      <c r="I58" s="355"/>
      <c r="J58" s="355"/>
      <c r="K58" s="356"/>
    </row>
    <row r="59" spans="1:11" x14ac:dyDescent="0.15">
      <c r="A59" s="295"/>
      <c r="B59" s="235" t="s">
        <v>168</v>
      </c>
      <c r="C59" s="236"/>
      <c r="D59" s="307" t="s">
        <v>174</v>
      </c>
      <c r="E59" s="308"/>
      <c r="F59" s="308"/>
      <c r="G59" s="308"/>
      <c r="H59" s="308"/>
      <c r="I59" s="308"/>
      <c r="J59" s="308"/>
      <c r="K59" s="309"/>
    </row>
    <row r="60" spans="1:11" x14ac:dyDescent="0.15">
      <c r="A60" s="295"/>
      <c r="B60" s="310">
        <f>D60*H60</f>
        <v>0</v>
      </c>
      <c r="C60" s="311"/>
      <c r="D60" s="310">
        <f>B57</f>
        <v>0</v>
      </c>
      <c r="E60" s="310"/>
      <c r="F60" s="310"/>
      <c r="G60" s="109" t="s">
        <v>287</v>
      </c>
      <c r="H60" s="169"/>
      <c r="I60" s="110" t="s">
        <v>16</v>
      </c>
      <c r="J60" s="110"/>
      <c r="K60" s="111"/>
    </row>
    <row r="61" spans="1:11" x14ac:dyDescent="0.15">
      <c r="A61" s="295"/>
      <c r="B61" s="266" t="s">
        <v>171</v>
      </c>
      <c r="C61" s="273"/>
      <c r="D61" s="300" t="s">
        <v>172</v>
      </c>
      <c r="E61" s="243"/>
      <c r="F61" s="243"/>
      <c r="G61" s="243"/>
      <c r="H61" s="243"/>
      <c r="I61" s="243"/>
      <c r="J61" s="243"/>
      <c r="K61" s="244"/>
    </row>
    <row r="62" spans="1:11" x14ac:dyDescent="0.15">
      <c r="A62" s="296"/>
      <c r="B62" s="301">
        <f>D62-H62</f>
        <v>0</v>
      </c>
      <c r="C62" s="302"/>
      <c r="D62" s="303">
        <f>B60</f>
        <v>0</v>
      </c>
      <c r="E62" s="304"/>
      <c r="F62" s="304"/>
      <c r="G62" s="163" t="s">
        <v>286</v>
      </c>
      <c r="H62" s="357"/>
      <c r="I62" s="357"/>
      <c r="J62" s="357"/>
      <c r="K62" s="358"/>
    </row>
    <row r="65" spans="6:6" x14ac:dyDescent="0.15">
      <c r="F65" s="37"/>
    </row>
    <row r="66" spans="6:6" x14ac:dyDescent="0.15">
      <c r="F66" s="37"/>
    </row>
    <row r="67" spans="6:6" x14ac:dyDescent="0.15">
      <c r="F67" s="37"/>
    </row>
    <row r="68" spans="6:6" x14ac:dyDescent="0.15">
      <c r="F68" s="37"/>
    </row>
  </sheetData>
  <mergeCells count="101">
    <mergeCell ref="A54:A62"/>
    <mergeCell ref="B54:C54"/>
    <mergeCell ref="D54:K54"/>
    <mergeCell ref="B55:C55"/>
    <mergeCell ref="D55:F55"/>
    <mergeCell ref="G55:K55"/>
    <mergeCell ref="B56:C56"/>
    <mergeCell ref="D56:K56"/>
    <mergeCell ref="B57:C57"/>
    <mergeCell ref="D57:F57"/>
    <mergeCell ref="G57:K57"/>
    <mergeCell ref="B58:C58"/>
    <mergeCell ref="D58:K58"/>
    <mergeCell ref="B62:C62"/>
    <mergeCell ref="D62:F62"/>
    <mergeCell ref="H62:K62"/>
    <mergeCell ref="B59:C59"/>
    <mergeCell ref="D59:K59"/>
    <mergeCell ref="B60:C60"/>
    <mergeCell ref="D60:F60"/>
    <mergeCell ref="B61:C61"/>
    <mergeCell ref="D61:K61"/>
    <mergeCell ref="J53:K53"/>
    <mergeCell ref="D48:F48"/>
    <mergeCell ref="H48:J48"/>
    <mergeCell ref="D49:F49"/>
    <mergeCell ref="H49:J49"/>
    <mergeCell ref="B50:C50"/>
    <mergeCell ref="D50:K50"/>
    <mergeCell ref="B51:C51"/>
    <mergeCell ref="D51:F51"/>
    <mergeCell ref="H51:J51"/>
    <mergeCell ref="A41:A53"/>
    <mergeCell ref="B41:C41"/>
    <mergeCell ref="D41:K41"/>
    <mergeCell ref="B42:C42"/>
    <mergeCell ref="D42:F42"/>
    <mergeCell ref="G42:K42"/>
    <mergeCell ref="B43:C43"/>
    <mergeCell ref="D43:K43"/>
    <mergeCell ref="B44:C44"/>
    <mergeCell ref="D44:F44"/>
    <mergeCell ref="G44:K44"/>
    <mergeCell ref="B45:C45"/>
    <mergeCell ref="D45:K45"/>
    <mergeCell ref="B46:C46"/>
    <mergeCell ref="D46:F46"/>
    <mergeCell ref="G46:K46"/>
    <mergeCell ref="B47:C47"/>
    <mergeCell ref="D47:K47"/>
    <mergeCell ref="B48:C49"/>
    <mergeCell ref="B52:C52"/>
    <mergeCell ref="D52:I52"/>
    <mergeCell ref="J52:K52"/>
    <mergeCell ref="B53:C53"/>
    <mergeCell ref="D53:F53"/>
    <mergeCell ref="B29:B32"/>
    <mergeCell ref="C29:C32"/>
    <mergeCell ref="E29:E32"/>
    <mergeCell ref="F29:F32"/>
    <mergeCell ref="B33:B36"/>
    <mergeCell ref="C33:C36"/>
    <mergeCell ref="E33:E36"/>
    <mergeCell ref="F33:F36"/>
    <mergeCell ref="B37:B40"/>
    <mergeCell ref="C37:C40"/>
    <mergeCell ref="E37:E40"/>
    <mergeCell ref="F37:F40"/>
    <mergeCell ref="F17:F20"/>
    <mergeCell ref="B21:B24"/>
    <mergeCell ref="C21:C24"/>
    <mergeCell ref="E21:E24"/>
    <mergeCell ref="F21:F24"/>
    <mergeCell ref="B25:B28"/>
    <mergeCell ref="C25:C28"/>
    <mergeCell ref="E25:E28"/>
    <mergeCell ref="F25:F28"/>
    <mergeCell ref="E1:G1"/>
    <mergeCell ref="H1:K1"/>
    <mergeCell ref="E2:G2"/>
    <mergeCell ref="H2:K2"/>
    <mergeCell ref="E3:F3"/>
    <mergeCell ref="H3:K3"/>
    <mergeCell ref="A4:A40"/>
    <mergeCell ref="G4:I4"/>
    <mergeCell ref="J4:K4"/>
    <mergeCell ref="B5:B8"/>
    <mergeCell ref="C5:C8"/>
    <mergeCell ref="E5:E8"/>
    <mergeCell ref="F5:F8"/>
    <mergeCell ref="B9:B12"/>
    <mergeCell ref="C9:C12"/>
    <mergeCell ref="E9:E12"/>
    <mergeCell ref="F9:F12"/>
    <mergeCell ref="B13:B16"/>
    <mergeCell ref="C13:C16"/>
    <mergeCell ref="E13:E16"/>
    <mergeCell ref="F13:F16"/>
    <mergeCell ref="B17:B20"/>
    <mergeCell ref="C17:C20"/>
    <mergeCell ref="E17:E20"/>
  </mergeCells>
  <phoneticPr fontId="1"/>
  <conditionalFormatting sqref="D5:K8">
    <cfRule type="expression" dxfId="102" priority="31">
      <formula>$C$5=""</formula>
    </cfRule>
  </conditionalFormatting>
  <conditionalFormatting sqref="D9:K9 D11:K11 E10:K10 E12:K12">
    <cfRule type="expression" dxfId="101" priority="30">
      <formula>$C$9=""</formula>
    </cfRule>
  </conditionalFormatting>
  <conditionalFormatting sqref="D13:K16">
    <cfRule type="expression" dxfId="100" priority="29">
      <formula>$C$13=""</formula>
    </cfRule>
  </conditionalFormatting>
  <conditionalFormatting sqref="D17:K20">
    <cfRule type="expression" dxfId="99" priority="28">
      <formula>$C$17=""</formula>
    </cfRule>
  </conditionalFormatting>
  <conditionalFormatting sqref="D21:K24">
    <cfRule type="expression" dxfId="98" priority="27">
      <formula>$C$21=""</formula>
    </cfRule>
  </conditionalFormatting>
  <conditionalFormatting sqref="D25:K28">
    <cfRule type="expression" dxfId="97" priority="26">
      <formula>$C$25=""</formula>
    </cfRule>
  </conditionalFormatting>
  <conditionalFormatting sqref="D29:K32">
    <cfRule type="expression" dxfId="96" priority="25">
      <formula>$C$29=""</formula>
    </cfRule>
  </conditionalFormatting>
  <conditionalFormatting sqref="D33:K36">
    <cfRule type="expression" dxfId="95" priority="24">
      <formula>$C$33=""</formula>
    </cfRule>
  </conditionalFormatting>
  <conditionalFormatting sqref="D37:K40">
    <cfRule type="expression" dxfId="94" priority="23">
      <formula>$C$37=""</formula>
    </cfRule>
  </conditionalFormatting>
  <conditionalFormatting sqref="E5:K8">
    <cfRule type="expression" dxfId="93" priority="22">
      <formula>$D$8&lt;DATE(2015,10,1)</formula>
    </cfRule>
  </conditionalFormatting>
  <conditionalFormatting sqref="F5:K8">
    <cfRule type="expression" dxfId="92" priority="21">
      <formula>$C$5="復職"</formula>
    </cfRule>
  </conditionalFormatting>
  <conditionalFormatting sqref="E9:K12">
    <cfRule type="expression" dxfId="91" priority="20">
      <formula>$D$12&lt;DATE(2015,10,1)</formula>
    </cfRule>
  </conditionalFormatting>
  <conditionalFormatting sqref="E13:K16">
    <cfRule type="expression" dxfId="90" priority="19">
      <formula>$D$16&lt;DATE(2015,10,1)</formula>
    </cfRule>
  </conditionalFormatting>
  <conditionalFormatting sqref="E17:K20">
    <cfRule type="expression" dxfId="89" priority="18">
      <formula>$D$20&lt;DATE(2015,10,1)</formula>
    </cfRule>
  </conditionalFormatting>
  <conditionalFormatting sqref="E21:K24">
    <cfRule type="expression" dxfId="88" priority="17">
      <formula>$D$24&lt;DATE(2015,10,1)</formula>
    </cfRule>
  </conditionalFormatting>
  <conditionalFormatting sqref="E25:K28">
    <cfRule type="expression" dxfId="87" priority="16">
      <formula>$D$28&lt;DATE(2015,10,1)</formula>
    </cfRule>
  </conditionalFormatting>
  <conditionalFormatting sqref="E29:K32">
    <cfRule type="expression" dxfId="86" priority="15">
      <formula>$D$32&lt;DATE(2015,10,1)</formula>
    </cfRule>
  </conditionalFormatting>
  <conditionalFormatting sqref="E33:K36">
    <cfRule type="expression" dxfId="85" priority="14">
      <formula>$D$36&lt;DATE(2015,10,1)</formula>
    </cfRule>
  </conditionalFormatting>
  <conditionalFormatting sqref="E37:K40">
    <cfRule type="expression" dxfId="84" priority="13">
      <formula>$D$40&lt;DATE(2015,10,1)</formula>
    </cfRule>
  </conditionalFormatting>
  <conditionalFormatting sqref="F9:K12">
    <cfRule type="expression" dxfId="83" priority="12">
      <formula>$C$9="復職"</formula>
    </cfRule>
  </conditionalFormatting>
  <conditionalFormatting sqref="F13:K16">
    <cfRule type="expression" dxfId="82" priority="11">
      <formula>$C$13="復職"</formula>
    </cfRule>
  </conditionalFormatting>
  <conditionalFormatting sqref="F17:K20">
    <cfRule type="expression" dxfId="81" priority="10">
      <formula>$C$17="復職"</formula>
    </cfRule>
  </conditionalFormatting>
  <conditionalFormatting sqref="F21:K24">
    <cfRule type="expression" dxfId="80" priority="9">
      <formula>$C$21="復職"</formula>
    </cfRule>
  </conditionalFormatting>
  <conditionalFormatting sqref="F25:K28">
    <cfRule type="expression" dxfId="79" priority="8">
      <formula>$C$25="復職"</formula>
    </cfRule>
  </conditionalFormatting>
  <conditionalFormatting sqref="F29:K32">
    <cfRule type="expression" dxfId="78" priority="7">
      <formula>$C$29="復職"</formula>
    </cfRule>
  </conditionalFormatting>
  <conditionalFormatting sqref="F33:K36">
    <cfRule type="expression" dxfId="77" priority="6">
      <formula>$C$33="復職"</formula>
    </cfRule>
  </conditionalFormatting>
  <conditionalFormatting sqref="F37:K40">
    <cfRule type="expression" dxfId="76" priority="5">
      <formula>$C$37="復職"</formula>
    </cfRule>
  </conditionalFormatting>
  <conditionalFormatting sqref="D10">
    <cfRule type="expression" dxfId="75" priority="2">
      <formula>$C$5=""</formula>
    </cfRule>
  </conditionalFormatting>
  <conditionalFormatting sqref="D12">
    <cfRule type="expression" dxfId="74" priority="1">
      <formula>$C$5=""</formula>
    </cfRule>
  </conditionalFormatting>
  <pageMargins left="0.7" right="0.7" top="0.75" bottom="0.75" header="0.3" footer="0.3"/>
  <pageSetup paperSize="9" scale="69" orientation="portrait" r:id="rId1"/>
  <headerFooter>
    <oddFooter xml:space="preserve">&amp;L※印は記入不要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67"/>
  <sheetViews>
    <sheetView tabSelected="1" view="pageBreakPreview" topLeftCell="A3" zoomScaleNormal="100" zoomScaleSheetLayoutView="100" zoomScalePageLayoutView="70" workbookViewId="0">
      <selection activeCell="B5" sqref="B5:B8"/>
    </sheetView>
  </sheetViews>
  <sheetFormatPr defaultRowHeight="13.5" x14ac:dyDescent="0.15"/>
  <cols>
    <col min="1" max="1" width="5.25" customWidth="1"/>
    <col min="2" max="2" width="15.375" customWidth="1"/>
    <col min="3" max="3" width="11" bestFit="1" customWidth="1"/>
    <col min="4" max="4" width="5.5" bestFit="1" customWidth="1"/>
    <col min="5" max="5" width="5.125" bestFit="1" customWidth="1"/>
    <col min="6" max="6" width="3.375" bestFit="1" customWidth="1"/>
    <col min="7" max="7" width="5.125" customWidth="1"/>
    <col min="8" max="8" width="3.375" bestFit="1" customWidth="1"/>
    <col min="9" max="9" width="5.125" bestFit="1" customWidth="1"/>
    <col min="10" max="10" width="3.625" customWidth="1"/>
    <col min="11" max="11" width="20.125" hidden="1" customWidth="1"/>
    <col min="12" max="12" width="9.875" bestFit="1" customWidth="1"/>
    <col min="13" max="13" width="9" bestFit="1" customWidth="1"/>
    <col min="14" max="14" width="15.125" bestFit="1" customWidth="1"/>
    <col min="15" max="15" width="9" bestFit="1" customWidth="1"/>
    <col min="16" max="16" width="17.25" bestFit="1" customWidth="1"/>
    <col min="17" max="17" width="8.5" bestFit="1" customWidth="1"/>
    <col min="18" max="18" width="17.25" customWidth="1"/>
    <col min="19" max="19" width="8.5" customWidth="1"/>
    <col min="20" max="22" width="15" hidden="1" customWidth="1"/>
    <col min="23" max="23" width="12.625" customWidth="1"/>
    <col min="24" max="25" width="12.75" customWidth="1"/>
    <col min="26" max="26" width="11.375" customWidth="1"/>
    <col min="27" max="27" width="7.125" bestFit="1" customWidth="1"/>
    <col min="28" max="29" width="13.375" customWidth="1"/>
    <col min="30" max="31" width="13.375" bestFit="1" customWidth="1"/>
    <col min="33" max="33" width="19.625" customWidth="1"/>
  </cols>
  <sheetData>
    <row r="1" spans="1:31" ht="17.25" x14ac:dyDescent="0.2">
      <c r="A1" s="125" t="s">
        <v>338</v>
      </c>
      <c r="X1" s="285" t="s">
        <v>353</v>
      </c>
      <c r="Y1" s="285"/>
      <c r="Z1" s="285"/>
      <c r="AA1" s="285"/>
      <c r="AB1" s="285" t="s">
        <v>175</v>
      </c>
      <c r="AC1" s="285"/>
      <c r="AD1" s="285"/>
      <c r="AE1" s="285"/>
    </row>
    <row r="2" spans="1:31" ht="36.75" customHeight="1" x14ac:dyDescent="0.15">
      <c r="A2" s="126" t="s">
        <v>341</v>
      </c>
      <c r="X2" s="384"/>
      <c r="Y2" s="384"/>
      <c r="Z2" s="384"/>
      <c r="AA2" s="384"/>
      <c r="AB2" s="385"/>
      <c r="AC2" s="385"/>
      <c r="AD2" s="385"/>
      <c r="AE2" s="385"/>
    </row>
    <row r="3" spans="1:31" ht="23.25" customHeight="1" x14ac:dyDescent="0.15">
      <c r="A3" s="59"/>
      <c r="B3" s="14" t="s">
        <v>80</v>
      </c>
      <c r="C3" s="60" t="s">
        <v>81</v>
      </c>
      <c r="D3" s="272" t="s">
        <v>82</v>
      </c>
      <c r="E3" s="272"/>
      <c r="F3" s="272"/>
      <c r="G3" s="272"/>
      <c r="H3" s="272"/>
      <c r="I3" s="272"/>
      <c r="J3" s="272"/>
      <c r="K3" s="60"/>
      <c r="L3" s="60" t="s">
        <v>83</v>
      </c>
      <c r="M3" s="60" t="s">
        <v>84</v>
      </c>
      <c r="N3" s="272" t="s">
        <v>85</v>
      </c>
      <c r="O3" s="272"/>
      <c r="P3" s="272" t="s">
        <v>86</v>
      </c>
      <c r="Q3" s="272"/>
      <c r="R3" s="272"/>
      <c r="S3" s="272"/>
      <c r="T3" s="60"/>
      <c r="U3" s="60"/>
      <c r="V3" s="60"/>
      <c r="W3" s="272" t="s">
        <v>87</v>
      </c>
      <c r="X3" s="272"/>
      <c r="Y3" s="272"/>
      <c r="Z3" s="272"/>
      <c r="AA3" s="60" t="s">
        <v>88</v>
      </c>
      <c r="AB3" s="60" t="s">
        <v>89</v>
      </c>
      <c r="AC3" s="60" t="s">
        <v>90</v>
      </c>
      <c r="AD3" s="60" t="s">
        <v>91</v>
      </c>
      <c r="AE3" s="66" t="s">
        <v>92</v>
      </c>
    </row>
    <row r="4" spans="1:31" ht="115.5" customHeight="1" x14ac:dyDescent="0.15">
      <c r="A4" s="61" t="s">
        <v>2</v>
      </c>
      <c r="B4" s="62" t="s">
        <v>35</v>
      </c>
      <c r="C4" s="62" t="s">
        <v>25</v>
      </c>
      <c r="D4" s="367" t="s">
        <v>342</v>
      </c>
      <c r="E4" s="368"/>
      <c r="F4" s="368"/>
      <c r="G4" s="368"/>
      <c r="H4" s="368"/>
      <c r="I4" s="368"/>
      <c r="J4" s="368"/>
      <c r="K4" s="63" t="s">
        <v>31</v>
      </c>
      <c r="L4" s="62" t="s">
        <v>233</v>
      </c>
      <c r="M4" s="62" t="s">
        <v>93</v>
      </c>
      <c r="N4" s="367" t="s">
        <v>94</v>
      </c>
      <c r="O4" s="368"/>
      <c r="P4" s="367" t="s">
        <v>345</v>
      </c>
      <c r="Q4" s="367"/>
      <c r="R4" s="367" t="s">
        <v>346</v>
      </c>
      <c r="S4" s="367"/>
      <c r="T4" s="386" t="s">
        <v>347</v>
      </c>
      <c r="U4" s="387"/>
      <c r="V4" s="387"/>
      <c r="W4" s="387"/>
      <c r="X4" s="387"/>
      <c r="Y4" s="387"/>
      <c r="Z4" s="388"/>
      <c r="AA4" s="62" t="s">
        <v>95</v>
      </c>
      <c r="AB4" s="62" t="s">
        <v>96</v>
      </c>
      <c r="AC4" s="64" t="s">
        <v>97</v>
      </c>
      <c r="AD4" s="62" t="s">
        <v>98</v>
      </c>
      <c r="AE4" s="65" t="s">
        <v>99</v>
      </c>
    </row>
    <row r="5" spans="1:31" ht="27" customHeight="1" x14ac:dyDescent="0.15">
      <c r="A5" s="378">
        <v>1</v>
      </c>
      <c r="B5" s="379" t="s">
        <v>74</v>
      </c>
      <c r="C5" s="13" t="s">
        <v>20</v>
      </c>
      <c r="D5" s="272" t="s">
        <v>21</v>
      </c>
      <c r="E5" s="272"/>
      <c r="F5" s="272"/>
      <c r="G5" s="272"/>
      <c r="H5" s="272"/>
      <c r="I5" s="272"/>
      <c r="J5" s="272"/>
      <c r="K5" s="16" t="s">
        <v>32</v>
      </c>
      <c r="L5" s="376"/>
      <c r="M5" s="275">
        <f>ROUND(ROUND(L5/22,-1)*2/3,0)</f>
        <v>0</v>
      </c>
      <c r="N5" s="14" t="s">
        <v>42</v>
      </c>
      <c r="O5" s="14" t="s">
        <v>24</v>
      </c>
      <c r="P5" s="14" t="s">
        <v>189</v>
      </c>
      <c r="Q5" s="14" t="s">
        <v>12</v>
      </c>
      <c r="R5" s="14" t="s">
        <v>189</v>
      </c>
      <c r="S5" s="14" t="s">
        <v>12</v>
      </c>
      <c r="T5" s="118" t="s">
        <v>26</v>
      </c>
      <c r="U5" s="118" t="s">
        <v>26</v>
      </c>
      <c r="V5" s="118" t="s">
        <v>26</v>
      </c>
      <c r="W5" s="118" t="s">
        <v>9</v>
      </c>
      <c r="X5" s="118" t="s">
        <v>7</v>
      </c>
      <c r="Y5" s="118" t="s">
        <v>26</v>
      </c>
      <c r="Z5" s="118" t="s">
        <v>26</v>
      </c>
      <c r="AA5" s="15">
        <v>20</v>
      </c>
      <c r="AB5" s="101">
        <f>ROUNDDOWN(Q8/AA5+Z8/22,0)</f>
        <v>0</v>
      </c>
      <c r="AC5" s="101" t="str">
        <f>IF(M5-AB5&gt;0,M5-AB5,"0")</f>
        <v>0</v>
      </c>
      <c r="AD5" s="101">
        <f>ROUNDDOWN(S8/AA5+Z8/22,0)</f>
        <v>0</v>
      </c>
      <c r="AE5" s="102" t="str">
        <f>IF(M5-AD5&gt;0,M5-AD5,"0")</f>
        <v>0</v>
      </c>
    </row>
    <row r="6" spans="1:31" x14ac:dyDescent="0.15">
      <c r="A6" s="371"/>
      <c r="B6" s="374"/>
      <c r="C6" s="96">
        <f>VLOOKUP($B5,$A$45:$C$55,2,FALSE)</f>
        <v>1</v>
      </c>
      <c r="D6" s="230" t="s">
        <v>352</v>
      </c>
      <c r="E6" s="113"/>
      <c r="F6" s="11" t="s">
        <v>14</v>
      </c>
      <c r="G6" s="113"/>
      <c r="H6" s="11" t="s">
        <v>15</v>
      </c>
      <c r="I6" s="113"/>
      <c r="J6" s="11" t="s">
        <v>16</v>
      </c>
      <c r="K6" s="26" t="str">
        <f>IF(OR(D6="",E6="",G6="",I6=""),"",CONCATENATE(D6,IF(E6=1,"元",E6),F6,G6,H6,I6,J6))</f>
        <v/>
      </c>
      <c r="L6" s="362"/>
      <c r="M6" s="276"/>
      <c r="N6" s="115"/>
      <c r="O6" s="133"/>
      <c r="P6" s="98">
        <f>ROUNDDOWN(N6*C6,0)-ROUNDDOWN(ROUNDDOWN(N6*C6,0)*O6,0)</f>
        <v>0</v>
      </c>
      <c r="Q6" s="98">
        <f>ROUNDDOWN(ROUNDDOWN((N6+N8+IF(C6=0,0,W8/C6)+IF(C6=0,0,X8/C6))*O8,0)*C6,0)</f>
        <v>0</v>
      </c>
      <c r="R6" s="98">
        <f>ROUNDDOWN(N6*C8,0)-ROUNDDOWN(ROUNDDOWN(N6*C8,0)*O6,0)</f>
        <v>0</v>
      </c>
      <c r="S6" s="98">
        <f>ROUNDDOWN(ROUNDDOWN((N6+N8+IF(C8=0,0,W8/C8)+IF(C8=0,0,X8/C8))*O8,0)*C8,0)</f>
        <v>0</v>
      </c>
      <c r="T6" s="119" t="s">
        <v>36</v>
      </c>
      <c r="U6" s="119" t="s">
        <v>27</v>
      </c>
      <c r="V6" s="119" t="s">
        <v>27</v>
      </c>
      <c r="W6" s="119" t="s">
        <v>216</v>
      </c>
      <c r="X6" s="119" t="s">
        <v>79</v>
      </c>
      <c r="Y6" s="119" t="s">
        <v>27</v>
      </c>
      <c r="Z6" s="119" t="s">
        <v>27</v>
      </c>
      <c r="AA6" s="10">
        <v>21</v>
      </c>
      <c r="AB6" s="103">
        <f>ROUNDDOWN(Q8/AA6+Z8/22,0)</f>
        <v>0</v>
      </c>
      <c r="AC6" s="103" t="str">
        <f>IF(M5-AB6&gt;0,M5-AB6,"0")</f>
        <v>0</v>
      </c>
      <c r="AD6" s="103">
        <f>ROUNDDOWN(S8/AA6+Z8/22,0)</f>
        <v>0</v>
      </c>
      <c r="AE6" s="104" t="str">
        <f>IF(M5-AD6&gt;0,M5-AD6,"0")</f>
        <v>0</v>
      </c>
    </row>
    <row r="7" spans="1:31" ht="27" x14ac:dyDescent="0.15">
      <c r="A7" s="371"/>
      <c r="B7" s="374"/>
      <c r="C7" s="9" t="s">
        <v>75</v>
      </c>
      <c r="D7" s="380" t="s">
        <v>22</v>
      </c>
      <c r="E7" s="273"/>
      <c r="F7" s="273"/>
      <c r="G7" s="273"/>
      <c r="H7" s="273"/>
      <c r="I7" s="273"/>
      <c r="J7" s="273"/>
      <c r="K7" s="6" t="s">
        <v>33</v>
      </c>
      <c r="L7" s="362"/>
      <c r="M7" s="276"/>
      <c r="N7" s="137" t="s">
        <v>186</v>
      </c>
      <c r="O7" s="7" t="s">
        <v>23</v>
      </c>
      <c r="P7" s="7" t="s">
        <v>188</v>
      </c>
      <c r="Q7" s="6" t="s">
        <v>3</v>
      </c>
      <c r="R7" s="7" t="s">
        <v>188</v>
      </c>
      <c r="S7" s="6" t="s">
        <v>3</v>
      </c>
      <c r="T7" s="120" t="s">
        <v>26</v>
      </c>
      <c r="U7" s="120" t="s">
        <v>26</v>
      </c>
      <c r="V7" s="120" t="s">
        <v>26</v>
      </c>
      <c r="W7" s="6" t="s">
        <v>19</v>
      </c>
      <c r="X7" s="12" t="s">
        <v>18</v>
      </c>
      <c r="Y7" s="7" t="s">
        <v>193</v>
      </c>
      <c r="Z7" s="6" t="s">
        <v>3</v>
      </c>
      <c r="AA7" s="10">
        <v>22</v>
      </c>
      <c r="AB7" s="103">
        <f>ROUNDDOWN(Q8/AA7+Z8/22,0)</f>
        <v>0</v>
      </c>
      <c r="AC7" s="103" t="str">
        <f>IF(M5-AB7&gt;0,M5-AB7,"0")</f>
        <v>0</v>
      </c>
      <c r="AD7" s="103">
        <f>ROUNDDOWN(S8/AA7+Z8/22,0)</f>
        <v>0</v>
      </c>
      <c r="AE7" s="104" t="str">
        <f>IF(M5-AD7&gt;0,M5-AD7,"0")</f>
        <v>0</v>
      </c>
    </row>
    <row r="8" spans="1:31" ht="14.25" thickBot="1" x14ac:dyDescent="0.2">
      <c r="A8" s="372"/>
      <c r="B8" s="375"/>
      <c r="C8" s="97">
        <f>VLOOKUP($B5,$A$45:$C$55,3,FALSE)</f>
        <v>1</v>
      </c>
      <c r="D8" s="231" t="s">
        <v>352</v>
      </c>
      <c r="E8" s="114"/>
      <c r="F8" s="20" t="s">
        <v>14</v>
      </c>
      <c r="G8" s="114"/>
      <c r="H8" s="20" t="s">
        <v>15</v>
      </c>
      <c r="I8" s="114"/>
      <c r="J8" s="20" t="s">
        <v>16</v>
      </c>
      <c r="K8" s="26" t="str">
        <f>IF(OR(D8="",E8="",G8="",I8=""),"",CONCATENATE(D8,IF(E8=1,"元",E8),F8,G8,H8,I8,J8))</f>
        <v/>
      </c>
      <c r="L8" s="363"/>
      <c r="M8" s="377"/>
      <c r="N8" s="116"/>
      <c r="O8" s="134"/>
      <c r="P8" s="136">
        <f>ROUNDDOWN(N8*C6,0)</f>
        <v>0</v>
      </c>
      <c r="Q8" s="99">
        <f>P6+Q6+P8</f>
        <v>0</v>
      </c>
      <c r="R8" s="99">
        <f>ROUNDDOWN(N8*C8,0)</f>
        <v>0</v>
      </c>
      <c r="S8" s="99">
        <f>R6+S6+R8</f>
        <v>0</v>
      </c>
      <c r="T8" s="121" t="s">
        <v>27</v>
      </c>
      <c r="U8" s="121" t="s">
        <v>27</v>
      </c>
      <c r="V8" s="121" t="s">
        <v>27</v>
      </c>
      <c r="W8" s="117">
        <v>0</v>
      </c>
      <c r="X8" s="117">
        <v>0</v>
      </c>
      <c r="Y8" s="100">
        <f>ROUNDDOWN((X8+W8)*O8,0)</f>
        <v>0</v>
      </c>
      <c r="Z8" s="99">
        <f>SUM(T6:Z6,T8:X8)</f>
        <v>0</v>
      </c>
      <c r="AA8" s="21">
        <v>23</v>
      </c>
      <c r="AB8" s="105">
        <f>ROUNDDOWN(Q8/AA8+Z8/22,0)</f>
        <v>0</v>
      </c>
      <c r="AC8" s="105" t="str">
        <f>IF(M5-AB8&gt;0,M5-AB8,"0")</f>
        <v>0</v>
      </c>
      <c r="AD8" s="105">
        <f>ROUNDDOWN(S8/AA8+Z8/22,0)</f>
        <v>0</v>
      </c>
      <c r="AE8" s="106" t="str">
        <f>IF(M5-AD8&gt;0,M5-AD8,"0")</f>
        <v>0</v>
      </c>
    </row>
    <row r="9" spans="1:31" ht="27" customHeight="1" thickTop="1" x14ac:dyDescent="0.15">
      <c r="A9" s="370">
        <v>2</v>
      </c>
      <c r="B9" s="379" t="s">
        <v>41</v>
      </c>
      <c r="C9" s="22" t="s">
        <v>20</v>
      </c>
      <c r="D9" s="369" t="s">
        <v>21</v>
      </c>
      <c r="E9" s="369"/>
      <c r="F9" s="369"/>
      <c r="G9" s="369"/>
      <c r="H9" s="369"/>
      <c r="I9" s="369"/>
      <c r="J9" s="369"/>
      <c r="K9" s="23" t="s">
        <v>32</v>
      </c>
      <c r="L9" s="361">
        <f>L5</f>
        <v>0</v>
      </c>
      <c r="M9" s="364">
        <f>ROUND(ROUND(L9/22,-1)*2/3,0)</f>
        <v>0</v>
      </c>
      <c r="N9" s="24" t="s">
        <v>42</v>
      </c>
      <c r="O9" s="24" t="s">
        <v>24</v>
      </c>
      <c r="P9" s="24" t="s">
        <v>189</v>
      </c>
      <c r="Q9" s="24" t="s">
        <v>12</v>
      </c>
      <c r="R9" s="24" t="s">
        <v>189</v>
      </c>
      <c r="S9" s="24" t="s">
        <v>12</v>
      </c>
      <c r="T9" s="122" t="s">
        <v>26</v>
      </c>
      <c r="U9" s="122" t="s">
        <v>26</v>
      </c>
      <c r="V9" s="122" t="s">
        <v>26</v>
      </c>
      <c r="W9" s="122" t="str">
        <f>W5</f>
        <v>義務教育等教員特別手当</v>
      </c>
      <c r="X9" s="122" t="str">
        <f>X5</f>
        <v>住居手当</v>
      </c>
      <c r="Y9" s="122" t="s">
        <v>26</v>
      </c>
      <c r="Z9" s="122" t="s">
        <v>26</v>
      </c>
      <c r="AA9" s="25">
        <v>20</v>
      </c>
      <c r="AB9" s="107" t="e">
        <f>ROUNDDOWN(Q12/AA9+Z12/22,0)</f>
        <v>#N/A</v>
      </c>
      <c r="AC9" s="107" t="e">
        <f>IF(M9-AB9&gt;0,M9-AB9,"0")</f>
        <v>#N/A</v>
      </c>
      <c r="AD9" s="107" t="e">
        <f>ROUNDDOWN(S12/AA9+Z12/22,0)</f>
        <v>#N/A</v>
      </c>
      <c r="AE9" s="108" t="e">
        <f>IF(M9-AD9&gt;0,M9-AD9,"0")</f>
        <v>#N/A</v>
      </c>
    </row>
    <row r="10" spans="1:31" x14ac:dyDescent="0.15">
      <c r="A10" s="371"/>
      <c r="B10" s="374"/>
      <c r="C10" s="96" t="e">
        <f>VLOOKUP($B9,$A$45:$C$55,2,FALSE)</f>
        <v>#N/A</v>
      </c>
      <c r="D10" s="230" t="s">
        <v>358</v>
      </c>
      <c r="E10" s="113"/>
      <c r="F10" s="11" t="s">
        <v>14</v>
      </c>
      <c r="G10" s="113"/>
      <c r="H10" s="11" t="s">
        <v>15</v>
      </c>
      <c r="I10" s="113"/>
      <c r="J10" s="11" t="s">
        <v>16</v>
      </c>
      <c r="K10" s="26" t="str">
        <f>IF(OR(D10="",E10="",G10="",I10=""),"",CONCATENATE(D10,IF(E10=1,"元",E10),F10,G10,H10,I10,J10))</f>
        <v/>
      </c>
      <c r="L10" s="362"/>
      <c r="M10" s="365"/>
      <c r="N10" s="115">
        <f>N6</f>
        <v>0</v>
      </c>
      <c r="O10" s="133">
        <f>O6</f>
        <v>0</v>
      </c>
      <c r="P10" s="98" t="e">
        <f>ROUNDDOWN(N10*C10,0)-ROUNDDOWN(ROUNDDOWN(N10*C10,0)*O10,0)</f>
        <v>#N/A</v>
      </c>
      <c r="Q10" s="98" t="e">
        <f>ROUNDDOWN(ROUNDDOWN((N10+N12+IF(C10=0,0,W12/C10)+IF(C10=0,0,X12/C10))*O12,0)*C10,0)</f>
        <v>#N/A</v>
      </c>
      <c r="R10" s="98" t="e">
        <f>ROUNDDOWN(N10*C12,0)-ROUNDDOWN(ROUNDDOWN(N10*C12,0)*O10,0)</f>
        <v>#N/A</v>
      </c>
      <c r="S10" s="98" t="e">
        <f>ROUNDDOWN(ROUNDDOWN((N10+N12+IF(C12=0,0,W12/C12)+IF(C12=0,0,X12/C12))*O12,0)*C12,0)</f>
        <v>#N/A</v>
      </c>
      <c r="T10" s="119" t="str">
        <f>T6</f>
        <v>-</v>
      </c>
      <c r="U10" s="119" t="str">
        <f t="shared" ref="U10:Z10" si="0">U6</f>
        <v>-</v>
      </c>
      <c r="V10" s="119" t="str">
        <f t="shared" si="0"/>
        <v>-</v>
      </c>
      <c r="W10" s="119" t="str">
        <f t="shared" si="0"/>
        <v>-</v>
      </c>
      <c r="X10" s="119" t="str">
        <f t="shared" si="0"/>
        <v>-</v>
      </c>
      <c r="Y10" s="119" t="str">
        <f t="shared" si="0"/>
        <v>-</v>
      </c>
      <c r="Z10" s="119" t="str">
        <f t="shared" si="0"/>
        <v>-</v>
      </c>
      <c r="AA10" s="10">
        <v>21</v>
      </c>
      <c r="AB10" s="103" t="e">
        <f>ROUNDDOWN(Q12/AA10+Z12/22,0)</f>
        <v>#N/A</v>
      </c>
      <c r="AC10" s="103" t="e">
        <f>IF(M9-AB10&gt;0,M9-AB10,"0")</f>
        <v>#N/A</v>
      </c>
      <c r="AD10" s="103" t="e">
        <f>ROUNDDOWN(S12/AA10+Z12/22,0)</f>
        <v>#N/A</v>
      </c>
      <c r="AE10" s="104" t="e">
        <f>IF(M9-AD10&gt;0,M9-AD10,"0")</f>
        <v>#N/A</v>
      </c>
    </row>
    <row r="11" spans="1:31" ht="27" x14ac:dyDescent="0.15">
      <c r="A11" s="371"/>
      <c r="B11" s="374"/>
      <c r="C11" s="9" t="s">
        <v>76</v>
      </c>
      <c r="D11" s="273" t="s">
        <v>22</v>
      </c>
      <c r="E11" s="273"/>
      <c r="F11" s="273"/>
      <c r="G11" s="273"/>
      <c r="H11" s="273"/>
      <c r="I11" s="273"/>
      <c r="J11" s="273"/>
      <c r="K11" s="6" t="s">
        <v>33</v>
      </c>
      <c r="L11" s="362"/>
      <c r="M11" s="365"/>
      <c r="N11" s="137" t="s">
        <v>192</v>
      </c>
      <c r="O11" s="7" t="s">
        <v>23</v>
      </c>
      <c r="P11" s="7" t="s">
        <v>188</v>
      </c>
      <c r="Q11" s="6" t="s">
        <v>3</v>
      </c>
      <c r="R11" s="7" t="s">
        <v>188</v>
      </c>
      <c r="S11" s="6" t="s">
        <v>3</v>
      </c>
      <c r="T11" s="120" t="s">
        <v>26</v>
      </c>
      <c r="U11" s="120" t="s">
        <v>26</v>
      </c>
      <c r="V11" s="120" t="s">
        <v>26</v>
      </c>
      <c r="W11" s="6" t="s">
        <v>4</v>
      </c>
      <c r="X11" s="12" t="s">
        <v>5</v>
      </c>
      <c r="Y11" s="7" t="s">
        <v>193</v>
      </c>
      <c r="Z11" s="6" t="s">
        <v>3</v>
      </c>
      <c r="AA11" s="10">
        <v>22</v>
      </c>
      <c r="AB11" s="103" t="e">
        <f>ROUNDDOWN(Q12/AA11+Z12/22,0)</f>
        <v>#N/A</v>
      </c>
      <c r="AC11" s="103" t="e">
        <f>IF(M9-AB11&gt;0,M9-AB11,"0")</f>
        <v>#N/A</v>
      </c>
      <c r="AD11" s="103" t="e">
        <f>ROUNDDOWN(S12/AA11+Z12/22,0)</f>
        <v>#N/A</v>
      </c>
      <c r="AE11" s="104" t="e">
        <f>IF(M9-AD11&gt;0,M9-AD11,"0")</f>
        <v>#N/A</v>
      </c>
    </row>
    <row r="12" spans="1:31" ht="14.25" thickBot="1" x14ac:dyDescent="0.2">
      <c r="A12" s="372"/>
      <c r="B12" s="375"/>
      <c r="C12" s="97" t="e">
        <f>VLOOKUP($B9,$A$45:$C$55,3,FALSE)</f>
        <v>#N/A</v>
      </c>
      <c r="D12" s="231" t="s">
        <v>358</v>
      </c>
      <c r="E12" s="114"/>
      <c r="F12" s="20" t="s">
        <v>14</v>
      </c>
      <c r="G12" s="114"/>
      <c r="H12" s="20" t="s">
        <v>15</v>
      </c>
      <c r="I12" s="114"/>
      <c r="J12" s="20" t="s">
        <v>16</v>
      </c>
      <c r="K12" s="27" t="str">
        <f>IF(OR(D12="",E12="",G12="",I12=""),"",CONCATENATE(D12,IF(E12=1,"元",E12),F12,G12,H12,I12,J12))</f>
        <v/>
      </c>
      <c r="L12" s="363"/>
      <c r="M12" s="366"/>
      <c r="N12" s="116">
        <f>N8</f>
        <v>0</v>
      </c>
      <c r="O12" s="134">
        <f>O8</f>
        <v>0</v>
      </c>
      <c r="P12" s="135" t="e">
        <f>ROUNDDOWN(N12*C10,0)</f>
        <v>#N/A</v>
      </c>
      <c r="Q12" s="99" t="e">
        <f>P10+Q10+P12</f>
        <v>#N/A</v>
      </c>
      <c r="R12" s="99" t="e">
        <f>ROUNDDOWN(N12*C12,0)</f>
        <v>#N/A</v>
      </c>
      <c r="S12" s="99" t="e">
        <f>R10+S10+R12</f>
        <v>#N/A</v>
      </c>
      <c r="T12" s="121" t="str">
        <f>T8</f>
        <v>-</v>
      </c>
      <c r="U12" s="121" t="str">
        <f t="shared" ref="U12:X12" si="1">U8</f>
        <v>-</v>
      </c>
      <c r="V12" s="121" t="str">
        <f t="shared" si="1"/>
        <v>-</v>
      </c>
      <c r="W12" s="121">
        <f t="shared" si="1"/>
        <v>0</v>
      </c>
      <c r="X12" s="121">
        <f t="shared" si="1"/>
        <v>0</v>
      </c>
      <c r="Y12" s="100">
        <f>ROUNDDOWN((X12+W12)*O12,0)</f>
        <v>0</v>
      </c>
      <c r="Z12" s="99">
        <f>SUM(T10:Z10,T12:X12)</f>
        <v>0</v>
      </c>
      <c r="AA12" s="21">
        <v>23</v>
      </c>
      <c r="AB12" s="105" t="e">
        <f>ROUNDDOWN(Q12/AA12+Z12/22,0)</f>
        <v>#N/A</v>
      </c>
      <c r="AC12" s="105" t="e">
        <f>IF(M9-AB12&gt;0,M9-AB12,"0")</f>
        <v>#N/A</v>
      </c>
      <c r="AD12" s="105" t="e">
        <f>ROUNDDOWN(S12/AA12+Z12/22,0)</f>
        <v>#N/A</v>
      </c>
      <c r="AE12" s="106" t="e">
        <f>IF(M9-AD12&gt;0,M9-AD12,"0")</f>
        <v>#N/A</v>
      </c>
    </row>
    <row r="13" spans="1:31" ht="27" customHeight="1" thickTop="1" x14ac:dyDescent="0.15">
      <c r="A13" s="370">
        <v>3</v>
      </c>
      <c r="B13" s="381"/>
      <c r="C13" s="22" t="s">
        <v>20</v>
      </c>
      <c r="D13" s="369" t="s">
        <v>21</v>
      </c>
      <c r="E13" s="369"/>
      <c r="F13" s="369"/>
      <c r="G13" s="369"/>
      <c r="H13" s="369"/>
      <c r="I13" s="369"/>
      <c r="J13" s="369"/>
      <c r="K13" s="23" t="s">
        <v>32</v>
      </c>
      <c r="L13" s="361">
        <f>L9</f>
        <v>0</v>
      </c>
      <c r="M13" s="364">
        <f>ROUND(ROUND(L13/22,-1)*2/3,0)</f>
        <v>0</v>
      </c>
      <c r="N13" s="24" t="s">
        <v>42</v>
      </c>
      <c r="O13" s="24" t="s">
        <v>24</v>
      </c>
      <c r="P13" s="24" t="s">
        <v>189</v>
      </c>
      <c r="Q13" s="24" t="s">
        <v>12</v>
      </c>
      <c r="R13" s="24" t="s">
        <v>189</v>
      </c>
      <c r="S13" s="24" t="s">
        <v>12</v>
      </c>
      <c r="T13" s="122" t="s">
        <v>26</v>
      </c>
      <c r="U13" s="122" t="s">
        <v>26</v>
      </c>
      <c r="V13" s="122" t="s">
        <v>26</v>
      </c>
      <c r="W13" s="122" t="str">
        <f>W9</f>
        <v>義務教育等教員特別手当</v>
      </c>
      <c r="X13" s="122" t="str">
        <f>X9</f>
        <v>住居手当</v>
      </c>
      <c r="Y13" s="122" t="s">
        <v>26</v>
      </c>
      <c r="Z13" s="122" t="s">
        <v>26</v>
      </c>
      <c r="AA13" s="25">
        <v>20</v>
      </c>
      <c r="AB13" s="107" t="e">
        <f>ROUNDDOWN(Q16/AA13+Z16/22,0)</f>
        <v>#N/A</v>
      </c>
      <c r="AC13" s="107" t="e">
        <f>IF(M13-AB13&gt;0,M13-AB13,"0")</f>
        <v>#N/A</v>
      </c>
      <c r="AD13" s="107" t="e">
        <f>ROUNDDOWN(S16/AA13+Z16/22,0)</f>
        <v>#N/A</v>
      </c>
      <c r="AE13" s="108" t="e">
        <f>IF(M13-AD13&gt;0,M13-AD13,"0")</f>
        <v>#N/A</v>
      </c>
    </row>
    <row r="14" spans="1:31" x14ac:dyDescent="0.15">
      <c r="A14" s="371"/>
      <c r="B14" s="382"/>
      <c r="C14" s="96" t="e">
        <f>VLOOKUP($B13,$A$45:$C$55,2,FALSE)</f>
        <v>#N/A</v>
      </c>
      <c r="D14" s="230" t="s">
        <v>358</v>
      </c>
      <c r="E14" s="113"/>
      <c r="F14" s="11" t="s">
        <v>14</v>
      </c>
      <c r="G14" s="113"/>
      <c r="H14" s="11" t="s">
        <v>15</v>
      </c>
      <c r="I14" s="113"/>
      <c r="J14" s="11" t="s">
        <v>16</v>
      </c>
      <c r="K14" s="26" t="str">
        <f>IF(OR(D14="",E14="",G14="",I14=""),"",CONCATENATE(D14,IF(E14=1,"元",E14),F14,G14,H14,I14,J14))</f>
        <v/>
      </c>
      <c r="L14" s="362"/>
      <c r="M14" s="365"/>
      <c r="N14" s="115">
        <f>N10</f>
        <v>0</v>
      </c>
      <c r="O14" s="133">
        <f>O10</f>
        <v>0</v>
      </c>
      <c r="P14" s="98" t="e">
        <f>ROUNDDOWN(N14*C14,0)-ROUNDDOWN(ROUNDDOWN(N14*C14,0)*O14,0)</f>
        <v>#N/A</v>
      </c>
      <c r="Q14" s="98" t="e">
        <f>ROUNDDOWN(ROUNDDOWN((N14+N16+IF(C14=0,0,W16/C14)+IF(C14=0,0,X16/C14))*O16,0)*C14,0)</f>
        <v>#N/A</v>
      </c>
      <c r="R14" s="98" t="e">
        <f>ROUNDDOWN(N14*C16,0)-ROUNDDOWN(ROUNDDOWN(N14*C16,0)*O14,0)</f>
        <v>#N/A</v>
      </c>
      <c r="S14" s="98" t="e">
        <f>ROUNDDOWN(ROUNDDOWN((N14+N16+IF(C16=0,0,W16/C16)+IF(C16=0,0,X16/C16))*O16,0)*C16,0)</f>
        <v>#N/A</v>
      </c>
      <c r="T14" s="119" t="str">
        <f>T10</f>
        <v>-</v>
      </c>
      <c r="U14" s="119" t="str">
        <f t="shared" ref="U14:Z14" si="2">U10</f>
        <v>-</v>
      </c>
      <c r="V14" s="119" t="str">
        <f t="shared" si="2"/>
        <v>-</v>
      </c>
      <c r="W14" s="119" t="str">
        <f t="shared" si="2"/>
        <v>-</v>
      </c>
      <c r="X14" s="119" t="str">
        <f t="shared" si="2"/>
        <v>-</v>
      </c>
      <c r="Y14" s="119" t="str">
        <f t="shared" si="2"/>
        <v>-</v>
      </c>
      <c r="Z14" s="119" t="str">
        <f t="shared" si="2"/>
        <v>-</v>
      </c>
      <c r="AA14" s="10">
        <v>21</v>
      </c>
      <c r="AB14" s="103" t="e">
        <f>ROUNDDOWN(Q16/AA14+Z16/22,0)</f>
        <v>#N/A</v>
      </c>
      <c r="AC14" s="103" t="e">
        <f>IF(M13-AB14&gt;0,M13-AB14,"0")</f>
        <v>#N/A</v>
      </c>
      <c r="AD14" s="103" t="e">
        <f>ROUNDDOWN(S16/AA14+Z16/22,0)</f>
        <v>#N/A</v>
      </c>
      <c r="AE14" s="104" t="e">
        <f>IF(M13-AD14&gt;0,M13-AD14,"0")</f>
        <v>#N/A</v>
      </c>
    </row>
    <row r="15" spans="1:31" ht="27" x14ac:dyDescent="0.15">
      <c r="A15" s="371"/>
      <c r="B15" s="382"/>
      <c r="C15" s="9" t="s">
        <v>76</v>
      </c>
      <c r="D15" s="273" t="s">
        <v>22</v>
      </c>
      <c r="E15" s="273"/>
      <c r="F15" s="273"/>
      <c r="G15" s="273"/>
      <c r="H15" s="273"/>
      <c r="I15" s="273"/>
      <c r="J15" s="273"/>
      <c r="K15" s="6" t="s">
        <v>33</v>
      </c>
      <c r="L15" s="362"/>
      <c r="M15" s="365"/>
      <c r="N15" s="137" t="s">
        <v>192</v>
      </c>
      <c r="O15" s="7" t="s">
        <v>23</v>
      </c>
      <c r="P15" s="7" t="s">
        <v>188</v>
      </c>
      <c r="Q15" s="6" t="s">
        <v>3</v>
      </c>
      <c r="R15" s="7" t="s">
        <v>188</v>
      </c>
      <c r="S15" s="6" t="s">
        <v>3</v>
      </c>
      <c r="T15" s="120" t="s">
        <v>26</v>
      </c>
      <c r="U15" s="120" t="s">
        <v>26</v>
      </c>
      <c r="V15" s="120" t="s">
        <v>26</v>
      </c>
      <c r="W15" s="6" t="s">
        <v>4</v>
      </c>
      <c r="X15" s="12" t="s">
        <v>5</v>
      </c>
      <c r="Y15" s="7" t="s">
        <v>193</v>
      </c>
      <c r="Z15" s="6" t="s">
        <v>3</v>
      </c>
      <c r="AA15" s="10">
        <v>22</v>
      </c>
      <c r="AB15" s="103" t="e">
        <f>ROUNDDOWN(Q16/AA15+Z16/22,0)</f>
        <v>#N/A</v>
      </c>
      <c r="AC15" s="103" t="e">
        <f>IF(M13-AB15&gt;0,M13-AB15,"0")</f>
        <v>#N/A</v>
      </c>
      <c r="AD15" s="103" t="e">
        <f>ROUNDDOWN(S16/AA15+Z16/22,0)</f>
        <v>#N/A</v>
      </c>
      <c r="AE15" s="104" t="e">
        <f>IF(M13-AD15&gt;0,M13-AD15,"0")</f>
        <v>#N/A</v>
      </c>
    </row>
    <row r="16" spans="1:31" ht="14.25" thickBot="1" x14ac:dyDescent="0.2">
      <c r="A16" s="372"/>
      <c r="B16" s="383"/>
      <c r="C16" s="97" t="e">
        <f>VLOOKUP($B13,$A$45:$C$55,3,FALSE)</f>
        <v>#N/A</v>
      </c>
      <c r="D16" s="231" t="s">
        <v>358</v>
      </c>
      <c r="E16" s="114"/>
      <c r="F16" s="20" t="s">
        <v>14</v>
      </c>
      <c r="G16" s="114"/>
      <c r="H16" s="20" t="s">
        <v>15</v>
      </c>
      <c r="I16" s="114"/>
      <c r="J16" s="20" t="s">
        <v>16</v>
      </c>
      <c r="K16" s="27" t="str">
        <f>IF(OR(D16="",E16="",G16="",I16=""),"",CONCATENATE(D16,IF(E16=1,"元",E16),F16,G16,H16,I16,J16))</f>
        <v/>
      </c>
      <c r="L16" s="363"/>
      <c r="M16" s="366"/>
      <c r="N16" s="116">
        <f>N12</f>
        <v>0</v>
      </c>
      <c r="O16" s="134">
        <f>O12</f>
        <v>0</v>
      </c>
      <c r="P16" s="135" t="e">
        <f>ROUNDDOWN(N16*C14,0)</f>
        <v>#N/A</v>
      </c>
      <c r="Q16" s="99" t="e">
        <f>P14+Q14+P16</f>
        <v>#N/A</v>
      </c>
      <c r="R16" s="99" t="e">
        <f>ROUNDDOWN(N16*C16,0)</f>
        <v>#N/A</v>
      </c>
      <c r="S16" s="99" t="e">
        <f>R14+S14+R16</f>
        <v>#N/A</v>
      </c>
      <c r="T16" s="121" t="str">
        <f>T12</f>
        <v>-</v>
      </c>
      <c r="U16" s="121" t="str">
        <f t="shared" ref="U16:X16" si="3">U12</f>
        <v>-</v>
      </c>
      <c r="V16" s="121" t="str">
        <f t="shared" si="3"/>
        <v>-</v>
      </c>
      <c r="W16" s="121">
        <f t="shared" si="3"/>
        <v>0</v>
      </c>
      <c r="X16" s="121">
        <f t="shared" si="3"/>
        <v>0</v>
      </c>
      <c r="Y16" s="100">
        <f>ROUNDDOWN((X16+W16)*O16,0)</f>
        <v>0</v>
      </c>
      <c r="Z16" s="99">
        <f>SUM(T14:Z14,T16:X16)</f>
        <v>0</v>
      </c>
      <c r="AA16" s="21">
        <v>23</v>
      </c>
      <c r="AB16" s="105" t="e">
        <f>ROUNDDOWN(Q16/AA16+Z16/22,0)</f>
        <v>#N/A</v>
      </c>
      <c r="AC16" s="105" t="e">
        <f>IF(M13-AB16&gt;0,M13-AB16,"0")</f>
        <v>#N/A</v>
      </c>
      <c r="AD16" s="105" t="e">
        <f>ROUNDDOWN(S16/AA16+Z16/22,0)</f>
        <v>#N/A</v>
      </c>
      <c r="AE16" s="106" t="e">
        <f>IF(M13-AD16&gt;0,M13-AD16,"0")</f>
        <v>#N/A</v>
      </c>
    </row>
    <row r="17" spans="1:31" ht="27" customHeight="1" thickTop="1" x14ac:dyDescent="0.15">
      <c r="A17" s="370">
        <v>4</v>
      </c>
      <c r="B17" s="373"/>
      <c r="C17" s="22" t="s">
        <v>20</v>
      </c>
      <c r="D17" s="369" t="s">
        <v>21</v>
      </c>
      <c r="E17" s="369"/>
      <c r="F17" s="369"/>
      <c r="G17" s="369"/>
      <c r="H17" s="369"/>
      <c r="I17" s="369"/>
      <c r="J17" s="369"/>
      <c r="K17" s="23" t="s">
        <v>21</v>
      </c>
      <c r="L17" s="361">
        <f>L13</f>
        <v>0</v>
      </c>
      <c r="M17" s="364">
        <f>ROUND(ROUND(L17/22,-1)*2/3,0)</f>
        <v>0</v>
      </c>
      <c r="N17" s="24" t="s">
        <v>42</v>
      </c>
      <c r="O17" s="24" t="s">
        <v>24</v>
      </c>
      <c r="P17" s="24" t="s">
        <v>189</v>
      </c>
      <c r="Q17" s="24" t="s">
        <v>12</v>
      </c>
      <c r="R17" s="24" t="s">
        <v>189</v>
      </c>
      <c r="S17" s="24" t="s">
        <v>12</v>
      </c>
      <c r="T17" s="122" t="s">
        <v>26</v>
      </c>
      <c r="U17" s="122" t="s">
        <v>26</v>
      </c>
      <c r="V17" s="122" t="s">
        <v>26</v>
      </c>
      <c r="W17" s="122" t="str">
        <f>W13</f>
        <v>義務教育等教員特別手当</v>
      </c>
      <c r="X17" s="122" t="str">
        <f>X13</f>
        <v>住居手当</v>
      </c>
      <c r="Y17" s="122" t="s">
        <v>26</v>
      </c>
      <c r="Z17" s="122" t="s">
        <v>26</v>
      </c>
      <c r="AA17" s="25">
        <v>20</v>
      </c>
      <c r="AB17" s="107" t="e">
        <f>ROUNDDOWN(Q20/AA17+Z20/22,0)</f>
        <v>#N/A</v>
      </c>
      <c r="AC17" s="107" t="e">
        <f>IF(M17-AB17&gt;0,M17-AB17,"0")</f>
        <v>#N/A</v>
      </c>
      <c r="AD17" s="107" t="e">
        <f>ROUNDDOWN(S20/AA17+Z20/22,0)</f>
        <v>#N/A</v>
      </c>
      <c r="AE17" s="108" t="e">
        <f>IF(M17-AD17&gt;0,M17-AD17,"0")</f>
        <v>#N/A</v>
      </c>
    </row>
    <row r="18" spans="1:31" x14ac:dyDescent="0.15">
      <c r="A18" s="371"/>
      <c r="B18" s="374"/>
      <c r="C18" s="96" t="e">
        <f>VLOOKUP($B17,$A$45:$C$55,2,FALSE)</f>
        <v>#N/A</v>
      </c>
      <c r="D18" s="230" t="s">
        <v>358</v>
      </c>
      <c r="E18" s="113"/>
      <c r="F18" s="11" t="s">
        <v>14</v>
      </c>
      <c r="G18" s="113"/>
      <c r="H18" s="11" t="s">
        <v>15</v>
      </c>
      <c r="I18" s="113"/>
      <c r="J18" s="11" t="s">
        <v>16</v>
      </c>
      <c r="K18" s="26" t="str">
        <f>IF(OR(D18="",E18="",G18="",I18=""),"",CONCATENATE(D18,IF(E18=1,"元",E18),F18,G18,H18,I18,J18))</f>
        <v/>
      </c>
      <c r="L18" s="362"/>
      <c r="M18" s="365"/>
      <c r="N18" s="115">
        <f>N14</f>
        <v>0</v>
      </c>
      <c r="O18" s="133">
        <f>O14</f>
        <v>0</v>
      </c>
      <c r="P18" s="98" t="e">
        <f>ROUNDDOWN(N18*C18,0)-ROUNDDOWN(ROUNDDOWN(N18*C18,0)*O18,0)</f>
        <v>#N/A</v>
      </c>
      <c r="Q18" s="98" t="e">
        <f>ROUNDDOWN(ROUNDDOWN((N18+N20+IF(C18=0,0,W20/C18)+IF(C18=0,0,X20/C18))*O20,0)*C18,0)</f>
        <v>#N/A</v>
      </c>
      <c r="R18" s="98" t="e">
        <f>ROUNDDOWN(N18*C20,0)-ROUNDDOWN(ROUNDDOWN(N18*C20,0)*O18,0)</f>
        <v>#N/A</v>
      </c>
      <c r="S18" s="98" t="e">
        <f>ROUNDDOWN(ROUNDDOWN((N18+N20+IF(C20=0,0,W20/C20)+IF(C20=0,0,X20/C20))*O20,0)*C20,0)</f>
        <v>#N/A</v>
      </c>
      <c r="T18" s="119" t="str">
        <f>T14</f>
        <v>-</v>
      </c>
      <c r="U18" s="119" t="str">
        <f t="shared" ref="U18:Z18" si="4">U14</f>
        <v>-</v>
      </c>
      <c r="V18" s="119" t="str">
        <f t="shared" si="4"/>
        <v>-</v>
      </c>
      <c r="W18" s="119" t="str">
        <f t="shared" si="4"/>
        <v>-</v>
      </c>
      <c r="X18" s="119" t="str">
        <f t="shared" si="4"/>
        <v>-</v>
      </c>
      <c r="Y18" s="119" t="str">
        <f t="shared" si="4"/>
        <v>-</v>
      </c>
      <c r="Z18" s="119" t="str">
        <f t="shared" si="4"/>
        <v>-</v>
      </c>
      <c r="AA18" s="10">
        <v>21</v>
      </c>
      <c r="AB18" s="103" t="e">
        <f>ROUNDDOWN(Q20/AA18+Z20/22,0)</f>
        <v>#N/A</v>
      </c>
      <c r="AC18" s="103" t="e">
        <f>IF(M17-AB18&gt;0,M17-AB18,"0")</f>
        <v>#N/A</v>
      </c>
      <c r="AD18" s="103" t="e">
        <f>ROUNDDOWN(S20/AA18+Z20/22,0)</f>
        <v>#N/A</v>
      </c>
      <c r="AE18" s="104" t="e">
        <f>IF(M17-AD18&gt;0,M17-AD18,"0")</f>
        <v>#N/A</v>
      </c>
    </row>
    <row r="19" spans="1:31" ht="27" x14ac:dyDescent="0.15">
      <c r="A19" s="371"/>
      <c r="B19" s="374"/>
      <c r="C19" s="9" t="s">
        <v>76</v>
      </c>
      <c r="D19" s="273" t="s">
        <v>22</v>
      </c>
      <c r="E19" s="273"/>
      <c r="F19" s="273"/>
      <c r="G19" s="273"/>
      <c r="H19" s="273"/>
      <c r="I19" s="273"/>
      <c r="J19" s="273"/>
      <c r="K19" s="8" t="s">
        <v>22</v>
      </c>
      <c r="L19" s="362"/>
      <c r="M19" s="365"/>
      <c r="N19" s="137" t="s">
        <v>192</v>
      </c>
      <c r="O19" s="7" t="s">
        <v>23</v>
      </c>
      <c r="P19" s="7" t="s">
        <v>188</v>
      </c>
      <c r="Q19" s="8" t="s">
        <v>3</v>
      </c>
      <c r="R19" s="7" t="s">
        <v>188</v>
      </c>
      <c r="S19" s="8" t="s">
        <v>3</v>
      </c>
      <c r="T19" s="120" t="s">
        <v>26</v>
      </c>
      <c r="U19" s="120" t="s">
        <v>26</v>
      </c>
      <c r="V19" s="120" t="s">
        <v>26</v>
      </c>
      <c r="W19" s="8" t="s">
        <v>4</v>
      </c>
      <c r="X19" s="12" t="s">
        <v>5</v>
      </c>
      <c r="Y19" s="7" t="s">
        <v>193</v>
      </c>
      <c r="Z19" s="8" t="s">
        <v>3</v>
      </c>
      <c r="AA19" s="10">
        <v>22</v>
      </c>
      <c r="AB19" s="103" t="e">
        <f>ROUNDDOWN(Q20/AA19+Z20/22,0)</f>
        <v>#N/A</v>
      </c>
      <c r="AC19" s="103" t="e">
        <f>IF(M17-AB19&gt;0,M17-AB19,"0")</f>
        <v>#N/A</v>
      </c>
      <c r="AD19" s="103" t="e">
        <f>ROUNDDOWN(S20/AA19+Z20/22,0)</f>
        <v>#N/A</v>
      </c>
      <c r="AE19" s="104" t="e">
        <f>IF(M17-AD19&gt;0,M17-AD19,"0")</f>
        <v>#N/A</v>
      </c>
    </row>
    <row r="20" spans="1:31" ht="14.25" thickBot="1" x14ac:dyDescent="0.2">
      <c r="A20" s="372"/>
      <c r="B20" s="375"/>
      <c r="C20" s="97" t="e">
        <f>VLOOKUP($B17,$A$45:$C$55,3,FALSE)</f>
        <v>#N/A</v>
      </c>
      <c r="D20" s="231" t="s">
        <v>358</v>
      </c>
      <c r="E20" s="114"/>
      <c r="F20" s="20" t="s">
        <v>14</v>
      </c>
      <c r="G20" s="114"/>
      <c r="H20" s="20" t="s">
        <v>15</v>
      </c>
      <c r="I20" s="114"/>
      <c r="J20" s="20" t="s">
        <v>16</v>
      </c>
      <c r="K20" s="27" t="str">
        <f>IF(OR(D20="",E20="",G20="",I20=""),"",CONCATENATE(D20,IF(E20=1,"元",E20),F20,G20,H20,I20,J20))</f>
        <v/>
      </c>
      <c r="L20" s="363"/>
      <c r="M20" s="366"/>
      <c r="N20" s="116">
        <f>N16</f>
        <v>0</v>
      </c>
      <c r="O20" s="134">
        <f>O16</f>
        <v>0</v>
      </c>
      <c r="P20" s="135" t="e">
        <f>ROUNDDOWN(N20*C18,0)</f>
        <v>#N/A</v>
      </c>
      <c r="Q20" s="99" t="e">
        <f>P18+Q18+P20</f>
        <v>#N/A</v>
      </c>
      <c r="R20" s="99" t="e">
        <f>ROUNDDOWN(N20*C20,0)</f>
        <v>#N/A</v>
      </c>
      <c r="S20" s="99" t="e">
        <f>R18+S18+R20</f>
        <v>#N/A</v>
      </c>
      <c r="T20" s="121" t="str">
        <f>T16</f>
        <v>-</v>
      </c>
      <c r="U20" s="121" t="str">
        <f t="shared" ref="U20:X20" si="5">U16</f>
        <v>-</v>
      </c>
      <c r="V20" s="121" t="str">
        <f t="shared" si="5"/>
        <v>-</v>
      </c>
      <c r="W20" s="121">
        <f t="shared" si="5"/>
        <v>0</v>
      </c>
      <c r="X20" s="121">
        <f t="shared" si="5"/>
        <v>0</v>
      </c>
      <c r="Y20" s="100">
        <f>ROUNDDOWN((X20+W20)*O20,0)</f>
        <v>0</v>
      </c>
      <c r="Z20" s="99">
        <f>SUM(T18:Z18,T20:X20)</f>
        <v>0</v>
      </c>
      <c r="AA20" s="21">
        <v>23</v>
      </c>
      <c r="AB20" s="105" t="e">
        <f>ROUNDDOWN(Q20/AA20+Z20/22,0)</f>
        <v>#N/A</v>
      </c>
      <c r="AC20" s="105" t="e">
        <f>IF(M17-AB20&gt;0,M17-AB20,"0")</f>
        <v>#N/A</v>
      </c>
      <c r="AD20" s="105" t="e">
        <f>ROUNDDOWN(S20/AA20+Z20/22,0)</f>
        <v>#N/A</v>
      </c>
      <c r="AE20" s="106" t="e">
        <f>IF(M17-AD20&gt;0,M17-AD20,"0")</f>
        <v>#N/A</v>
      </c>
    </row>
    <row r="21" spans="1:31" ht="27" customHeight="1" thickTop="1" x14ac:dyDescent="0.15">
      <c r="A21" s="370">
        <v>5</v>
      </c>
      <c r="B21" s="373"/>
      <c r="C21" s="22" t="s">
        <v>20</v>
      </c>
      <c r="D21" s="369" t="s">
        <v>21</v>
      </c>
      <c r="E21" s="369"/>
      <c r="F21" s="369"/>
      <c r="G21" s="369"/>
      <c r="H21" s="369"/>
      <c r="I21" s="369"/>
      <c r="J21" s="369"/>
      <c r="K21" s="23" t="s">
        <v>21</v>
      </c>
      <c r="L21" s="361">
        <f>L17</f>
        <v>0</v>
      </c>
      <c r="M21" s="364">
        <f>ROUND(ROUND(L21/22,-1)*2/3,0)</f>
        <v>0</v>
      </c>
      <c r="N21" s="24" t="s">
        <v>42</v>
      </c>
      <c r="O21" s="24" t="s">
        <v>24</v>
      </c>
      <c r="P21" s="24" t="s">
        <v>189</v>
      </c>
      <c r="Q21" s="24" t="s">
        <v>12</v>
      </c>
      <c r="R21" s="24" t="s">
        <v>189</v>
      </c>
      <c r="S21" s="24" t="s">
        <v>12</v>
      </c>
      <c r="T21" s="122" t="s">
        <v>26</v>
      </c>
      <c r="U21" s="122" t="s">
        <v>26</v>
      </c>
      <c r="V21" s="122" t="s">
        <v>26</v>
      </c>
      <c r="W21" s="122" t="str">
        <f>W17</f>
        <v>義務教育等教員特別手当</v>
      </c>
      <c r="X21" s="122" t="str">
        <f>X17</f>
        <v>住居手当</v>
      </c>
      <c r="Y21" s="122" t="s">
        <v>26</v>
      </c>
      <c r="Z21" s="122" t="s">
        <v>26</v>
      </c>
      <c r="AA21" s="25">
        <v>20</v>
      </c>
      <c r="AB21" s="107" t="e">
        <f>ROUNDDOWN(Q24/AA21+Z24/22,0)</f>
        <v>#N/A</v>
      </c>
      <c r="AC21" s="107" t="e">
        <f>IF(M21-AB21&gt;0,M21-AB21,"0")</f>
        <v>#N/A</v>
      </c>
      <c r="AD21" s="107" t="e">
        <f>ROUNDDOWN(S24/AA21+Z24/22,0)</f>
        <v>#N/A</v>
      </c>
      <c r="AE21" s="108" t="e">
        <f>IF(M21-AD21&gt;0,M21-AD21,"0")</f>
        <v>#N/A</v>
      </c>
    </row>
    <row r="22" spans="1:31" x14ac:dyDescent="0.15">
      <c r="A22" s="371"/>
      <c r="B22" s="374"/>
      <c r="C22" s="96" t="e">
        <f>VLOOKUP($B21,$A$45:$C$55,2,FALSE)</f>
        <v>#N/A</v>
      </c>
      <c r="D22" s="230" t="s">
        <v>358</v>
      </c>
      <c r="E22" s="113"/>
      <c r="F22" s="11" t="s">
        <v>14</v>
      </c>
      <c r="G22" s="113"/>
      <c r="H22" s="11" t="s">
        <v>15</v>
      </c>
      <c r="I22" s="113"/>
      <c r="J22" s="11" t="s">
        <v>16</v>
      </c>
      <c r="K22" s="26" t="str">
        <f>IF(OR(D22="",E22="",G22="",I22=""),"",CONCATENATE(D22,IF(E22=1,"元",E22),F22,G22,H22,I22,J22))</f>
        <v/>
      </c>
      <c r="L22" s="362"/>
      <c r="M22" s="365"/>
      <c r="N22" s="115">
        <f>N18</f>
        <v>0</v>
      </c>
      <c r="O22" s="133">
        <f>O18</f>
        <v>0</v>
      </c>
      <c r="P22" s="98" t="e">
        <f>ROUNDDOWN(N22*C22,0)-ROUNDDOWN(ROUNDDOWN(N22*C22,0)*O22,0)</f>
        <v>#N/A</v>
      </c>
      <c r="Q22" s="98" t="e">
        <f>ROUNDDOWN(ROUNDDOWN((N22+N24+IF(C22=0,0,W24/C22)+IF(C22=0,0,X24/C22))*O24,0)*C22,0)</f>
        <v>#N/A</v>
      </c>
      <c r="R22" s="98" t="e">
        <f>ROUNDDOWN(N22*C24,0)-ROUNDDOWN(ROUNDDOWN(N22*C24,0)*O22,0)</f>
        <v>#N/A</v>
      </c>
      <c r="S22" s="98" t="e">
        <f>ROUNDDOWN(ROUNDDOWN((N22+N24+IF(C24=0,0,W24/C24)+IF(C24=0,0,X24/C24))*O24,0)*C24,0)</f>
        <v>#N/A</v>
      </c>
      <c r="T22" s="119" t="str">
        <f>T18</f>
        <v>-</v>
      </c>
      <c r="U22" s="119" t="str">
        <f t="shared" ref="U22:Z22" si="6">U18</f>
        <v>-</v>
      </c>
      <c r="V22" s="119" t="str">
        <f t="shared" si="6"/>
        <v>-</v>
      </c>
      <c r="W22" s="119" t="str">
        <f t="shared" si="6"/>
        <v>-</v>
      </c>
      <c r="X22" s="119" t="str">
        <f t="shared" si="6"/>
        <v>-</v>
      </c>
      <c r="Y22" s="119" t="str">
        <f t="shared" si="6"/>
        <v>-</v>
      </c>
      <c r="Z22" s="119" t="str">
        <f t="shared" si="6"/>
        <v>-</v>
      </c>
      <c r="AA22" s="10">
        <v>21</v>
      </c>
      <c r="AB22" s="103" t="e">
        <f>ROUNDDOWN(Q24/AA22+Z24/22,0)</f>
        <v>#N/A</v>
      </c>
      <c r="AC22" s="103" t="e">
        <f>IF(M21-AB22&gt;0,M21-AB22,"0")</f>
        <v>#N/A</v>
      </c>
      <c r="AD22" s="103" t="e">
        <f>ROUNDDOWN(S24/AA22+Z24/22,0)</f>
        <v>#N/A</v>
      </c>
      <c r="AE22" s="104" t="e">
        <f>IF(M21-AD22&gt;0,M21-AD22,"0")</f>
        <v>#N/A</v>
      </c>
    </row>
    <row r="23" spans="1:31" ht="27" x14ac:dyDescent="0.15">
      <c r="A23" s="371"/>
      <c r="B23" s="374"/>
      <c r="C23" s="9" t="s">
        <v>76</v>
      </c>
      <c r="D23" s="273" t="s">
        <v>22</v>
      </c>
      <c r="E23" s="273"/>
      <c r="F23" s="273"/>
      <c r="G23" s="273"/>
      <c r="H23" s="273"/>
      <c r="I23" s="273"/>
      <c r="J23" s="273"/>
      <c r="K23" s="8" t="s">
        <v>22</v>
      </c>
      <c r="L23" s="362"/>
      <c r="M23" s="365"/>
      <c r="N23" s="137" t="s">
        <v>192</v>
      </c>
      <c r="O23" s="7" t="s">
        <v>23</v>
      </c>
      <c r="P23" s="7" t="s">
        <v>188</v>
      </c>
      <c r="Q23" s="8" t="s">
        <v>3</v>
      </c>
      <c r="R23" s="7" t="s">
        <v>188</v>
      </c>
      <c r="S23" s="8" t="s">
        <v>3</v>
      </c>
      <c r="T23" s="120" t="s">
        <v>26</v>
      </c>
      <c r="U23" s="120" t="s">
        <v>26</v>
      </c>
      <c r="V23" s="120" t="s">
        <v>26</v>
      </c>
      <c r="W23" s="8" t="s">
        <v>4</v>
      </c>
      <c r="X23" s="12" t="s">
        <v>5</v>
      </c>
      <c r="Y23" s="7" t="s">
        <v>193</v>
      </c>
      <c r="Z23" s="8" t="s">
        <v>3</v>
      </c>
      <c r="AA23" s="10">
        <v>22</v>
      </c>
      <c r="AB23" s="103" t="e">
        <f>ROUNDDOWN(Q24/AA23+Z24/22,0)</f>
        <v>#N/A</v>
      </c>
      <c r="AC23" s="103" t="e">
        <f>IF(M21-AB23&gt;0,M21-AB23,"0")</f>
        <v>#N/A</v>
      </c>
      <c r="AD23" s="103" t="e">
        <f>ROUNDDOWN(S24/AA23+Z24/22,0)</f>
        <v>#N/A</v>
      </c>
      <c r="AE23" s="104" t="e">
        <f>IF(M21-AD23&gt;0,M21-AD23,"0")</f>
        <v>#N/A</v>
      </c>
    </row>
    <row r="24" spans="1:31" ht="14.25" thickBot="1" x14ac:dyDescent="0.2">
      <c r="A24" s="372"/>
      <c r="B24" s="375"/>
      <c r="C24" s="97" t="e">
        <f>VLOOKUP($B21,$A$45:$C$55,3,FALSE)</f>
        <v>#N/A</v>
      </c>
      <c r="D24" s="231" t="s">
        <v>358</v>
      </c>
      <c r="E24" s="114"/>
      <c r="F24" s="20" t="s">
        <v>14</v>
      </c>
      <c r="G24" s="114"/>
      <c r="H24" s="20" t="s">
        <v>15</v>
      </c>
      <c r="I24" s="114"/>
      <c r="J24" s="20" t="s">
        <v>16</v>
      </c>
      <c r="K24" s="27" t="str">
        <f>IF(OR(D24="",E24="",G24="",I24=""),"",CONCATENATE(D24,IF(E24=1,"元",E24),F24,G24,H24,I24,J24))</f>
        <v/>
      </c>
      <c r="L24" s="363"/>
      <c r="M24" s="366"/>
      <c r="N24" s="116">
        <f>N20</f>
        <v>0</v>
      </c>
      <c r="O24" s="134">
        <f>O20</f>
        <v>0</v>
      </c>
      <c r="P24" s="135" t="e">
        <f>ROUNDDOWN(N24*C22,0)</f>
        <v>#N/A</v>
      </c>
      <c r="Q24" s="99" t="e">
        <f>P22+Q22+P24</f>
        <v>#N/A</v>
      </c>
      <c r="R24" s="99" t="e">
        <f>ROUNDDOWN(N24*C24,0)</f>
        <v>#N/A</v>
      </c>
      <c r="S24" s="99" t="e">
        <f>R22+S22+R24</f>
        <v>#N/A</v>
      </c>
      <c r="T24" s="121" t="str">
        <f>T20</f>
        <v>-</v>
      </c>
      <c r="U24" s="121" t="str">
        <f t="shared" ref="U24:X24" si="7">U20</f>
        <v>-</v>
      </c>
      <c r="V24" s="121" t="str">
        <f t="shared" si="7"/>
        <v>-</v>
      </c>
      <c r="W24" s="121">
        <f t="shared" si="7"/>
        <v>0</v>
      </c>
      <c r="X24" s="121">
        <f t="shared" si="7"/>
        <v>0</v>
      </c>
      <c r="Y24" s="100">
        <f>ROUNDDOWN((X24+W24)*O24,0)</f>
        <v>0</v>
      </c>
      <c r="Z24" s="99">
        <f>SUM(T22:Z22,T24:X24)</f>
        <v>0</v>
      </c>
      <c r="AA24" s="21">
        <v>23</v>
      </c>
      <c r="AB24" s="105" t="e">
        <f>ROUNDDOWN(Q24/AA24+Z24/22,0)</f>
        <v>#N/A</v>
      </c>
      <c r="AC24" s="105" t="e">
        <f>IF(M21-AB24&gt;0,M21-AB24,"0")</f>
        <v>#N/A</v>
      </c>
      <c r="AD24" s="105" t="e">
        <f>ROUNDDOWN(S24/AA24+Z24/22,0)</f>
        <v>#N/A</v>
      </c>
      <c r="AE24" s="106" t="e">
        <f>IF(M21-AD24&gt;0,M21-AD24,"0")</f>
        <v>#N/A</v>
      </c>
    </row>
    <row r="25" spans="1:31" ht="27" customHeight="1" thickTop="1" x14ac:dyDescent="0.15">
      <c r="A25" s="370">
        <v>6</v>
      </c>
      <c r="B25" s="373"/>
      <c r="C25" s="22" t="s">
        <v>20</v>
      </c>
      <c r="D25" s="369" t="s">
        <v>21</v>
      </c>
      <c r="E25" s="369"/>
      <c r="F25" s="369"/>
      <c r="G25" s="369"/>
      <c r="H25" s="369"/>
      <c r="I25" s="369"/>
      <c r="J25" s="369"/>
      <c r="K25" s="23" t="s">
        <v>21</v>
      </c>
      <c r="L25" s="361">
        <f>L21</f>
        <v>0</v>
      </c>
      <c r="M25" s="364">
        <f>ROUND(ROUND(L25/22,-1)*2/3,0)</f>
        <v>0</v>
      </c>
      <c r="N25" s="24" t="s">
        <v>42</v>
      </c>
      <c r="O25" s="24" t="s">
        <v>24</v>
      </c>
      <c r="P25" s="24" t="s">
        <v>189</v>
      </c>
      <c r="Q25" s="24" t="s">
        <v>12</v>
      </c>
      <c r="R25" s="24" t="s">
        <v>189</v>
      </c>
      <c r="S25" s="24" t="s">
        <v>12</v>
      </c>
      <c r="T25" s="122" t="s">
        <v>26</v>
      </c>
      <c r="U25" s="122" t="s">
        <v>26</v>
      </c>
      <c r="V25" s="122" t="s">
        <v>26</v>
      </c>
      <c r="W25" s="122" t="str">
        <f>W21</f>
        <v>義務教育等教員特別手当</v>
      </c>
      <c r="X25" s="122" t="str">
        <f>X21</f>
        <v>住居手当</v>
      </c>
      <c r="Y25" s="122" t="s">
        <v>26</v>
      </c>
      <c r="Z25" s="122" t="s">
        <v>26</v>
      </c>
      <c r="AA25" s="25">
        <v>20</v>
      </c>
      <c r="AB25" s="107" t="e">
        <f>ROUNDDOWN(Q28/AA25+Z28/22,0)</f>
        <v>#N/A</v>
      </c>
      <c r="AC25" s="107" t="e">
        <f>IF(M25-AB25&gt;0,M25-AB25,"0")</f>
        <v>#N/A</v>
      </c>
      <c r="AD25" s="107" t="e">
        <f>ROUNDDOWN(S28/AA25+Z28/22,0)</f>
        <v>#N/A</v>
      </c>
      <c r="AE25" s="108" t="e">
        <f>IF(M25-AD25&gt;0,M25-AD25,"0")</f>
        <v>#N/A</v>
      </c>
    </row>
    <row r="26" spans="1:31" x14ac:dyDescent="0.15">
      <c r="A26" s="371"/>
      <c r="B26" s="374"/>
      <c r="C26" s="96" t="e">
        <f>VLOOKUP($B25,$A$45:$C$55,2,FALSE)</f>
        <v>#N/A</v>
      </c>
      <c r="D26" s="230" t="s">
        <v>358</v>
      </c>
      <c r="E26" s="113"/>
      <c r="F26" s="11" t="s">
        <v>14</v>
      </c>
      <c r="G26" s="113"/>
      <c r="H26" s="11" t="s">
        <v>15</v>
      </c>
      <c r="I26" s="113"/>
      <c r="J26" s="11" t="s">
        <v>16</v>
      </c>
      <c r="K26" s="26" t="str">
        <f>IF(OR(D26="",E26="",G26="",I26=""),"",CONCATENATE(D26,IF(E26=1,"元",E26),F26,G26,H26,I26,J26))</f>
        <v/>
      </c>
      <c r="L26" s="362"/>
      <c r="M26" s="365"/>
      <c r="N26" s="115">
        <f>N22</f>
        <v>0</v>
      </c>
      <c r="O26" s="133">
        <f>O22</f>
        <v>0</v>
      </c>
      <c r="P26" s="98" t="e">
        <f>ROUNDDOWN(N26*C26,0)-ROUNDDOWN(ROUNDDOWN(N26*C26,0)*O26,0)</f>
        <v>#N/A</v>
      </c>
      <c r="Q26" s="98" t="e">
        <f>ROUNDDOWN(ROUNDDOWN((N26+N28+IF(C26=0,0,W28/C26)+IF(C26=0,0,X28/C26))*O28,0)*C26,0)</f>
        <v>#N/A</v>
      </c>
      <c r="R26" s="98" t="e">
        <f>ROUNDDOWN(N26*C28,0)-ROUNDDOWN(ROUNDDOWN(N26*C28,0)*O26,0)</f>
        <v>#N/A</v>
      </c>
      <c r="S26" s="98" t="e">
        <f>ROUNDDOWN(ROUNDDOWN((N26+N28+IF(C28=0,0,W28/C28)+IF(C28=0,0,X28/C28))*O28,0)*C28,0)</f>
        <v>#N/A</v>
      </c>
      <c r="T26" s="119" t="str">
        <f>T22</f>
        <v>-</v>
      </c>
      <c r="U26" s="119" t="str">
        <f t="shared" ref="U26:Z26" si="8">U22</f>
        <v>-</v>
      </c>
      <c r="V26" s="119" t="str">
        <f t="shared" si="8"/>
        <v>-</v>
      </c>
      <c r="W26" s="119" t="str">
        <f t="shared" si="8"/>
        <v>-</v>
      </c>
      <c r="X26" s="119" t="str">
        <f t="shared" si="8"/>
        <v>-</v>
      </c>
      <c r="Y26" s="119" t="str">
        <f t="shared" si="8"/>
        <v>-</v>
      </c>
      <c r="Z26" s="119" t="str">
        <f t="shared" si="8"/>
        <v>-</v>
      </c>
      <c r="AA26" s="10">
        <v>21</v>
      </c>
      <c r="AB26" s="103" t="e">
        <f>ROUNDDOWN(Q28/AA26+Z28/22,0)</f>
        <v>#N/A</v>
      </c>
      <c r="AC26" s="103" t="e">
        <f>IF(M25-AB26&gt;0,M25-AB26,"0")</f>
        <v>#N/A</v>
      </c>
      <c r="AD26" s="103" t="e">
        <f>ROUNDDOWN(S28/AA26+Z28/22,0)</f>
        <v>#N/A</v>
      </c>
      <c r="AE26" s="104" t="e">
        <f>IF(M25-AD26&gt;0,M25-AD26,"0")</f>
        <v>#N/A</v>
      </c>
    </row>
    <row r="27" spans="1:31" ht="27" x14ac:dyDescent="0.15">
      <c r="A27" s="371"/>
      <c r="B27" s="374"/>
      <c r="C27" s="9" t="s">
        <v>76</v>
      </c>
      <c r="D27" s="273" t="s">
        <v>22</v>
      </c>
      <c r="E27" s="273"/>
      <c r="F27" s="273"/>
      <c r="G27" s="273"/>
      <c r="H27" s="273"/>
      <c r="I27" s="273"/>
      <c r="J27" s="273"/>
      <c r="K27" s="8" t="s">
        <v>22</v>
      </c>
      <c r="L27" s="362"/>
      <c r="M27" s="365"/>
      <c r="N27" s="137" t="s">
        <v>192</v>
      </c>
      <c r="O27" s="7" t="s">
        <v>23</v>
      </c>
      <c r="P27" s="7" t="s">
        <v>188</v>
      </c>
      <c r="Q27" s="8" t="s">
        <v>3</v>
      </c>
      <c r="R27" s="7" t="s">
        <v>188</v>
      </c>
      <c r="S27" s="8" t="s">
        <v>3</v>
      </c>
      <c r="T27" s="120" t="s">
        <v>26</v>
      </c>
      <c r="U27" s="120" t="s">
        <v>26</v>
      </c>
      <c r="V27" s="120" t="s">
        <v>26</v>
      </c>
      <c r="W27" s="8" t="s">
        <v>4</v>
      </c>
      <c r="X27" s="12" t="s">
        <v>5</v>
      </c>
      <c r="Y27" s="7" t="s">
        <v>193</v>
      </c>
      <c r="Z27" s="8" t="s">
        <v>3</v>
      </c>
      <c r="AA27" s="10">
        <v>22</v>
      </c>
      <c r="AB27" s="103" t="e">
        <f>ROUNDDOWN(Q28/AA27+Z28/22,0)</f>
        <v>#N/A</v>
      </c>
      <c r="AC27" s="103" t="e">
        <f>IF(M25-AB27&gt;0,M25-AB27,"0")</f>
        <v>#N/A</v>
      </c>
      <c r="AD27" s="103" t="e">
        <f>ROUNDDOWN(S28/AA27+Z28/22,0)</f>
        <v>#N/A</v>
      </c>
      <c r="AE27" s="104" t="e">
        <f>IF(M25-AD27&gt;0,M25-AD27,"0")</f>
        <v>#N/A</v>
      </c>
    </row>
    <row r="28" spans="1:31" ht="14.25" thickBot="1" x14ac:dyDescent="0.2">
      <c r="A28" s="372"/>
      <c r="B28" s="375"/>
      <c r="C28" s="97" t="e">
        <f>VLOOKUP($B25,$A$45:$C$55,3,FALSE)</f>
        <v>#N/A</v>
      </c>
      <c r="D28" s="231" t="s">
        <v>358</v>
      </c>
      <c r="E28" s="114"/>
      <c r="F28" s="20" t="s">
        <v>14</v>
      </c>
      <c r="G28" s="114"/>
      <c r="H28" s="20" t="s">
        <v>15</v>
      </c>
      <c r="I28" s="114"/>
      <c r="J28" s="20" t="s">
        <v>16</v>
      </c>
      <c r="K28" s="27" t="str">
        <f>IF(OR(D28="",E28="",G28="",I28=""),"",CONCATENATE(D28,IF(E28=1,"元",E28),F28,G28,H28,I28,J28))</f>
        <v/>
      </c>
      <c r="L28" s="363"/>
      <c r="M28" s="366"/>
      <c r="N28" s="116">
        <f>N24</f>
        <v>0</v>
      </c>
      <c r="O28" s="134">
        <f>O24</f>
        <v>0</v>
      </c>
      <c r="P28" s="135" t="e">
        <f>ROUNDDOWN(N28*C26,0)</f>
        <v>#N/A</v>
      </c>
      <c r="Q28" s="99" t="e">
        <f>P26+Q26+P28</f>
        <v>#N/A</v>
      </c>
      <c r="R28" s="99" t="e">
        <f>ROUNDDOWN(N28*C28,0)</f>
        <v>#N/A</v>
      </c>
      <c r="S28" s="99" t="e">
        <f>R26+S26+R28</f>
        <v>#N/A</v>
      </c>
      <c r="T28" s="121" t="str">
        <f>T24</f>
        <v>-</v>
      </c>
      <c r="U28" s="121" t="str">
        <f t="shared" ref="U28:X28" si="9">U24</f>
        <v>-</v>
      </c>
      <c r="V28" s="121" t="str">
        <f t="shared" si="9"/>
        <v>-</v>
      </c>
      <c r="W28" s="121">
        <f t="shared" si="9"/>
        <v>0</v>
      </c>
      <c r="X28" s="121">
        <f t="shared" si="9"/>
        <v>0</v>
      </c>
      <c r="Y28" s="100">
        <f>ROUNDDOWN((X28+W28)*O28,0)</f>
        <v>0</v>
      </c>
      <c r="Z28" s="99">
        <f>SUM(T26:Z26,T28:X28)</f>
        <v>0</v>
      </c>
      <c r="AA28" s="21">
        <v>23</v>
      </c>
      <c r="AB28" s="105" t="e">
        <f>ROUNDDOWN(Q28/AA28+Z28/22,0)</f>
        <v>#N/A</v>
      </c>
      <c r="AC28" s="105" t="e">
        <f>IF(M25-AB28&gt;0,M25-AB28,"0")</f>
        <v>#N/A</v>
      </c>
      <c r="AD28" s="105" t="e">
        <f>ROUNDDOWN(S28/AA28+Z28/22,0)</f>
        <v>#N/A</v>
      </c>
      <c r="AE28" s="106" t="e">
        <f>IF(M25-AD28&gt;0,M25-AD28,"0")</f>
        <v>#N/A</v>
      </c>
    </row>
    <row r="29" spans="1:31" ht="27" customHeight="1" thickTop="1" x14ac:dyDescent="0.15">
      <c r="A29" s="370">
        <v>7</v>
      </c>
      <c r="B29" s="373"/>
      <c r="C29" s="22" t="s">
        <v>20</v>
      </c>
      <c r="D29" s="369" t="s">
        <v>21</v>
      </c>
      <c r="E29" s="369"/>
      <c r="F29" s="369"/>
      <c r="G29" s="369"/>
      <c r="H29" s="369"/>
      <c r="I29" s="369"/>
      <c r="J29" s="369"/>
      <c r="K29" s="23" t="s">
        <v>21</v>
      </c>
      <c r="L29" s="361">
        <f>L25</f>
        <v>0</v>
      </c>
      <c r="M29" s="364">
        <f>ROUND(ROUND(L29/22,-1)*2/3,0)</f>
        <v>0</v>
      </c>
      <c r="N29" s="24" t="s">
        <v>42</v>
      </c>
      <c r="O29" s="24" t="s">
        <v>24</v>
      </c>
      <c r="P29" s="24" t="s">
        <v>189</v>
      </c>
      <c r="Q29" s="24" t="s">
        <v>12</v>
      </c>
      <c r="R29" s="24" t="s">
        <v>189</v>
      </c>
      <c r="S29" s="24" t="s">
        <v>12</v>
      </c>
      <c r="T29" s="122" t="s">
        <v>26</v>
      </c>
      <c r="U29" s="122" t="s">
        <v>26</v>
      </c>
      <c r="V29" s="122" t="s">
        <v>26</v>
      </c>
      <c r="W29" s="122" t="str">
        <f>W25</f>
        <v>義務教育等教員特別手当</v>
      </c>
      <c r="X29" s="122" t="str">
        <f>X25</f>
        <v>住居手当</v>
      </c>
      <c r="Y29" s="122" t="s">
        <v>26</v>
      </c>
      <c r="Z29" s="122" t="s">
        <v>26</v>
      </c>
      <c r="AA29" s="25">
        <v>20</v>
      </c>
      <c r="AB29" s="107" t="e">
        <f>ROUNDDOWN(Q32/AA29+Z32/22,0)</f>
        <v>#N/A</v>
      </c>
      <c r="AC29" s="107" t="e">
        <f>IF(M29-AB29&gt;0,M29-AB29,"0")</f>
        <v>#N/A</v>
      </c>
      <c r="AD29" s="107" t="e">
        <f>ROUNDDOWN(S32/AA29+Z32/22,0)</f>
        <v>#N/A</v>
      </c>
      <c r="AE29" s="108" t="e">
        <f>IF(M29-AD29&gt;0,M29-AD29,"0")</f>
        <v>#N/A</v>
      </c>
    </row>
    <row r="30" spans="1:31" x14ac:dyDescent="0.15">
      <c r="A30" s="371"/>
      <c r="B30" s="374"/>
      <c r="C30" s="96" t="e">
        <f>VLOOKUP($B29,$A$45:$C$55,2,FALSE)</f>
        <v>#N/A</v>
      </c>
      <c r="D30" s="230" t="s">
        <v>358</v>
      </c>
      <c r="E30" s="113"/>
      <c r="F30" s="11" t="s">
        <v>14</v>
      </c>
      <c r="G30" s="113"/>
      <c r="H30" s="11" t="s">
        <v>15</v>
      </c>
      <c r="I30" s="113"/>
      <c r="J30" s="11" t="s">
        <v>16</v>
      </c>
      <c r="K30" s="26" t="str">
        <f>IF(OR(D30="",E30="",G30="",I30=""),"",CONCATENATE(D30,IF(E30=1,"元",E30),F30,G30,H30,I30,J30))</f>
        <v/>
      </c>
      <c r="L30" s="362"/>
      <c r="M30" s="365"/>
      <c r="N30" s="115">
        <f>N26</f>
        <v>0</v>
      </c>
      <c r="O30" s="133">
        <f>O26</f>
        <v>0</v>
      </c>
      <c r="P30" s="98" t="e">
        <f>ROUNDDOWN(N30*C30,0)-ROUNDDOWN(ROUNDDOWN(N30*C30,0)*O30,0)</f>
        <v>#N/A</v>
      </c>
      <c r="Q30" s="98" t="e">
        <f>ROUNDDOWN(ROUNDDOWN((N30+N32+IF(C30=0,0,W32/C30)+IF(C30=0,0,X32/C30))*O32,0)*C30,0)</f>
        <v>#N/A</v>
      </c>
      <c r="R30" s="98" t="e">
        <f>ROUNDDOWN(N30*C32,0)-ROUNDDOWN(ROUNDDOWN(N30*C32,0)*O30,0)</f>
        <v>#N/A</v>
      </c>
      <c r="S30" s="98" t="e">
        <f>ROUNDDOWN(ROUNDDOWN((N30+N32+IF(C32=0,0,W32/C32)+IF(C32=0,0,X32/C32))*O32,0)*C32,0)</f>
        <v>#N/A</v>
      </c>
      <c r="T30" s="119" t="str">
        <f>T26</f>
        <v>-</v>
      </c>
      <c r="U30" s="119" t="str">
        <f t="shared" ref="U30:Z30" si="10">U26</f>
        <v>-</v>
      </c>
      <c r="V30" s="119" t="str">
        <f t="shared" si="10"/>
        <v>-</v>
      </c>
      <c r="W30" s="119" t="str">
        <f t="shared" si="10"/>
        <v>-</v>
      </c>
      <c r="X30" s="119" t="str">
        <f t="shared" si="10"/>
        <v>-</v>
      </c>
      <c r="Y30" s="119" t="str">
        <f t="shared" si="10"/>
        <v>-</v>
      </c>
      <c r="Z30" s="119" t="str">
        <f t="shared" si="10"/>
        <v>-</v>
      </c>
      <c r="AA30" s="10">
        <v>21</v>
      </c>
      <c r="AB30" s="103" t="e">
        <f>ROUNDDOWN(Q32/AA30+Z32/22,0)</f>
        <v>#N/A</v>
      </c>
      <c r="AC30" s="103" t="e">
        <f>IF(M29-AB30&gt;0,M29-AB30,"0")</f>
        <v>#N/A</v>
      </c>
      <c r="AD30" s="103" t="e">
        <f>ROUNDDOWN(S32/AA30+Z32/22,0)</f>
        <v>#N/A</v>
      </c>
      <c r="AE30" s="104" t="e">
        <f>IF(M29-AD30&gt;0,M29-AD30,"0")</f>
        <v>#N/A</v>
      </c>
    </row>
    <row r="31" spans="1:31" ht="27" x14ac:dyDescent="0.15">
      <c r="A31" s="371"/>
      <c r="B31" s="374"/>
      <c r="C31" s="9" t="s">
        <v>76</v>
      </c>
      <c r="D31" s="273" t="s">
        <v>22</v>
      </c>
      <c r="E31" s="273"/>
      <c r="F31" s="273"/>
      <c r="G31" s="273"/>
      <c r="H31" s="273"/>
      <c r="I31" s="273"/>
      <c r="J31" s="273"/>
      <c r="K31" s="8" t="s">
        <v>22</v>
      </c>
      <c r="L31" s="362"/>
      <c r="M31" s="365"/>
      <c r="N31" s="137" t="s">
        <v>192</v>
      </c>
      <c r="O31" s="7" t="s">
        <v>23</v>
      </c>
      <c r="P31" s="7" t="s">
        <v>188</v>
      </c>
      <c r="Q31" s="8" t="s">
        <v>3</v>
      </c>
      <c r="R31" s="7" t="s">
        <v>188</v>
      </c>
      <c r="S31" s="8" t="s">
        <v>3</v>
      </c>
      <c r="T31" s="120" t="s">
        <v>26</v>
      </c>
      <c r="U31" s="120" t="s">
        <v>26</v>
      </c>
      <c r="V31" s="120" t="s">
        <v>26</v>
      </c>
      <c r="W31" s="8" t="s">
        <v>4</v>
      </c>
      <c r="X31" s="12" t="s">
        <v>5</v>
      </c>
      <c r="Y31" s="7" t="s">
        <v>193</v>
      </c>
      <c r="Z31" s="8" t="s">
        <v>3</v>
      </c>
      <c r="AA31" s="10">
        <v>22</v>
      </c>
      <c r="AB31" s="103" t="e">
        <f>ROUNDDOWN(Q32/AA31+Z32/22,0)</f>
        <v>#N/A</v>
      </c>
      <c r="AC31" s="103" t="e">
        <f>IF(M29-AB31&gt;0,M29-AB31,"0")</f>
        <v>#N/A</v>
      </c>
      <c r="AD31" s="103" t="e">
        <f>ROUNDDOWN(S32/AA31+Z32/22,0)</f>
        <v>#N/A</v>
      </c>
      <c r="AE31" s="104" t="e">
        <f>IF(M29-AD31&gt;0,M29-AD31,"0")</f>
        <v>#N/A</v>
      </c>
    </row>
    <row r="32" spans="1:31" ht="14.25" thickBot="1" x14ac:dyDescent="0.2">
      <c r="A32" s="372"/>
      <c r="B32" s="375"/>
      <c r="C32" s="97" t="e">
        <f>VLOOKUP($B29,$A$45:$C$55,3,FALSE)</f>
        <v>#N/A</v>
      </c>
      <c r="D32" s="231" t="s">
        <v>358</v>
      </c>
      <c r="E32" s="114"/>
      <c r="F32" s="20" t="s">
        <v>14</v>
      </c>
      <c r="G32" s="114"/>
      <c r="H32" s="20" t="s">
        <v>15</v>
      </c>
      <c r="I32" s="114"/>
      <c r="J32" s="20" t="s">
        <v>16</v>
      </c>
      <c r="K32" s="27" t="str">
        <f>IF(OR(D32="",E32="",G32="",I32=""),"",CONCATENATE(D32,IF(E32=1,"元",E32),F32,G32,H32,I32,J32))</f>
        <v/>
      </c>
      <c r="L32" s="363"/>
      <c r="M32" s="366"/>
      <c r="N32" s="116">
        <f>N28</f>
        <v>0</v>
      </c>
      <c r="O32" s="134">
        <f>O28</f>
        <v>0</v>
      </c>
      <c r="P32" s="135" t="e">
        <f>ROUNDDOWN(N32*C30,0)</f>
        <v>#N/A</v>
      </c>
      <c r="Q32" s="99" t="e">
        <f>P30+Q30+P32</f>
        <v>#N/A</v>
      </c>
      <c r="R32" s="99" t="e">
        <f>ROUNDDOWN(N32*C32,0)</f>
        <v>#N/A</v>
      </c>
      <c r="S32" s="99" t="e">
        <f>R30+S30+R32</f>
        <v>#N/A</v>
      </c>
      <c r="T32" s="121" t="str">
        <f>T28</f>
        <v>-</v>
      </c>
      <c r="U32" s="121" t="str">
        <f t="shared" ref="U32:X32" si="11">U28</f>
        <v>-</v>
      </c>
      <c r="V32" s="121" t="str">
        <f t="shared" si="11"/>
        <v>-</v>
      </c>
      <c r="W32" s="121">
        <f t="shared" si="11"/>
        <v>0</v>
      </c>
      <c r="X32" s="121">
        <f t="shared" si="11"/>
        <v>0</v>
      </c>
      <c r="Y32" s="100">
        <f>ROUNDDOWN((X32+W32)*O32,0)</f>
        <v>0</v>
      </c>
      <c r="Z32" s="99">
        <f>SUM(T30:Z30,T32:X32)</f>
        <v>0</v>
      </c>
      <c r="AA32" s="21">
        <v>23</v>
      </c>
      <c r="AB32" s="105" t="e">
        <f>ROUNDDOWN(Q32/AA32+Z32/22,0)</f>
        <v>#N/A</v>
      </c>
      <c r="AC32" s="105" t="e">
        <f>IF(M29-AB32&gt;0,M29-AB32,"0")</f>
        <v>#N/A</v>
      </c>
      <c r="AD32" s="105" t="e">
        <f>ROUNDDOWN(S32/AA32+Z32/22,0)</f>
        <v>#N/A</v>
      </c>
      <c r="AE32" s="106" t="e">
        <f>IF(M29-AD32&gt;0,M29-AD32,"0")</f>
        <v>#N/A</v>
      </c>
    </row>
    <row r="33" spans="1:31" ht="27" customHeight="1" thickTop="1" x14ac:dyDescent="0.15">
      <c r="A33" s="370">
        <v>8</v>
      </c>
      <c r="B33" s="373"/>
      <c r="C33" s="22" t="s">
        <v>20</v>
      </c>
      <c r="D33" s="369" t="s">
        <v>21</v>
      </c>
      <c r="E33" s="369"/>
      <c r="F33" s="369"/>
      <c r="G33" s="369"/>
      <c r="H33" s="369"/>
      <c r="I33" s="369"/>
      <c r="J33" s="369"/>
      <c r="K33" s="23" t="s">
        <v>21</v>
      </c>
      <c r="L33" s="361">
        <f>L29</f>
        <v>0</v>
      </c>
      <c r="M33" s="364">
        <f>ROUND(ROUND(L33/22,-1)*2/3,0)</f>
        <v>0</v>
      </c>
      <c r="N33" s="24" t="s">
        <v>42</v>
      </c>
      <c r="O33" s="24" t="s">
        <v>24</v>
      </c>
      <c r="P33" s="24" t="s">
        <v>189</v>
      </c>
      <c r="Q33" s="24" t="s">
        <v>12</v>
      </c>
      <c r="R33" s="24" t="s">
        <v>189</v>
      </c>
      <c r="S33" s="24" t="s">
        <v>12</v>
      </c>
      <c r="T33" s="122" t="s">
        <v>26</v>
      </c>
      <c r="U33" s="122" t="s">
        <v>26</v>
      </c>
      <c r="V33" s="122" t="s">
        <v>26</v>
      </c>
      <c r="W33" s="122" t="str">
        <f>W29</f>
        <v>義務教育等教員特別手当</v>
      </c>
      <c r="X33" s="122" t="str">
        <f>X29</f>
        <v>住居手当</v>
      </c>
      <c r="Y33" s="122" t="s">
        <v>26</v>
      </c>
      <c r="Z33" s="122" t="s">
        <v>26</v>
      </c>
      <c r="AA33" s="25">
        <v>20</v>
      </c>
      <c r="AB33" s="107" t="e">
        <f>ROUNDDOWN(Q36/AA33+Z36/22,0)</f>
        <v>#N/A</v>
      </c>
      <c r="AC33" s="107" t="e">
        <f>IF(M33-AB33&gt;0,M33-AB33,"0")</f>
        <v>#N/A</v>
      </c>
      <c r="AD33" s="107" t="e">
        <f>ROUNDDOWN(S36/AA33+Z36/22,0)</f>
        <v>#N/A</v>
      </c>
      <c r="AE33" s="108" t="e">
        <f>IF(M33-AD33&gt;0,M33-AD33,"0")</f>
        <v>#N/A</v>
      </c>
    </row>
    <row r="34" spans="1:31" x14ac:dyDescent="0.15">
      <c r="A34" s="371"/>
      <c r="B34" s="374"/>
      <c r="C34" s="96" t="e">
        <f>VLOOKUP($B33,$A$45:$C$55,2,FALSE)</f>
        <v>#N/A</v>
      </c>
      <c r="D34" s="230" t="s">
        <v>358</v>
      </c>
      <c r="E34" s="113"/>
      <c r="F34" s="11" t="s">
        <v>14</v>
      </c>
      <c r="G34" s="113"/>
      <c r="H34" s="11" t="s">
        <v>15</v>
      </c>
      <c r="I34" s="113"/>
      <c r="J34" s="11" t="s">
        <v>16</v>
      </c>
      <c r="K34" s="26" t="str">
        <f>IF(OR(D34="",E34="",G34="",I34=""),"",CONCATENATE(D34,IF(E34=1,"元",E34),F34,G34,H34,I34,J34))</f>
        <v/>
      </c>
      <c r="L34" s="362"/>
      <c r="M34" s="365"/>
      <c r="N34" s="115">
        <f>N30</f>
        <v>0</v>
      </c>
      <c r="O34" s="133">
        <f>O30</f>
        <v>0</v>
      </c>
      <c r="P34" s="98" t="e">
        <f>ROUNDDOWN(N34*C34,0)-ROUNDDOWN(ROUNDDOWN(N34*C34,0)*O34,0)</f>
        <v>#N/A</v>
      </c>
      <c r="Q34" s="98" t="e">
        <f>ROUNDDOWN(ROUNDDOWN((N34+N36+IF(C34=0,0,W36/C34)+IF(C34=0,0,X36/C34))*O36,0)*C34,0)</f>
        <v>#N/A</v>
      </c>
      <c r="R34" s="98" t="e">
        <f>ROUNDDOWN(N34*C36,0)-ROUNDDOWN(ROUNDDOWN(N34*C36,0)*O34,0)</f>
        <v>#N/A</v>
      </c>
      <c r="S34" s="98" t="e">
        <f>ROUNDDOWN(ROUNDDOWN((N34+N36+IF(C36=0,0,W36/C36)+IF(C36=0,0,X36/C36))*O36,0)*C36,0)</f>
        <v>#N/A</v>
      </c>
      <c r="T34" s="119" t="str">
        <f>T30</f>
        <v>-</v>
      </c>
      <c r="U34" s="119" t="str">
        <f t="shared" ref="U34:Z34" si="12">U30</f>
        <v>-</v>
      </c>
      <c r="V34" s="119" t="str">
        <f t="shared" si="12"/>
        <v>-</v>
      </c>
      <c r="W34" s="119" t="str">
        <f t="shared" si="12"/>
        <v>-</v>
      </c>
      <c r="X34" s="119" t="str">
        <f t="shared" si="12"/>
        <v>-</v>
      </c>
      <c r="Y34" s="119" t="str">
        <f t="shared" si="12"/>
        <v>-</v>
      </c>
      <c r="Z34" s="119" t="str">
        <f t="shared" si="12"/>
        <v>-</v>
      </c>
      <c r="AA34" s="10">
        <v>21</v>
      </c>
      <c r="AB34" s="103" t="e">
        <f>ROUNDDOWN(Q36/AA34+Z36/22,0)</f>
        <v>#N/A</v>
      </c>
      <c r="AC34" s="103" t="e">
        <f>IF(M33-AB34&gt;0,M33-AB34,"0")</f>
        <v>#N/A</v>
      </c>
      <c r="AD34" s="103" t="e">
        <f>ROUNDDOWN(S36/AA34+Z36/22,0)</f>
        <v>#N/A</v>
      </c>
      <c r="AE34" s="104" t="e">
        <f>IF(M33-AD34&gt;0,M33-AD34,"0")</f>
        <v>#N/A</v>
      </c>
    </row>
    <row r="35" spans="1:31" ht="27" x14ac:dyDescent="0.15">
      <c r="A35" s="371"/>
      <c r="B35" s="374"/>
      <c r="C35" s="9" t="s">
        <v>76</v>
      </c>
      <c r="D35" s="273" t="s">
        <v>22</v>
      </c>
      <c r="E35" s="273"/>
      <c r="F35" s="273"/>
      <c r="G35" s="273"/>
      <c r="H35" s="273"/>
      <c r="I35" s="273"/>
      <c r="J35" s="273"/>
      <c r="K35" s="8" t="s">
        <v>22</v>
      </c>
      <c r="L35" s="362"/>
      <c r="M35" s="365"/>
      <c r="N35" s="137" t="s">
        <v>192</v>
      </c>
      <c r="O35" s="7" t="s">
        <v>23</v>
      </c>
      <c r="P35" s="7" t="s">
        <v>188</v>
      </c>
      <c r="Q35" s="8" t="s">
        <v>3</v>
      </c>
      <c r="R35" s="7" t="s">
        <v>188</v>
      </c>
      <c r="S35" s="8" t="s">
        <v>3</v>
      </c>
      <c r="T35" s="120" t="s">
        <v>26</v>
      </c>
      <c r="U35" s="120" t="s">
        <v>26</v>
      </c>
      <c r="V35" s="120" t="s">
        <v>26</v>
      </c>
      <c r="W35" s="8" t="s">
        <v>4</v>
      </c>
      <c r="X35" s="12" t="s">
        <v>5</v>
      </c>
      <c r="Y35" s="7" t="s">
        <v>193</v>
      </c>
      <c r="Z35" s="8" t="s">
        <v>3</v>
      </c>
      <c r="AA35" s="10">
        <v>22</v>
      </c>
      <c r="AB35" s="103" t="e">
        <f>ROUNDDOWN(Q36/AA35+Z36/22,0)</f>
        <v>#N/A</v>
      </c>
      <c r="AC35" s="103" t="e">
        <f>IF(M33-AB35&gt;0,M33-AB35,"0")</f>
        <v>#N/A</v>
      </c>
      <c r="AD35" s="103" t="e">
        <f>ROUNDDOWN(S36/AA35+Z36/22,0)</f>
        <v>#N/A</v>
      </c>
      <c r="AE35" s="104" t="e">
        <f>IF(M33-AD35&gt;0,M33-AD35,"0")</f>
        <v>#N/A</v>
      </c>
    </row>
    <row r="36" spans="1:31" ht="14.25" thickBot="1" x14ac:dyDescent="0.2">
      <c r="A36" s="372"/>
      <c r="B36" s="375"/>
      <c r="C36" s="97" t="e">
        <f>VLOOKUP($B33,$A$45:$C$55,3,FALSE)</f>
        <v>#N/A</v>
      </c>
      <c r="D36" s="231" t="s">
        <v>358</v>
      </c>
      <c r="E36" s="114"/>
      <c r="F36" s="20" t="s">
        <v>14</v>
      </c>
      <c r="G36" s="114"/>
      <c r="H36" s="20" t="s">
        <v>15</v>
      </c>
      <c r="I36" s="114"/>
      <c r="J36" s="20" t="s">
        <v>16</v>
      </c>
      <c r="K36" s="27" t="str">
        <f>IF(OR(D36="",E36="",G36="",I36=""),"",CONCATENATE(D36,IF(E36=1,"元",E36),F36,G36,H36,I36,J36))</f>
        <v/>
      </c>
      <c r="L36" s="363"/>
      <c r="M36" s="366"/>
      <c r="N36" s="116">
        <f>N32</f>
        <v>0</v>
      </c>
      <c r="O36" s="134">
        <f>O32</f>
        <v>0</v>
      </c>
      <c r="P36" s="135" t="e">
        <f>ROUNDDOWN(N36*C34,0)</f>
        <v>#N/A</v>
      </c>
      <c r="Q36" s="99" t="e">
        <f>P34+Q34+P36</f>
        <v>#N/A</v>
      </c>
      <c r="R36" s="99" t="e">
        <f>ROUNDDOWN(N36*C36,0)</f>
        <v>#N/A</v>
      </c>
      <c r="S36" s="99" t="e">
        <f>R34+S34+R36</f>
        <v>#N/A</v>
      </c>
      <c r="T36" s="121" t="str">
        <f>T32</f>
        <v>-</v>
      </c>
      <c r="U36" s="121" t="str">
        <f t="shared" ref="U36:X36" si="13">U32</f>
        <v>-</v>
      </c>
      <c r="V36" s="121" t="str">
        <f t="shared" si="13"/>
        <v>-</v>
      </c>
      <c r="W36" s="121">
        <f t="shared" si="13"/>
        <v>0</v>
      </c>
      <c r="X36" s="121">
        <f t="shared" si="13"/>
        <v>0</v>
      </c>
      <c r="Y36" s="100">
        <f>ROUNDDOWN((X36+W36)*O36,0)</f>
        <v>0</v>
      </c>
      <c r="Z36" s="99">
        <f>SUM(T34:Z34,T36:X36)</f>
        <v>0</v>
      </c>
      <c r="AA36" s="21">
        <v>23</v>
      </c>
      <c r="AB36" s="105" t="e">
        <f>ROUNDDOWN(Q36/AA36+Z36/22,0)</f>
        <v>#N/A</v>
      </c>
      <c r="AC36" s="105" t="e">
        <f>IF(M33-AB36&gt;0,M33-AB36,"0")</f>
        <v>#N/A</v>
      </c>
      <c r="AD36" s="105" t="e">
        <f>ROUNDDOWN(S36/AA36+Z36/22,0)</f>
        <v>#N/A</v>
      </c>
      <c r="AE36" s="106" t="e">
        <f>IF(M33-AD36&gt;0,M33-AD36,"0")</f>
        <v>#N/A</v>
      </c>
    </row>
    <row r="37" spans="1:31" ht="27" customHeight="1" thickTop="1" x14ac:dyDescent="0.15">
      <c r="A37" s="370">
        <v>9</v>
      </c>
      <c r="B37" s="373"/>
      <c r="C37" s="22" t="s">
        <v>20</v>
      </c>
      <c r="D37" s="369" t="s">
        <v>21</v>
      </c>
      <c r="E37" s="369"/>
      <c r="F37" s="369"/>
      <c r="G37" s="369"/>
      <c r="H37" s="369"/>
      <c r="I37" s="369"/>
      <c r="J37" s="369"/>
      <c r="K37" s="23" t="s">
        <v>21</v>
      </c>
      <c r="L37" s="361">
        <f>L33</f>
        <v>0</v>
      </c>
      <c r="M37" s="364">
        <f>ROUND(ROUND(L37/22,-1)*2/3,0)</f>
        <v>0</v>
      </c>
      <c r="N37" s="24" t="s">
        <v>42</v>
      </c>
      <c r="O37" s="24" t="s">
        <v>24</v>
      </c>
      <c r="P37" s="24" t="s">
        <v>189</v>
      </c>
      <c r="Q37" s="24" t="s">
        <v>12</v>
      </c>
      <c r="R37" s="24" t="s">
        <v>189</v>
      </c>
      <c r="S37" s="24" t="s">
        <v>12</v>
      </c>
      <c r="T37" s="122" t="s">
        <v>26</v>
      </c>
      <c r="U37" s="122" t="s">
        <v>26</v>
      </c>
      <c r="V37" s="122" t="s">
        <v>26</v>
      </c>
      <c r="W37" s="122" t="str">
        <f>W33</f>
        <v>義務教育等教員特別手当</v>
      </c>
      <c r="X37" s="122" t="str">
        <f>X33</f>
        <v>住居手当</v>
      </c>
      <c r="Y37" s="122" t="s">
        <v>26</v>
      </c>
      <c r="Z37" s="122" t="s">
        <v>26</v>
      </c>
      <c r="AA37" s="25">
        <v>20</v>
      </c>
      <c r="AB37" s="107" t="e">
        <f>ROUNDDOWN(Q40/AA37+Z40/22,0)</f>
        <v>#N/A</v>
      </c>
      <c r="AC37" s="107" t="e">
        <f>IF(M37-AB37&gt;0,M37-AB37,"0")</f>
        <v>#N/A</v>
      </c>
      <c r="AD37" s="107" t="e">
        <f>ROUNDDOWN(S40/AA37+Z40/22,0)</f>
        <v>#N/A</v>
      </c>
      <c r="AE37" s="108" t="e">
        <f>IF(M37-AD37&gt;0,M37-AD37,"0")</f>
        <v>#N/A</v>
      </c>
    </row>
    <row r="38" spans="1:31" x14ac:dyDescent="0.15">
      <c r="A38" s="371"/>
      <c r="B38" s="374"/>
      <c r="C38" s="96" t="e">
        <f>VLOOKUP($B37,$A$45:$C$55,2,FALSE)</f>
        <v>#N/A</v>
      </c>
      <c r="D38" s="230" t="s">
        <v>358</v>
      </c>
      <c r="E38" s="113"/>
      <c r="F38" s="11" t="s">
        <v>14</v>
      </c>
      <c r="G38" s="113"/>
      <c r="H38" s="11" t="s">
        <v>15</v>
      </c>
      <c r="I38" s="113"/>
      <c r="J38" s="11" t="s">
        <v>16</v>
      </c>
      <c r="K38" s="26" t="str">
        <f>IF(OR(D38="",E38="",G38="",I38=""),"",CONCATENATE(D38,IF(E38=1,"元",E38),F38,G38,H38,I38,J38))</f>
        <v/>
      </c>
      <c r="L38" s="362"/>
      <c r="M38" s="365"/>
      <c r="N38" s="115">
        <f>N34</f>
        <v>0</v>
      </c>
      <c r="O38" s="133">
        <f>O34</f>
        <v>0</v>
      </c>
      <c r="P38" s="98" t="e">
        <f>ROUNDDOWN(N38*C38,0)-ROUNDDOWN(ROUNDDOWN(N38*C38,0)*O38,0)</f>
        <v>#N/A</v>
      </c>
      <c r="Q38" s="98" t="e">
        <f>ROUNDDOWN(ROUNDDOWN((N38+N40+IF(C38=0,0,W40/C38)+IF(C38=0,0,X40/C38))*O40,0)*C38,0)</f>
        <v>#N/A</v>
      </c>
      <c r="R38" s="98" t="e">
        <f>ROUNDDOWN(N38*C40,0)-ROUNDDOWN(ROUNDDOWN(N38*C40,0)*O38,0)</f>
        <v>#N/A</v>
      </c>
      <c r="S38" s="98" t="e">
        <f>ROUNDDOWN(ROUNDDOWN((N38+N40+IF(C40=0,0,W40/C40)+IF(C40=0,0,X40/C40))*O40,0)*C40,0)</f>
        <v>#N/A</v>
      </c>
      <c r="T38" s="119" t="str">
        <f>T34</f>
        <v>-</v>
      </c>
      <c r="U38" s="119" t="str">
        <f t="shared" ref="U38:Z38" si="14">U34</f>
        <v>-</v>
      </c>
      <c r="V38" s="119" t="str">
        <f t="shared" si="14"/>
        <v>-</v>
      </c>
      <c r="W38" s="119" t="str">
        <f t="shared" si="14"/>
        <v>-</v>
      </c>
      <c r="X38" s="119" t="str">
        <f t="shared" si="14"/>
        <v>-</v>
      </c>
      <c r="Y38" s="119" t="str">
        <f t="shared" si="14"/>
        <v>-</v>
      </c>
      <c r="Z38" s="119" t="str">
        <f t="shared" si="14"/>
        <v>-</v>
      </c>
      <c r="AA38" s="10">
        <v>21</v>
      </c>
      <c r="AB38" s="103" t="e">
        <f>ROUNDDOWN(Q40/AA38+Z40/22,0)</f>
        <v>#N/A</v>
      </c>
      <c r="AC38" s="103" t="e">
        <f>IF(M37-AB38&gt;0,M37-AB38,"0")</f>
        <v>#N/A</v>
      </c>
      <c r="AD38" s="103" t="e">
        <f>ROUNDDOWN(S40/AA38+Z40/22,0)</f>
        <v>#N/A</v>
      </c>
      <c r="AE38" s="104" t="e">
        <f>IF(M37-AD38&gt;0,M37-AD38,"0")</f>
        <v>#N/A</v>
      </c>
    </row>
    <row r="39" spans="1:31" ht="27" x14ac:dyDescent="0.15">
      <c r="A39" s="371"/>
      <c r="B39" s="374"/>
      <c r="C39" s="9" t="s">
        <v>76</v>
      </c>
      <c r="D39" s="273" t="s">
        <v>22</v>
      </c>
      <c r="E39" s="273"/>
      <c r="F39" s="273"/>
      <c r="G39" s="273"/>
      <c r="H39" s="273"/>
      <c r="I39" s="273"/>
      <c r="J39" s="273"/>
      <c r="K39" s="8" t="s">
        <v>22</v>
      </c>
      <c r="L39" s="362"/>
      <c r="M39" s="365"/>
      <c r="N39" s="137" t="s">
        <v>192</v>
      </c>
      <c r="O39" s="7" t="s">
        <v>23</v>
      </c>
      <c r="P39" s="7" t="s">
        <v>188</v>
      </c>
      <c r="Q39" s="8" t="s">
        <v>3</v>
      </c>
      <c r="R39" s="7" t="s">
        <v>188</v>
      </c>
      <c r="S39" s="8" t="s">
        <v>3</v>
      </c>
      <c r="T39" s="120" t="s">
        <v>26</v>
      </c>
      <c r="U39" s="120" t="s">
        <v>26</v>
      </c>
      <c r="V39" s="120" t="s">
        <v>26</v>
      </c>
      <c r="W39" s="8" t="s">
        <v>4</v>
      </c>
      <c r="X39" s="12" t="s">
        <v>5</v>
      </c>
      <c r="Y39" s="7" t="s">
        <v>193</v>
      </c>
      <c r="Z39" s="8" t="s">
        <v>3</v>
      </c>
      <c r="AA39" s="10">
        <v>22</v>
      </c>
      <c r="AB39" s="103" t="e">
        <f>ROUNDDOWN(Q40/AA39+Z40/22,0)</f>
        <v>#N/A</v>
      </c>
      <c r="AC39" s="103" t="e">
        <f>IF(M37-AB39&gt;0,M37-AB39,"0")</f>
        <v>#N/A</v>
      </c>
      <c r="AD39" s="103" t="e">
        <f>ROUNDDOWN(S40/AA39+Z40/22,0)</f>
        <v>#N/A</v>
      </c>
      <c r="AE39" s="104" t="e">
        <f>IF(M37-AD39&gt;0,M37-AD39,"0")</f>
        <v>#N/A</v>
      </c>
    </row>
    <row r="40" spans="1:31" ht="14.25" thickBot="1" x14ac:dyDescent="0.2">
      <c r="A40" s="372"/>
      <c r="B40" s="375"/>
      <c r="C40" s="97" t="e">
        <f>VLOOKUP($B37,$A$45:$C$55,3,FALSE)</f>
        <v>#N/A</v>
      </c>
      <c r="D40" s="231" t="s">
        <v>358</v>
      </c>
      <c r="E40" s="114"/>
      <c r="F40" s="20" t="s">
        <v>14</v>
      </c>
      <c r="G40" s="114"/>
      <c r="H40" s="20" t="s">
        <v>15</v>
      </c>
      <c r="I40" s="114"/>
      <c r="J40" s="20" t="s">
        <v>16</v>
      </c>
      <c r="K40" s="27" t="str">
        <f>IF(OR(D40="",E40="",G40="",I40=""),"",CONCATENATE(D40,IF(E40=1,"元",E40),F40,G40,H40,I40,J40))</f>
        <v/>
      </c>
      <c r="L40" s="363"/>
      <c r="M40" s="366"/>
      <c r="N40" s="116">
        <f>N36</f>
        <v>0</v>
      </c>
      <c r="O40" s="134">
        <f>O36</f>
        <v>0</v>
      </c>
      <c r="P40" s="135" t="e">
        <f>ROUNDDOWN(N40*C38,0)</f>
        <v>#N/A</v>
      </c>
      <c r="Q40" s="99" t="e">
        <f>P38+Q38+P40</f>
        <v>#N/A</v>
      </c>
      <c r="R40" s="99" t="e">
        <f>ROUNDDOWN(N40*C40,0)</f>
        <v>#N/A</v>
      </c>
      <c r="S40" s="99" t="e">
        <f>R38+S38+R40</f>
        <v>#N/A</v>
      </c>
      <c r="T40" s="121" t="str">
        <f>T36</f>
        <v>-</v>
      </c>
      <c r="U40" s="121" t="str">
        <f t="shared" ref="U40:X40" si="15">U36</f>
        <v>-</v>
      </c>
      <c r="V40" s="121" t="str">
        <f t="shared" si="15"/>
        <v>-</v>
      </c>
      <c r="W40" s="121">
        <f t="shared" si="15"/>
        <v>0</v>
      </c>
      <c r="X40" s="121">
        <f t="shared" si="15"/>
        <v>0</v>
      </c>
      <c r="Y40" s="100">
        <f>ROUNDDOWN((X40+W40)*O40,0)</f>
        <v>0</v>
      </c>
      <c r="Z40" s="99">
        <f>SUM(T38:Z38,T40:X40)</f>
        <v>0</v>
      </c>
      <c r="AA40" s="21">
        <v>23</v>
      </c>
      <c r="AB40" s="105" t="e">
        <f>ROUNDDOWN(Q40/AA40+Z40/22,0)</f>
        <v>#N/A</v>
      </c>
      <c r="AC40" s="105" t="e">
        <f>IF(M37-AB40&gt;0,M37-AB40,"0")</f>
        <v>#N/A</v>
      </c>
      <c r="AD40" s="105" t="e">
        <f>ROUNDDOWN(S40/AA40+Z40/22,0)</f>
        <v>#N/A</v>
      </c>
      <c r="AE40" s="106" t="e">
        <f>IF(M37-AD40&gt;0,M37-AD40,"0")</f>
        <v>#N/A</v>
      </c>
    </row>
    <row r="41" spans="1:31" ht="14.25" thickTop="1" x14ac:dyDescent="0.15">
      <c r="A41" t="s">
        <v>100</v>
      </c>
    </row>
    <row r="42" spans="1:31" x14ac:dyDescent="0.15">
      <c r="E42" s="4"/>
    </row>
    <row r="43" spans="1:31" x14ac:dyDescent="0.15">
      <c r="B43" s="3" t="s">
        <v>30</v>
      </c>
      <c r="C43" s="3" t="s">
        <v>29</v>
      </c>
      <c r="E43" s="4"/>
      <c r="K43" s="28" t="s">
        <v>39</v>
      </c>
      <c r="N43" s="58" t="s">
        <v>43</v>
      </c>
      <c r="Z43" s="17" t="s">
        <v>17</v>
      </c>
    </row>
    <row r="44" spans="1:31" ht="81" x14ac:dyDescent="0.15">
      <c r="A44" s="2" t="s">
        <v>41</v>
      </c>
      <c r="B44" s="1"/>
      <c r="C44" s="1"/>
      <c r="E44" s="2" t="s">
        <v>13</v>
      </c>
      <c r="K44" s="29" t="s">
        <v>40</v>
      </c>
      <c r="N44" s="359" t="s">
        <v>78</v>
      </c>
      <c r="O44" s="360"/>
      <c r="P44" s="360"/>
      <c r="Q44" s="360"/>
      <c r="R44" s="360"/>
      <c r="Z44" s="18" t="s">
        <v>4</v>
      </c>
    </row>
    <row r="45" spans="1:31" ht="81" x14ac:dyDescent="0.15">
      <c r="A45" s="128" t="s">
        <v>74</v>
      </c>
      <c r="B45" s="129">
        <v>1</v>
      </c>
      <c r="C45" s="129">
        <v>1</v>
      </c>
      <c r="E45" s="2" t="s">
        <v>277</v>
      </c>
      <c r="Z45" s="18" t="s">
        <v>6</v>
      </c>
    </row>
    <row r="46" spans="1:31" ht="81" x14ac:dyDescent="0.15">
      <c r="A46" s="128" t="s">
        <v>272</v>
      </c>
      <c r="B46" s="129">
        <v>1</v>
      </c>
      <c r="C46" s="129">
        <v>1</v>
      </c>
      <c r="E46" s="128"/>
      <c r="Z46" s="18" t="s">
        <v>7</v>
      </c>
    </row>
    <row r="47" spans="1:31" ht="54" x14ac:dyDescent="0.15">
      <c r="A47" s="128" t="s">
        <v>34</v>
      </c>
      <c r="B47" s="129">
        <v>0</v>
      </c>
      <c r="C47" s="129">
        <v>1</v>
      </c>
      <c r="Z47" s="18" t="s">
        <v>187</v>
      </c>
    </row>
    <row r="48" spans="1:31" ht="81" x14ac:dyDescent="0.15">
      <c r="A48" s="128" t="s">
        <v>273</v>
      </c>
      <c r="B48" s="129">
        <v>0.8</v>
      </c>
      <c r="C48" s="129">
        <v>0.8</v>
      </c>
      <c r="Z48" s="18" t="s">
        <v>8</v>
      </c>
    </row>
    <row r="49" spans="1:26" ht="81" x14ac:dyDescent="0.15">
      <c r="A49" s="128" t="s">
        <v>274</v>
      </c>
      <c r="B49" s="129">
        <v>0.4</v>
      </c>
      <c r="C49" s="129">
        <v>0.4</v>
      </c>
      <c r="Z49" s="18" t="s">
        <v>9</v>
      </c>
    </row>
    <row r="50" spans="1:26" ht="54" x14ac:dyDescent="0.15">
      <c r="A50" s="128" t="s">
        <v>275</v>
      </c>
      <c r="B50" s="129">
        <v>0</v>
      </c>
      <c r="C50" s="129">
        <v>0</v>
      </c>
      <c r="Z50" s="18" t="s">
        <v>10</v>
      </c>
    </row>
    <row r="51" spans="1:26" ht="67.5" x14ac:dyDescent="0.15">
      <c r="A51" s="128" t="s">
        <v>184</v>
      </c>
      <c r="B51" s="129">
        <v>0.5</v>
      </c>
      <c r="C51" s="129">
        <v>0.5</v>
      </c>
      <c r="Z51" s="18"/>
    </row>
    <row r="52" spans="1:26" ht="81" x14ac:dyDescent="0.15">
      <c r="A52" s="128" t="s">
        <v>265</v>
      </c>
      <c r="B52" s="129">
        <v>1</v>
      </c>
      <c r="C52" s="129">
        <v>1</v>
      </c>
      <c r="Z52" s="18"/>
    </row>
    <row r="53" spans="1:26" ht="54" x14ac:dyDescent="0.15">
      <c r="A53" s="128" t="s">
        <v>266</v>
      </c>
      <c r="B53" s="129">
        <v>0</v>
      </c>
      <c r="C53" s="129">
        <v>0</v>
      </c>
      <c r="Z53" s="18"/>
    </row>
    <row r="54" spans="1:26" ht="15.75" customHeight="1" x14ac:dyDescent="0.15">
      <c r="A54" s="128" t="s">
        <v>28</v>
      </c>
      <c r="B54" s="129">
        <v>1</v>
      </c>
      <c r="C54" s="129">
        <v>1</v>
      </c>
      <c r="Z54" s="18"/>
    </row>
    <row r="55" spans="1:26" x14ac:dyDescent="0.15">
      <c r="A55" s="128" t="s">
        <v>267</v>
      </c>
      <c r="B55" s="129"/>
      <c r="C55" s="129"/>
      <c r="Z55" s="18" t="s">
        <v>11</v>
      </c>
    </row>
    <row r="56" spans="1:26" x14ac:dyDescent="0.15">
      <c r="Z56" s="18"/>
    </row>
    <row r="57" spans="1:26" x14ac:dyDescent="0.15">
      <c r="Z57" s="132"/>
    </row>
    <row r="58" spans="1:26" x14ac:dyDescent="0.15">
      <c r="Z58" s="132"/>
    </row>
    <row r="59" spans="1:26" x14ac:dyDescent="0.15">
      <c r="Z59" s="132"/>
    </row>
    <row r="60" spans="1:26" x14ac:dyDescent="0.15">
      <c r="Z60" s="132"/>
    </row>
    <row r="61" spans="1:26" x14ac:dyDescent="0.15">
      <c r="Z61" s="132"/>
    </row>
    <row r="62" spans="1:26" x14ac:dyDescent="0.15">
      <c r="Z62" s="132"/>
    </row>
    <row r="63" spans="1:26" x14ac:dyDescent="0.15">
      <c r="Z63" s="132"/>
    </row>
    <row r="64" spans="1:26" x14ac:dyDescent="0.15">
      <c r="Z64" s="132"/>
    </row>
    <row r="65" spans="26:26" x14ac:dyDescent="0.15">
      <c r="Z65" s="132"/>
    </row>
    <row r="66" spans="26:26" x14ac:dyDescent="0.15">
      <c r="Z66" s="132"/>
    </row>
    <row r="67" spans="26:26" x14ac:dyDescent="0.15">
      <c r="Z67" s="19" t="s">
        <v>77</v>
      </c>
    </row>
  </sheetData>
  <sheetProtection formatColumns="0"/>
  <mergeCells count="68">
    <mergeCell ref="AB1:AE1"/>
    <mergeCell ref="X1:AA1"/>
    <mergeCell ref="X2:AA2"/>
    <mergeCell ref="AB2:AE2"/>
    <mergeCell ref="M33:M36"/>
    <mergeCell ref="P4:Q4"/>
    <mergeCell ref="W3:Z3"/>
    <mergeCell ref="P3:S3"/>
    <mergeCell ref="N3:O3"/>
    <mergeCell ref="T4:Z4"/>
    <mergeCell ref="D35:J35"/>
    <mergeCell ref="D31:J31"/>
    <mergeCell ref="A33:A36"/>
    <mergeCell ref="B33:B36"/>
    <mergeCell ref="D33:J33"/>
    <mergeCell ref="A29:A32"/>
    <mergeCell ref="B29:B32"/>
    <mergeCell ref="D29:J29"/>
    <mergeCell ref="A5:A8"/>
    <mergeCell ref="B5:B8"/>
    <mergeCell ref="D5:J5"/>
    <mergeCell ref="D7:J7"/>
    <mergeCell ref="A21:A24"/>
    <mergeCell ref="B21:B24"/>
    <mergeCell ref="A13:A16"/>
    <mergeCell ref="B13:B16"/>
    <mergeCell ref="D13:J13"/>
    <mergeCell ref="D15:J15"/>
    <mergeCell ref="A9:A12"/>
    <mergeCell ref="B9:B12"/>
    <mergeCell ref="D9:J9"/>
    <mergeCell ref="A17:A20"/>
    <mergeCell ref="B17:B20"/>
    <mergeCell ref="D17:J17"/>
    <mergeCell ref="L5:L8"/>
    <mergeCell ref="M5:M8"/>
    <mergeCell ref="L33:L36"/>
    <mergeCell ref="L29:L32"/>
    <mergeCell ref="M29:M32"/>
    <mergeCell ref="D19:J19"/>
    <mergeCell ref="L9:L12"/>
    <mergeCell ref="D11:J11"/>
    <mergeCell ref="A25:A28"/>
    <mergeCell ref="B25:B28"/>
    <mergeCell ref="D25:J25"/>
    <mergeCell ref="D27:J27"/>
    <mergeCell ref="A37:A40"/>
    <mergeCell ref="B37:B40"/>
    <mergeCell ref="D37:J37"/>
    <mergeCell ref="L37:L40"/>
    <mergeCell ref="M37:M40"/>
    <mergeCell ref="D39:J39"/>
    <mergeCell ref="D3:J3"/>
    <mergeCell ref="N44:R44"/>
    <mergeCell ref="L25:L28"/>
    <mergeCell ref="M25:M28"/>
    <mergeCell ref="L21:L24"/>
    <mergeCell ref="M21:M24"/>
    <mergeCell ref="L13:L16"/>
    <mergeCell ref="M13:M16"/>
    <mergeCell ref="L17:L20"/>
    <mergeCell ref="M17:M20"/>
    <mergeCell ref="R4:S4"/>
    <mergeCell ref="M9:M12"/>
    <mergeCell ref="D4:J4"/>
    <mergeCell ref="N4:O4"/>
    <mergeCell ref="D21:J21"/>
    <mergeCell ref="D23:J23"/>
  </mergeCells>
  <phoneticPr fontId="1"/>
  <conditionalFormatting sqref="L5:AE8">
    <cfRule type="expression" dxfId="73" priority="37">
      <formula>$K$8&lt;DATE(2015,10,1)</formula>
    </cfRule>
  </conditionalFormatting>
  <conditionalFormatting sqref="L9:AE12">
    <cfRule type="expression" dxfId="72" priority="41">
      <formula>$K$12&lt;DATE(2015,10,1)</formula>
    </cfRule>
  </conditionalFormatting>
  <conditionalFormatting sqref="L13:AE16">
    <cfRule type="expression" dxfId="71" priority="44">
      <formula>$K$16&lt;DATE(2015,10,1)</formula>
    </cfRule>
  </conditionalFormatting>
  <conditionalFormatting sqref="L17:AE20">
    <cfRule type="expression" dxfId="70" priority="42">
      <formula>$K$20&lt;DATE(2015,10,1)</formula>
    </cfRule>
  </conditionalFormatting>
  <conditionalFormatting sqref="L21:AE24">
    <cfRule type="expression" dxfId="69" priority="36">
      <formula>$K$24&lt;DATE(2015,10,1)</formula>
    </cfRule>
  </conditionalFormatting>
  <conditionalFormatting sqref="L25:AE28">
    <cfRule type="expression" dxfId="68" priority="35">
      <formula>$K$28&lt;DATE(2015,10,1)</formula>
    </cfRule>
  </conditionalFormatting>
  <conditionalFormatting sqref="L29:AE32">
    <cfRule type="expression" dxfId="67" priority="34">
      <formula>$K$32&lt;DATE(2015,10,1)</formula>
    </cfRule>
  </conditionalFormatting>
  <conditionalFormatting sqref="L33:AE36">
    <cfRule type="expression" dxfId="66" priority="33">
      <formula>$K$36&lt;DATE(2015,10,1)</formula>
    </cfRule>
  </conditionalFormatting>
  <conditionalFormatting sqref="L37:AE40">
    <cfRule type="expression" dxfId="65" priority="32">
      <formula>$K$40&lt;DATE(2015,10,1)</formula>
    </cfRule>
  </conditionalFormatting>
  <conditionalFormatting sqref="C13:AE13 C15:AE15 C14 E14:AE14 C16 E16:AE16">
    <cfRule type="expression" dxfId="64" priority="45">
      <formula>$B$13=""</formula>
    </cfRule>
  </conditionalFormatting>
  <conditionalFormatting sqref="C17:AE17 C20 E20:AE20 C19:AE19 C18 E18:AE18">
    <cfRule type="expression" dxfId="63" priority="43">
      <formula>$B$17=""</formula>
    </cfRule>
  </conditionalFormatting>
  <conditionalFormatting sqref="C9:AE9 C11:AE11 C10 E10:AE10 C12 E12:AE12">
    <cfRule type="expression" dxfId="62" priority="40">
      <formula>$B$9=""</formula>
    </cfRule>
  </conditionalFormatting>
  <conditionalFormatting sqref="C5:AE8">
    <cfRule type="expression" dxfId="61" priority="39">
      <formula>$B$5=""</formula>
    </cfRule>
  </conditionalFormatting>
  <conditionalFormatting sqref="C21:AE21 C24 E24:AE24 C23:AE23 C22 E22:AE22">
    <cfRule type="expression" dxfId="60" priority="31">
      <formula>$B$21=""</formula>
    </cfRule>
  </conditionalFormatting>
  <conditionalFormatting sqref="C25:AE25 C28 E28:AE28 C27:AE27 C26 E26:AE26">
    <cfRule type="expression" dxfId="59" priority="30">
      <formula>$B$25=""</formula>
    </cfRule>
  </conditionalFormatting>
  <conditionalFormatting sqref="C29:AE29 C32 E32:AE32 C31:AE31 C30 E30:AE30">
    <cfRule type="expression" dxfId="58" priority="29">
      <formula>$B$29=""</formula>
    </cfRule>
  </conditionalFormatting>
  <conditionalFormatting sqref="C33:AE33 C36 E36:AE36 C35:AE35 C34 E34:AE34">
    <cfRule type="expression" dxfId="57" priority="28">
      <formula>$B$33=""</formula>
    </cfRule>
  </conditionalFormatting>
  <conditionalFormatting sqref="C37:AE37 C40 E40:AE40 C39:AE39 C38 E38:AE38">
    <cfRule type="expression" dxfId="56" priority="27">
      <formula>$B$37=""</formula>
    </cfRule>
  </conditionalFormatting>
  <conditionalFormatting sqref="M5:AE8">
    <cfRule type="expression" dxfId="55" priority="115">
      <formula>$B$5=#REF!</formula>
    </cfRule>
    <cfRule type="expression" dxfId="54" priority="116">
      <formula>$B$5=#REF!</formula>
    </cfRule>
  </conditionalFormatting>
  <conditionalFormatting sqref="M37:AE40">
    <cfRule type="expression" dxfId="53" priority="117">
      <formula>$B$37=#REF!</formula>
    </cfRule>
  </conditionalFormatting>
  <conditionalFormatting sqref="M33:AE36">
    <cfRule type="expression" dxfId="52" priority="118">
      <formula>$B$33=#REF!</formula>
    </cfRule>
  </conditionalFormatting>
  <conditionalFormatting sqref="M29:AE32">
    <cfRule type="expression" dxfId="51" priority="119">
      <formula>$B$29=#REF!</formula>
    </cfRule>
  </conditionalFormatting>
  <conditionalFormatting sqref="M25:AE28">
    <cfRule type="expression" dxfId="50" priority="120">
      <formula>$B$25=#REF!</formula>
    </cfRule>
  </conditionalFormatting>
  <conditionalFormatting sqref="M21:AE24">
    <cfRule type="expression" dxfId="49" priority="121">
      <formula>$B$21=#REF!</formula>
    </cfRule>
  </conditionalFormatting>
  <conditionalFormatting sqref="M17:AE20">
    <cfRule type="expression" dxfId="48" priority="122">
      <formula>$B$17=#REF!</formula>
    </cfRule>
  </conditionalFormatting>
  <conditionalFormatting sqref="M13:AE16">
    <cfRule type="expression" dxfId="47" priority="123">
      <formula>$B$13=#REF!</formula>
    </cfRule>
  </conditionalFormatting>
  <conditionalFormatting sqref="M9:AE12">
    <cfRule type="expression" dxfId="46" priority="124">
      <formula>$B$9=#REF!</formula>
    </cfRule>
  </conditionalFormatting>
  <conditionalFormatting sqref="D10">
    <cfRule type="expression" dxfId="45" priority="19">
      <formula>$B$5=""</formula>
    </cfRule>
  </conditionalFormatting>
  <conditionalFormatting sqref="D12">
    <cfRule type="expression" dxfId="44" priority="17">
      <formula>$B$5=""</formula>
    </cfRule>
  </conditionalFormatting>
  <conditionalFormatting sqref="D14">
    <cfRule type="expression" dxfId="43" priority="15">
      <formula>$B$5=""</formula>
    </cfRule>
  </conditionalFormatting>
  <conditionalFormatting sqref="D16">
    <cfRule type="expression" dxfId="42" priority="14">
      <formula>$B$5=""</formula>
    </cfRule>
  </conditionalFormatting>
  <conditionalFormatting sqref="D20">
    <cfRule type="expression" dxfId="41" priority="13">
      <formula>$B$5=""</formula>
    </cfRule>
  </conditionalFormatting>
  <conditionalFormatting sqref="D24">
    <cfRule type="expression" dxfId="40" priority="12">
      <formula>$B$5=""</formula>
    </cfRule>
  </conditionalFormatting>
  <conditionalFormatting sqref="D28">
    <cfRule type="expression" dxfId="39" priority="11">
      <formula>$B$5=""</formula>
    </cfRule>
  </conditionalFormatting>
  <conditionalFormatting sqref="D32">
    <cfRule type="expression" dxfId="38" priority="10">
      <formula>$B$5=""</formula>
    </cfRule>
  </conditionalFormatting>
  <conditionalFormatting sqref="D36">
    <cfRule type="expression" dxfId="37" priority="9">
      <formula>$B$5=""</formula>
    </cfRule>
  </conditionalFormatting>
  <conditionalFormatting sqref="D40">
    <cfRule type="expression" dxfId="36" priority="8">
      <formula>$B$5=""</formula>
    </cfRule>
  </conditionalFormatting>
  <conditionalFormatting sqref="D18">
    <cfRule type="expression" dxfId="35" priority="7">
      <formula>$B$5=""</formula>
    </cfRule>
  </conditionalFormatting>
  <conditionalFormatting sqref="D22">
    <cfRule type="expression" dxfId="34" priority="6">
      <formula>$B$5=""</formula>
    </cfRule>
  </conditionalFormatting>
  <conditionalFormatting sqref="D26">
    <cfRule type="expression" dxfId="33" priority="5">
      <formula>$B$5=""</formula>
    </cfRule>
  </conditionalFormatting>
  <conditionalFormatting sqref="D30">
    <cfRule type="expression" dxfId="32" priority="4">
      <formula>$B$5=""</formula>
    </cfRule>
  </conditionalFormatting>
  <conditionalFormatting sqref="D34">
    <cfRule type="expression" dxfId="31" priority="3">
      <formula>$B$5=""</formula>
    </cfRule>
  </conditionalFormatting>
  <conditionalFormatting sqref="D38">
    <cfRule type="expression" dxfId="30" priority="1">
      <formula>$B$5=""</formula>
    </cfRule>
  </conditionalFormatting>
  <dataValidations count="4">
    <dataValidation type="list" allowBlank="1" showInputMessage="1" sqref="T5:Z5 T23:V23 T21:Z21 T27:V27 T25:Z25 T11:V11 T9:Z9 T7:V7 T15:V15 T13:Z13 T19:V19 T17:Z17 T35:V35 T33:Z33 T39:V39 T37:Z37 T31:V31 T29:Z29" xr:uid="{00000000-0002-0000-0200-000000000000}">
      <formula1>$Z$44:$Z$67</formula1>
    </dataValidation>
    <dataValidation type="list" allowBlank="1" showInputMessage="1" showErrorMessage="1" sqref="B5:B40" xr:uid="{00000000-0002-0000-0200-000001000000}">
      <formula1>$A$44:$A$55</formula1>
    </dataValidation>
    <dataValidation type="whole" allowBlank="1" showInputMessage="1" showErrorMessage="1" sqref="G40 G6 G28 G30 G8 G18 G36 G10 G24 G38 G12 G34 G32 G14 G20 G26 G16 G22" xr:uid="{00000000-0002-0000-0200-000002000000}">
      <formula1>1</formula1>
      <formula2>12</formula2>
    </dataValidation>
    <dataValidation type="whole" allowBlank="1" showInputMessage="1" showErrorMessage="1" sqref="E6 E8 E10 E12 E14 E16 E18 E20 E22 E24 E26 E28 E30 E32 E34 E36 E38 E40 I6 I8 I10 I12 I14 I16 I18 I20 I22 I24 I26 I28 I30 I32 I34 I36 I38 I40" xr:uid="{00000000-0002-0000-0200-000003000000}">
      <formula1>1</formula1>
      <formula2>31</formula2>
    </dataValidation>
  </dataValidations>
  <pageMargins left="0.70866141732283472" right="0.70866141732283472" top="0.74803149606299213" bottom="0.74803149606299213" header="0.31496062992125984" footer="0.31496062992125984"/>
  <pageSetup paperSize="9" scale="50" orientation="landscape" errors="blank"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E64"/>
  <sheetViews>
    <sheetView view="pageBreakPreview" topLeftCell="A7" zoomScaleNormal="100" zoomScaleSheetLayoutView="100" zoomScalePageLayoutView="70" workbookViewId="0">
      <selection activeCell="O10" sqref="O10"/>
    </sheetView>
  </sheetViews>
  <sheetFormatPr defaultRowHeight="13.5" x14ac:dyDescent="0.15"/>
  <cols>
    <col min="1" max="1" width="7.25" customWidth="1"/>
    <col min="2" max="2" width="10.125" bestFit="1" customWidth="1"/>
    <col min="3" max="3" width="11" bestFit="1" customWidth="1"/>
    <col min="4" max="4" width="5.5" bestFit="1" customWidth="1"/>
    <col min="5" max="5" width="5.125" bestFit="1" customWidth="1"/>
    <col min="6" max="6" width="3.375" bestFit="1" customWidth="1"/>
    <col min="7" max="7" width="5.125" customWidth="1"/>
    <col min="8" max="8" width="3.375" bestFit="1" customWidth="1"/>
    <col min="9" max="9" width="5.125" bestFit="1" customWidth="1"/>
    <col min="10" max="10" width="3.625" customWidth="1"/>
    <col min="11" max="11" width="8.625" hidden="1" customWidth="1"/>
    <col min="12" max="12" width="9.875" bestFit="1" customWidth="1"/>
    <col min="13" max="13" width="9" bestFit="1" customWidth="1"/>
    <col min="14" max="14" width="15.125" bestFit="1" customWidth="1"/>
    <col min="15" max="15" width="9" bestFit="1" customWidth="1"/>
    <col min="16" max="16" width="17.25" bestFit="1" customWidth="1"/>
    <col min="17" max="17" width="8.5" bestFit="1" customWidth="1"/>
    <col min="18" max="18" width="17.25" customWidth="1"/>
    <col min="19" max="19" width="8.5" customWidth="1"/>
    <col min="20" max="22" width="15" hidden="1" customWidth="1"/>
    <col min="23" max="23" width="12.625" customWidth="1"/>
    <col min="24" max="25" width="12.75" customWidth="1"/>
    <col min="26" max="26" width="11.375" customWidth="1"/>
    <col min="27" max="27" width="7.125" bestFit="1" customWidth="1"/>
    <col min="28" max="29" width="13.375" customWidth="1"/>
    <col min="30" max="31" width="13.375" bestFit="1" customWidth="1"/>
  </cols>
  <sheetData>
    <row r="1" spans="1:31" ht="17.25" x14ac:dyDescent="0.2">
      <c r="A1" s="125" t="s">
        <v>339</v>
      </c>
      <c r="X1" s="285" t="s">
        <v>353</v>
      </c>
      <c r="Y1" s="285"/>
      <c r="Z1" s="285"/>
      <c r="AA1" s="285"/>
      <c r="AB1" s="285" t="s">
        <v>175</v>
      </c>
      <c r="AC1" s="285"/>
      <c r="AD1" s="285"/>
      <c r="AE1" s="285"/>
    </row>
    <row r="2" spans="1:31" ht="36.75" customHeight="1" x14ac:dyDescent="0.15">
      <c r="A2" s="126" t="s">
        <v>341</v>
      </c>
      <c r="I2" s="229" t="s">
        <v>335</v>
      </c>
      <c r="X2" s="407" t="s">
        <v>308</v>
      </c>
      <c r="Y2" s="408"/>
      <c r="Z2" s="408"/>
      <c r="AA2" s="408"/>
      <c r="AB2" s="409" t="s">
        <v>344</v>
      </c>
      <c r="AC2" s="409"/>
      <c r="AD2" s="409"/>
      <c r="AE2" s="409"/>
    </row>
    <row r="3" spans="1:31" ht="23.25" customHeight="1" x14ac:dyDescent="0.15">
      <c r="A3" s="168"/>
      <c r="B3" s="14" t="s">
        <v>334</v>
      </c>
      <c r="C3" s="159" t="s">
        <v>333</v>
      </c>
      <c r="D3" s="272" t="s">
        <v>332</v>
      </c>
      <c r="E3" s="272"/>
      <c r="F3" s="272"/>
      <c r="G3" s="272"/>
      <c r="H3" s="272"/>
      <c r="I3" s="272"/>
      <c r="J3" s="272"/>
      <c r="K3" s="159"/>
      <c r="L3" s="159" t="s">
        <v>331</v>
      </c>
      <c r="M3" s="159" t="s">
        <v>330</v>
      </c>
      <c r="N3" s="272" t="s">
        <v>329</v>
      </c>
      <c r="O3" s="272"/>
      <c r="P3" s="272" t="s">
        <v>328</v>
      </c>
      <c r="Q3" s="272"/>
      <c r="R3" s="272"/>
      <c r="S3" s="272"/>
      <c r="T3" s="159"/>
      <c r="U3" s="159"/>
      <c r="V3" s="159"/>
      <c r="W3" s="272" t="s">
        <v>327</v>
      </c>
      <c r="X3" s="272"/>
      <c r="Y3" s="272"/>
      <c r="Z3" s="272"/>
      <c r="AA3" s="159" t="s">
        <v>326</v>
      </c>
      <c r="AB3" s="159" t="s">
        <v>325</v>
      </c>
      <c r="AC3" s="159" t="s">
        <v>324</v>
      </c>
      <c r="AD3" s="159" t="s">
        <v>323</v>
      </c>
      <c r="AE3" s="66" t="s">
        <v>322</v>
      </c>
    </row>
    <row r="4" spans="1:31" ht="115.5" customHeight="1" x14ac:dyDescent="0.15">
      <c r="A4" s="61" t="s">
        <v>321</v>
      </c>
      <c r="B4" s="165" t="s">
        <v>35</v>
      </c>
      <c r="C4" s="165" t="s">
        <v>25</v>
      </c>
      <c r="D4" s="367" t="s">
        <v>342</v>
      </c>
      <c r="E4" s="368"/>
      <c r="F4" s="368"/>
      <c r="G4" s="368"/>
      <c r="H4" s="368"/>
      <c r="I4" s="368"/>
      <c r="J4" s="368"/>
      <c r="K4" s="166" t="s">
        <v>1</v>
      </c>
      <c r="L4" s="165" t="s">
        <v>233</v>
      </c>
      <c r="M4" s="165" t="s">
        <v>93</v>
      </c>
      <c r="N4" s="367" t="s">
        <v>94</v>
      </c>
      <c r="O4" s="368"/>
      <c r="P4" s="367" t="s">
        <v>348</v>
      </c>
      <c r="Q4" s="367"/>
      <c r="R4" s="367" t="s">
        <v>346</v>
      </c>
      <c r="S4" s="367"/>
      <c r="T4" s="386" t="s">
        <v>347</v>
      </c>
      <c r="U4" s="387"/>
      <c r="V4" s="387"/>
      <c r="W4" s="387"/>
      <c r="X4" s="387"/>
      <c r="Y4" s="387"/>
      <c r="Z4" s="388"/>
      <c r="AA4" s="165" t="s">
        <v>95</v>
      </c>
      <c r="AB4" s="165" t="s">
        <v>96</v>
      </c>
      <c r="AC4" s="64" t="s">
        <v>97</v>
      </c>
      <c r="AD4" s="165" t="s">
        <v>98</v>
      </c>
      <c r="AE4" s="65" t="s">
        <v>99</v>
      </c>
    </row>
    <row r="5" spans="1:31" ht="27" customHeight="1" x14ac:dyDescent="0.15">
      <c r="A5" s="378">
        <v>1</v>
      </c>
      <c r="B5" s="401" t="s">
        <v>74</v>
      </c>
      <c r="C5" s="13" t="s">
        <v>20</v>
      </c>
      <c r="D5" s="402" t="s">
        <v>21</v>
      </c>
      <c r="E5" s="402"/>
      <c r="F5" s="402"/>
      <c r="G5" s="402"/>
      <c r="H5" s="402"/>
      <c r="I5" s="402"/>
      <c r="J5" s="402"/>
      <c r="K5" s="228" t="s">
        <v>21</v>
      </c>
      <c r="L5" s="403">
        <v>340000</v>
      </c>
      <c r="M5" s="404">
        <f>ROUND(ROUND(L5/22,-1)*2/3,0)</f>
        <v>10300</v>
      </c>
      <c r="N5" s="227" t="s">
        <v>42</v>
      </c>
      <c r="O5" s="227" t="s">
        <v>24</v>
      </c>
      <c r="P5" s="14" t="s">
        <v>189</v>
      </c>
      <c r="Q5" s="14" t="s">
        <v>12</v>
      </c>
      <c r="R5" s="14" t="s">
        <v>189</v>
      </c>
      <c r="S5" s="14" t="s">
        <v>12</v>
      </c>
      <c r="T5" s="118" t="s">
        <v>26</v>
      </c>
      <c r="U5" s="118" t="s">
        <v>26</v>
      </c>
      <c r="V5" s="118" t="s">
        <v>26</v>
      </c>
      <c r="W5" s="118" t="s">
        <v>9</v>
      </c>
      <c r="X5" s="118" t="s">
        <v>7</v>
      </c>
      <c r="Y5" s="118" t="s">
        <v>26</v>
      </c>
      <c r="Z5" s="118" t="s">
        <v>26</v>
      </c>
      <c r="AA5" s="226">
        <v>20</v>
      </c>
      <c r="AB5" s="225">
        <f>ROUNDDOWN(Q8/AA5+Z8/22,0)</f>
        <v>16500</v>
      </c>
      <c r="AC5" s="225" t="str">
        <f>IF(M5-AB5&gt;0,M5-AB5,"0")</f>
        <v>0</v>
      </c>
      <c r="AD5" s="225">
        <f>ROUNDDOWN(S8/AA5+Z8/22,0)</f>
        <v>16500</v>
      </c>
      <c r="AE5" s="224" t="str">
        <f>IF(M5-AD5&gt;0,M5-AD5,"0")</f>
        <v>0</v>
      </c>
    </row>
    <row r="6" spans="1:31" x14ac:dyDescent="0.15">
      <c r="A6" s="371"/>
      <c r="B6" s="390"/>
      <c r="C6" s="214">
        <f>VLOOKUP($B5,$A$45:$C$52,2,FALSE)</f>
        <v>1</v>
      </c>
      <c r="D6" s="213" t="s">
        <v>337</v>
      </c>
      <c r="E6" s="212" t="s">
        <v>349</v>
      </c>
      <c r="F6" s="211" t="s">
        <v>14</v>
      </c>
      <c r="G6" s="212">
        <v>4</v>
      </c>
      <c r="H6" s="211" t="s">
        <v>15</v>
      </c>
      <c r="I6" s="212">
        <v>1</v>
      </c>
      <c r="J6" s="211" t="s">
        <v>16</v>
      </c>
      <c r="K6" s="211" t="e">
        <f>(D6&amp;IF(E6="元",1,E6)&amp;"年"&amp;G6&amp;"月"&amp;I6&amp;"日")*1</f>
        <v>#VALUE!</v>
      </c>
      <c r="L6" s="394"/>
      <c r="M6" s="405"/>
      <c r="N6" s="210">
        <v>297000</v>
      </c>
      <c r="O6" s="209">
        <v>7.0000000000000001E-3</v>
      </c>
      <c r="P6" s="208">
        <f>ROUNDDOWN(N6*C6,0)-ROUNDDOWN(ROUNDDOWN(N6*C6,0)*O6,0)</f>
        <v>294921</v>
      </c>
      <c r="Q6" s="208">
        <f>ROUNDDOWN(ROUNDDOWN((N6+N8+IF(C6=0,0,W8/C6)+IF(C6=0,0,X8/C6))*O8,0)*C6,0)</f>
        <v>19305</v>
      </c>
      <c r="R6" s="208">
        <f>ROUNDDOWN(N6*C8,0)-ROUNDDOWN(ROUNDDOWN(N6*C8,0)*O6,0)</f>
        <v>294921</v>
      </c>
      <c r="S6" s="208">
        <f>ROUNDDOWN(ROUNDDOWN((N6+N8+IF(C8=0,0,W8/C8)+IF(C8=0,0,X8/C8))*O8,0)*C8,0)</f>
        <v>19305</v>
      </c>
      <c r="T6" s="207" t="s">
        <v>320</v>
      </c>
      <c r="U6" s="223" t="s">
        <v>320</v>
      </c>
      <c r="V6" s="223" t="s">
        <v>320</v>
      </c>
      <c r="W6" s="222">
        <v>4300</v>
      </c>
      <c r="X6" s="205" t="s">
        <v>320</v>
      </c>
      <c r="Y6" s="205" t="s">
        <v>320</v>
      </c>
      <c r="Z6" s="205" t="s">
        <v>320</v>
      </c>
      <c r="AA6" s="201">
        <v>21</v>
      </c>
      <c r="AB6" s="200">
        <f>ROUNDDOWN(Q8/AA6+Z8/22,0)</f>
        <v>15724</v>
      </c>
      <c r="AC6" s="200" t="str">
        <f>IF(M5-AB6&gt;0,M5-AB6,"0")</f>
        <v>0</v>
      </c>
      <c r="AD6" s="200">
        <f>ROUNDDOWN(S8/AA6+Z8/22,0)</f>
        <v>15724</v>
      </c>
      <c r="AE6" s="199" t="str">
        <f>IF(M5-AD6&gt;0,M5-AD6,"0")</f>
        <v>0</v>
      </c>
    </row>
    <row r="7" spans="1:31" ht="27" x14ac:dyDescent="0.15">
      <c r="A7" s="371"/>
      <c r="B7" s="390"/>
      <c r="C7" s="9" t="s">
        <v>75</v>
      </c>
      <c r="D7" s="400" t="s">
        <v>22</v>
      </c>
      <c r="E7" s="400"/>
      <c r="F7" s="400"/>
      <c r="G7" s="400"/>
      <c r="H7" s="400"/>
      <c r="I7" s="400"/>
      <c r="J7" s="400"/>
      <c r="K7" s="202" t="s">
        <v>22</v>
      </c>
      <c r="L7" s="394"/>
      <c r="M7" s="405"/>
      <c r="N7" s="204" t="s">
        <v>186</v>
      </c>
      <c r="O7" s="203" t="s">
        <v>23</v>
      </c>
      <c r="P7" s="7" t="s">
        <v>188</v>
      </c>
      <c r="Q7" s="160" t="s">
        <v>3</v>
      </c>
      <c r="R7" s="7" t="s">
        <v>188</v>
      </c>
      <c r="S7" s="160" t="s">
        <v>3</v>
      </c>
      <c r="T7" s="120" t="s">
        <v>26</v>
      </c>
      <c r="U7" s="120" t="s">
        <v>26</v>
      </c>
      <c r="V7" s="120" t="s">
        <v>26</v>
      </c>
      <c r="W7" s="202" t="s">
        <v>4</v>
      </c>
      <c r="X7" s="202" t="s">
        <v>5</v>
      </c>
      <c r="Y7" s="203" t="s">
        <v>193</v>
      </c>
      <c r="Z7" s="202" t="s">
        <v>3</v>
      </c>
      <c r="AA7" s="201">
        <v>22</v>
      </c>
      <c r="AB7" s="200">
        <f>ROUNDDOWN(Q8/AA7+Z8/22,0)</f>
        <v>15018</v>
      </c>
      <c r="AC7" s="200" t="str">
        <f>IF(M5-AB7&gt;0,M5-AB7,"0")</f>
        <v>0</v>
      </c>
      <c r="AD7" s="200">
        <f>ROUNDDOWN(S8/AA7+Z8/22,0)</f>
        <v>15018</v>
      </c>
      <c r="AE7" s="199" t="str">
        <f>IF(M5-AD7&gt;0,M5-AD7,"0")</f>
        <v>0</v>
      </c>
    </row>
    <row r="8" spans="1:31" ht="14.25" thickBot="1" x14ac:dyDescent="0.2">
      <c r="A8" s="372"/>
      <c r="B8" s="391"/>
      <c r="C8" s="198">
        <f>VLOOKUP($B5,$A$45:$C$52,3,FALSE)</f>
        <v>1</v>
      </c>
      <c r="D8" s="197" t="s">
        <v>277</v>
      </c>
      <c r="E8" s="196" t="s">
        <v>349</v>
      </c>
      <c r="F8" s="195" t="s">
        <v>14</v>
      </c>
      <c r="G8" s="196">
        <v>6</v>
      </c>
      <c r="H8" s="195" t="s">
        <v>15</v>
      </c>
      <c r="I8" s="196">
        <v>29</v>
      </c>
      <c r="J8" s="195" t="s">
        <v>16</v>
      </c>
      <c r="K8" s="195" t="e">
        <f>(D8&amp;IF(E8="元",1,E8)&amp;"年"&amp;G8&amp;"月"&amp;I8&amp;"日")*1</f>
        <v>#VALUE!</v>
      </c>
      <c r="L8" s="395"/>
      <c r="M8" s="406"/>
      <c r="N8" s="194">
        <v>11880</v>
      </c>
      <c r="O8" s="193">
        <v>6.25E-2</v>
      </c>
      <c r="P8" s="221">
        <f>ROUNDDOWN(N8*C6,0)</f>
        <v>11880</v>
      </c>
      <c r="Q8" s="191">
        <f>P6+Q6+P8</f>
        <v>326106</v>
      </c>
      <c r="R8" s="191">
        <f>ROUNDDOWN(N8*C8,0)</f>
        <v>11880</v>
      </c>
      <c r="S8" s="191">
        <f>R6+S6+R8</f>
        <v>326106</v>
      </c>
      <c r="T8" s="121" t="s">
        <v>319</v>
      </c>
      <c r="U8" s="121" t="s">
        <v>319</v>
      </c>
      <c r="V8" s="121" t="s">
        <v>319</v>
      </c>
      <c r="W8" s="220">
        <v>0</v>
      </c>
      <c r="X8" s="220">
        <v>0</v>
      </c>
      <c r="Y8" s="189">
        <f>ROUNDDOWN((X8+W8)*O8,0)</f>
        <v>0</v>
      </c>
      <c r="Z8" s="188">
        <f>SUM(T6:Z6,T8:X8)</f>
        <v>4300</v>
      </c>
      <c r="AA8" s="187">
        <v>23</v>
      </c>
      <c r="AB8" s="186">
        <f>ROUNDDOWN(Q8/AA8+Z8/22,0)</f>
        <v>14373</v>
      </c>
      <c r="AC8" s="186" t="str">
        <f>IF(M5-AB8&gt;0,M5-AB8,"0")</f>
        <v>0</v>
      </c>
      <c r="AD8" s="186">
        <f>ROUNDDOWN(S8/AA8+Z8/22,0)</f>
        <v>14373</v>
      </c>
      <c r="AE8" s="185" t="str">
        <f>IF(M5-AD8&gt;0,M5-AD8,"0")</f>
        <v>0</v>
      </c>
    </row>
    <row r="9" spans="1:31" ht="27" customHeight="1" thickTop="1" x14ac:dyDescent="0.15">
      <c r="A9" s="370">
        <v>2</v>
      </c>
      <c r="B9" s="389" t="s">
        <v>34</v>
      </c>
      <c r="C9" s="22" t="s">
        <v>20</v>
      </c>
      <c r="D9" s="392" t="s">
        <v>21</v>
      </c>
      <c r="E9" s="392"/>
      <c r="F9" s="392"/>
      <c r="G9" s="392"/>
      <c r="H9" s="392"/>
      <c r="I9" s="392"/>
      <c r="J9" s="392"/>
      <c r="K9" s="219" t="s">
        <v>21</v>
      </c>
      <c r="L9" s="393">
        <f>L5</f>
        <v>340000</v>
      </c>
      <c r="M9" s="396">
        <f>ROUND(ROUND(L9/22,-1)*2/3,0)</f>
        <v>10300</v>
      </c>
      <c r="N9" s="218" t="s">
        <v>42</v>
      </c>
      <c r="O9" s="218" t="s">
        <v>24</v>
      </c>
      <c r="P9" s="24" t="s">
        <v>189</v>
      </c>
      <c r="Q9" s="24" t="s">
        <v>12</v>
      </c>
      <c r="R9" s="24" t="s">
        <v>189</v>
      </c>
      <c r="S9" s="24" t="s">
        <v>12</v>
      </c>
      <c r="T9" s="122" t="s">
        <v>26</v>
      </c>
      <c r="U9" s="122" t="s">
        <v>26</v>
      </c>
      <c r="V9" s="122" t="s">
        <v>26</v>
      </c>
      <c r="W9" s="122" t="str">
        <f>W5</f>
        <v>義務教育等教員特別手当</v>
      </c>
      <c r="X9" s="122" t="str">
        <f>X5</f>
        <v>住居手当</v>
      </c>
      <c r="Y9" s="122" t="s">
        <v>26</v>
      </c>
      <c r="Z9" s="122" t="s">
        <v>26</v>
      </c>
      <c r="AA9" s="217">
        <v>20</v>
      </c>
      <c r="AB9" s="216">
        <f>ROUNDDOWN(Q12/AA9+Z12/22,0)</f>
        <v>195</v>
      </c>
      <c r="AC9" s="216">
        <f>IF(M9-AB9&gt;0,M9-AB9,"0")</f>
        <v>10105</v>
      </c>
      <c r="AD9" s="216">
        <f>ROUNDDOWN(S12/AA9+Z12/22,0)</f>
        <v>16500</v>
      </c>
      <c r="AE9" s="215" t="str">
        <f>IF(M9-AD9&gt;0,M9-AD9,"0")</f>
        <v>0</v>
      </c>
    </row>
    <row r="10" spans="1:31" x14ac:dyDescent="0.15">
      <c r="A10" s="371"/>
      <c r="B10" s="390"/>
      <c r="C10" s="214">
        <f>VLOOKUP($B9,$A$45:$C$52,2,FALSE)</f>
        <v>0</v>
      </c>
      <c r="D10" s="213" t="s">
        <v>277</v>
      </c>
      <c r="E10" s="212" t="s">
        <v>350</v>
      </c>
      <c r="F10" s="211" t="s">
        <v>14</v>
      </c>
      <c r="G10" s="212">
        <v>6</v>
      </c>
      <c r="H10" s="211" t="s">
        <v>15</v>
      </c>
      <c r="I10" s="212">
        <v>30</v>
      </c>
      <c r="J10" s="211" t="s">
        <v>16</v>
      </c>
      <c r="K10" s="211" t="e">
        <f>(D10&amp;IF(E10="元",1,E10)&amp;"年"&amp;G10&amp;"月"&amp;I10&amp;"日")*1</f>
        <v>#VALUE!</v>
      </c>
      <c r="L10" s="394"/>
      <c r="M10" s="397"/>
      <c r="N10" s="210">
        <f>N6</f>
        <v>297000</v>
      </c>
      <c r="O10" s="209">
        <f>O6</f>
        <v>7.0000000000000001E-3</v>
      </c>
      <c r="P10" s="208">
        <f>ROUNDDOWN(N10*C10,0)-ROUNDDOWN(ROUNDDOWN(N10*C10,0)*O10,0)</f>
        <v>0</v>
      </c>
      <c r="Q10" s="208">
        <f>ROUNDDOWN(ROUNDDOWN((N10+N12+IF(C10=0,0,W12/C10)+IF(C10=0,0,X12/C10))*O12,0)*C10,0)</f>
        <v>0</v>
      </c>
      <c r="R10" s="208">
        <f>ROUNDDOWN(N10*C12,0)-ROUNDDOWN(ROUNDDOWN(N10*C12,0)*O10,0)</f>
        <v>294921</v>
      </c>
      <c r="S10" s="208">
        <f>ROUNDDOWN(ROUNDDOWN((N10+N12+IF(C12=0,0,W12/C12)+IF(C12=0,0,X12/C12))*O12,0)*C12,0)</f>
        <v>19305</v>
      </c>
      <c r="T10" s="207" t="str">
        <f>T6</f>
        <v>-</v>
      </c>
      <c r="U10" s="207" t="str">
        <f>U6</f>
        <v>-</v>
      </c>
      <c r="V10" s="207" t="str">
        <f>V6</f>
        <v>-</v>
      </c>
      <c r="W10" s="206">
        <f>W6</f>
        <v>4300</v>
      </c>
      <c r="X10" s="205" t="str">
        <f>X6</f>
        <v>-</v>
      </c>
      <c r="Y10" s="205" t="str">
        <f>Y6</f>
        <v>-</v>
      </c>
      <c r="Z10" s="205" t="str">
        <f>Z6</f>
        <v>-</v>
      </c>
      <c r="AA10" s="201">
        <v>21</v>
      </c>
      <c r="AB10" s="200">
        <f>ROUNDDOWN(Q12/AA10+Z12/22,0)</f>
        <v>195</v>
      </c>
      <c r="AC10" s="200">
        <f>IF(M9-AB10&gt;0,M9-AB10,"0")</f>
        <v>10105</v>
      </c>
      <c r="AD10" s="200">
        <f>ROUNDDOWN(S12/AA10+Z12/22,0)</f>
        <v>15724</v>
      </c>
      <c r="AE10" s="199" t="str">
        <f>IF(M9-AD10&gt;0,M9-AD10,"0")</f>
        <v>0</v>
      </c>
    </row>
    <row r="11" spans="1:31" ht="27" x14ac:dyDescent="0.15">
      <c r="A11" s="371"/>
      <c r="B11" s="390"/>
      <c r="C11" s="9" t="s">
        <v>76</v>
      </c>
      <c r="D11" s="399" t="s">
        <v>22</v>
      </c>
      <c r="E11" s="399"/>
      <c r="F11" s="400"/>
      <c r="G11" s="400"/>
      <c r="H11" s="400"/>
      <c r="I11" s="400"/>
      <c r="J11" s="400"/>
      <c r="K11" s="202" t="s">
        <v>22</v>
      </c>
      <c r="L11" s="394"/>
      <c r="M11" s="397"/>
      <c r="N11" s="204" t="s">
        <v>315</v>
      </c>
      <c r="O11" s="203" t="s">
        <v>23</v>
      </c>
      <c r="P11" s="7" t="s">
        <v>188</v>
      </c>
      <c r="Q11" s="160" t="s">
        <v>3</v>
      </c>
      <c r="R11" s="7" t="s">
        <v>188</v>
      </c>
      <c r="S11" s="160" t="s">
        <v>3</v>
      </c>
      <c r="T11" s="120" t="s">
        <v>26</v>
      </c>
      <c r="U11" s="120" t="s">
        <v>26</v>
      </c>
      <c r="V11" s="120" t="s">
        <v>26</v>
      </c>
      <c r="W11" s="202" t="s">
        <v>4</v>
      </c>
      <c r="X11" s="202" t="s">
        <v>5</v>
      </c>
      <c r="Y11" s="203" t="s">
        <v>193</v>
      </c>
      <c r="Z11" s="202" t="s">
        <v>3</v>
      </c>
      <c r="AA11" s="201">
        <v>22</v>
      </c>
      <c r="AB11" s="200">
        <f>ROUNDDOWN(Q12/AA11+Z12/22,0)</f>
        <v>195</v>
      </c>
      <c r="AC11" s="200">
        <f>IF(M9-AB11&gt;0,M9-AB11,"0")</f>
        <v>10105</v>
      </c>
      <c r="AD11" s="200">
        <f>ROUNDDOWN(S12/AA11+Z12/22,0)</f>
        <v>15018</v>
      </c>
      <c r="AE11" s="199" t="str">
        <f>IF(M9-AD11&gt;0,M9-AD11,"0")</f>
        <v>0</v>
      </c>
    </row>
    <row r="12" spans="1:31" ht="14.25" thickBot="1" x14ac:dyDescent="0.2">
      <c r="A12" s="372"/>
      <c r="B12" s="391"/>
      <c r="C12" s="198">
        <f>VLOOKUP($B9,$A$45:$C$52,3,FALSE)</f>
        <v>1</v>
      </c>
      <c r="D12" s="197" t="s">
        <v>277</v>
      </c>
      <c r="E12" s="196" t="s">
        <v>350</v>
      </c>
      <c r="F12" s="195" t="s">
        <v>14</v>
      </c>
      <c r="G12" s="196">
        <v>11</v>
      </c>
      <c r="H12" s="195" t="s">
        <v>15</v>
      </c>
      <c r="I12" s="196">
        <v>30</v>
      </c>
      <c r="J12" s="195" t="s">
        <v>16</v>
      </c>
      <c r="K12" s="195" t="e">
        <f>(D12&amp;IF(E12="元",1,E12)&amp;"年"&amp;G12&amp;"月"&amp;I12&amp;"日")*1</f>
        <v>#VALUE!</v>
      </c>
      <c r="L12" s="395"/>
      <c r="M12" s="398"/>
      <c r="N12" s="194">
        <f>N8</f>
        <v>11880</v>
      </c>
      <c r="O12" s="193">
        <f>O8</f>
        <v>6.25E-2</v>
      </c>
      <c r="P12" s="192">
        <f>ROUNDDOWN(N12*C10,0)</f>
        <v>0</v>
      </c>
      <c r="Q12" s="191">
        <f>P10+Q10+P12</f>
        <v>0</v>
      </c>
      <c r="R12" s="191">
        <f>ROUNDDOWN(N12*C12,0)</f>
        <v>11880</v>
      </c>
      <c r="S12" s="191">
        <f>R10+S10+R12</f>
        <v>326106</v>
      </c>
      <c r="T12" s="121" t="str">
        <f>T8</f>
        <v>-</v>
      </c>
      <c r="U12" s="121" t="str">
        <f>U8</f>
        <v>-</v>
      </c>
      <c r="V12" s="121" t="str">
        <f>V8</f>
        <v>-</v>
      </c>
      <c r="W12" s="190">
        <f>W8</f>
        <v>0</v>
      </c>
      <c r="X12" s="190">
        <f>X8</f>
        <v>0</v>
      </c>
      <c r="Y12" s="189">
        <f>ROUNDDOWN((X12+W12)*O12,0)</f>
        <v>0</v>
      </c>
      <c r="Z12" s="188">
        <f>SUM(T10:Z10,T12:X12)</f>
        <v>4300</v>
      </c>
      <c r="AA12" s="187">
        <v>23</v>
      </c>
      <c r="AB12" s="186">
        <f>ROUNDDOWN(Q12/AA12+Z12/22,0)</f>
        <v>195</v>
      </c>
      <c r="AC12" s="186">
        <f>IF(M9-AB12&gt;0,M9-AB12,"0")</f>
        <v>10105</v>
      </c>
      <c r="AD12" s="186">
        <f>ROUNDDOWN(S12/AA12+Z12/22,0)</f>
        <v>14373</v>
      </c>
      <c r="AE12" s="185" t="str">
        <f>IF(M9-AD12&gt;0,M9-AD12,"0")</f>
        <v>0</v>
      </c>
    </row>
    <row r="13" spans="1:31" ht="27" customHeight="1" thickTop="1" x14ac:dyDescent="0.15">
      <c r="A13" s="370">
        <v>3</v>
      </c>
      <c r="B13" s="381"/>
      <c r="C13" s="22" t="s">
        <v>20</v>
      </c>
      <c r="D13" s="369" t="s">
        <v>21</v>
      </c>
      <c r="E13" s="369"/>
      <c r="F13" s="369"/>
      <c r="G13" s="369"/>
      <c r="H13" s="369"/>
      <c r="I13" s="369"/>
      <c r="J13" s="369"/>
      <c r="K13" s="167" t="s">
        <v>21</v>
      </c>
      <c r="L13" s="361">
        <f>L9</f>
        <v>340000</v>
      </c>
      <c r="M13" s="364">
        <f>ROUND(ROUND(L13/22,-1)*2/3,0)</f>
        <v>10300</v>
      </c>
      <c r="N13" s="24" t="s">
        <v>42</v>
      </c>
      <c r="O13" s="24" t="s">
        <v>24</v>
      </c>
      <c r="P13" s="24" t="s">
        <v>189</v>
      </c>
      <c r="Q13" s="24" t="s">
        <v>12</v>
      </c>
      <c r="R13" s="24" t="s">
        <v>189</v>
      </c>
      <c r="S13" s="24" t="s">
        <v>12</v>
      </c>
      <c r="T13" s="122" t="s">
        <v>26</v>
      </c>
      <c r="U13" s="122" t="s">
        <v>26</v>
      </c>
      <c r="V13" s="122" t="s">
        <v>26</v>
      </c>
      <c r="W13" s="122" t="str">
        <f>W9</f>
        <v>義務教育等教員特別手当</v>
      </c>
      <c r="X13" s="122" t="str">
        <f>X9</f>
        <v>住居手当</v>
      </c>
      <c r="Y13" s="122" t="s">
        <v>26</v>
      </c>
      <c r="Z13" s="122" t="s">
        <v>26</v>
      </c>
      <c r="AA13" s="25">
        <v>20</v>
      </c>
      <c r="AB13" s="107" t="e">
        <f>ROUNDDOWN(Q16/AA13+Z16/22,0)</f>
        <v>#N/A</v>
      </c>
      <c r="AC13" s="107" t="e">
        <f>IF(M13-AB13&gt;0,M13-AB13,"0")</f>
        <v>#N/A</v>
      </c>
      <c r="AD13" s="107" t="e">
        <f>ROUNDDOWN(S16/AA13+Z16/22,0)</f>
        <v>#N/A</v>
      </c>
      <c r="AE13" s="108" t="e">
        <f>IF(M13-AD13&gt;0,M13-AD13,"0")</f>
        <v>#N/A</v>
      </c>
    </row>
    <row r="14" spans="1:31" x14ac:dyDescent="0.15">
      <c r="A14" s="371"/>
      <c r="B14" s="382"/>
      <c r="C14" s="96" t="e">
        <f>VLOOKUP($B13,$A$45:$C$52,2,FALSE)</f>
        <v>#N/A</v>
      </c>
      <c r="D14" s="130" t="s">
        <v>13</v>
      </c>
      <c r="E14" s="113"/>
      <c r="F14" s="11" t="s">
        <v>14</v>
      </c>
      <c r="G14" s="113"/>
      <c r="H14" s="11" t="s">
        <v>15</v>
      </c>
      <c r="I14" s="113"/>
      <c r="J14" s="11" t="s">
        <v>16</v>
      </c>
      <c r="K14" s="26" t="e">
        <f>(D14&amp;IF(E14="元",1,E14)&amp;"年"&amp;G14&amp;"月"&amp;I14&amp;"日")*1</f>
        <v>#VALUE!</v>
      </c>
      <c r="L14" s="362"/>
      <c r="M14" s="365"/>
      <c r="N14" s="115">
        <f>N10</f>
        <v>297000</v>
      </c>
      <c r="O14" s="133">
        <f>O10</f>
        <v>7.0000000000000001E-3</v>
      </c>
      <c r="P14" s="98" t="e">
        <f>ROUNDDOWN(N14*C14,0)-ROUNDDOWN(ROUNDDOWN(N14*C14,0)*O14,0)</f>
        <v>#N/A</v>
      </c>
      <c r="Q14" s="98" t="e">
        <f>ROUNDDOWN(ROUNDDOWN((N14+N16+IF(C14=0,0,W16/C14)+IF(C14=0,0,X16/C14))*O16,0)*C14,0)</f>
        <v>#N/A</v>
      </c>
      <c r="R14" s="98" t="e">
        <f>ROUNDDOWN(N14*C16,0)-ROUNDDOWN(ROUNDDOWN(N14*C16,0)*O14,0)</f>
        <v>#N/A</v>
      </c>
      <c r="S14" s="98" t="e">
        <f>ROUNDDOWN(ROUNDDOWN((N14+N16+IF(C16=0,0,W16/C16)+IF(C16=0,0,X16/C16))*O16,0)*C16,0)</f>
        <v>#N/A</v>
      </c>
      <c r="T14" s="119" t="str">
        <f>T10</f>
        <v>-</v>
      </c>
      <c r="U14" s="119" t="str">
        <f>U10</f>
        <v>-</v>
      </c>
      <c r="V14" s="119" t="str">
        <f>V10</f>
        <v>-</v>
      </c>
      <c r="W14" s="119">
        <f>W10</f>
        <v>4300</v>
      </c>
      <c r="X14" s="119" t="str">
        <f>X10</f>
        <v>-</v>
      </c>
      <c r="Y14" s="119" t="str">
        <f>Y10</f>
        <v>-</v>
      </c>
      <c r="Z14" s="119" t="str">
        <f>Z10</f>
        <v>-</v>
      </c>
      <c r="AA14" s="10">
        <v>21</v>
      </c>
      <c r="AB14" s="103" t="e">
        <f>ROUNDDOWN(Q16/AA14+Z16/22,0)</f>
        <v>#N/A</v>
      </c>
      <c r="AC14" s="103" t="e">
        <f>IF(M13-AB14&gt;0,M13-AB14,"0")</f>
        <v>#N/A</v>
      </c>
      <c r="AD14" s="103" t="e">
        <f>ROUNDDOWN(S16/AA14+Z16/22,0)</f>
        <v>#N/A</v>
      </c>
      <c r="AE14" s="104" t="e">
        <f>IF(M13-AD14&gt;0,M13-AD14,"0")</f>
        <v>#N/A</v>
      </c>
    </row>
    <row r="15" spans="1:31" ht="27" x14ac:dyDescent="0.15">
      <c r="A15" s="371"/>
      <c r="B15" s="382"/>
      <c r="C15" s="9" t="s">
        <v>76</v>
      </c>
      <c r="D15" s="273" t="s">
        <v>22</v>
      </c>
      <c r="E15" s="273"/>
      <c r="F15" s="273"/>
      <c r="G15" s="273"/>
      <c r="H15" s="273"/>
      <c r="I15" s="273"/>
      <c r="J15" s="273"/>
      <c r="K15" s="160" t="s">
        <v>22</v>
      </c>
      <c r="L15" s="362"/>
      <c r="M15" s="365"/>
      <c r="N15" s="137" t="s">
        <v>317</v>
      </c>
      <c r="O15" s="7" t="s">
        <v>23</v>
      </c>
      <c r="P15" s="7" t="s">
        <v>188</v>
      </c>
      <c r="Q15" s="160" t="s">
        <v>3</v>
      </c>
      <c r="R15" s="7" t="s">
        <v>188</v>
      </c>
      <c r="S15" s="160" t="s">
        <v>3</v>
      </c>
      <c r="T15" s="120" t="s">
        <v>26</v>
      </c>
      <c r="U15" s="120" t="s">
        <v>26</v>
      </c>
      <c r="V15" s="120" t="s">
        <v>26</v>
      </c>
      <c r="W15" s="160" t="s">
        <v>4</v>
      </c>
      <c r="X15" s="12" t="s">
        <v>5</v>
      </c>
      <c r="Y15" s="7" t="s">
        <v>193</v>
      </c>
      <c r="Z15" s="160" t="s">
        <v>3</v>
      </c>
      <c r="AA15" s="10">
        <v>22</v>
      </c>
      <c r="AB15" s="103" t="e">
        <f>ROUNDDOWN(Q16/AA15+Z16/22,0)</f>
        <v>#N/A</v>
      </c>
      <c r="AC15" s="103" t="e">
        <f>IF(M13-AB15&gt;0,M13-AB15,"0")</f>
        <v>#N/A</v>
      </c>
      <c r="AD15" s="103" t="e">
        <f>ROUNDDOWN(S16/AA15+Z16/22,0)</f>
        <v>#N/A</v>
      </c>
      <c r="AE15" s="104" t="e">
        <f>IF(M13-AD15&gt;0,M13-AD15,"0")</f>
        <v>#N/A</v>
      </c>
    </row>
    <row r="16" spans="1:31" ht="14.25" thickBot="1" x14ac:dyDescent="0.2">
      <c r="A16" s="372"/>
      <c r="B16" s="383"/>
      <c r="C16" s="97" t="e">
        <f>VLOOKUP($B13,$A$45:$C$52,3,FALSE)</f>
        <v>#N/A</v>
      </c>
      <c r="D16" s="131" t="s">
        <v>13</v>
      </c>
      <c r="E16" s="114"/>
      <c r="F16" s="20" t="s">
        <v>14</v>
      </c>
      <c r="G16" s="114"/>
      <c r="H16" s="20" t="s">
        <v>15</v>
      </c>
      <c r="I16" s="114"/>
      <c r="J16" s="20" t="s">
        <v>16</v>
      </c>
      <c r="K16" s="27" t="e">
        <f>(D16&amp;IF(E16="元",1,E16)&amp;"年"&amp;G16&amp;"月"&amp;I16&amp;"日")*1</f>
        <v>#VALUE!</v>
      </c>
      <c r="L16" s="363"/>
      <c r="M16" s="366"/>
      <c r="N16" s="116">
        <f>N12</f>
        <v>11880</v>
      </c>
      <c r="O16" s="134">
        <f>O12</f>
        <v>6.25E-2</v>
      </c>
      <c r="P16" s="135" t="e">
        <f>ROUNDDOWN(N16*C14,0)</f>
        <v>#N/A</v>
      </c>
      <c r="Q16" s="99" t="e">
        <f>P14+Q14+P16</f>
        <v>#N/A</v>
      </c>
      <c r="R16" s="99" t="e">
        <f>ROUNDDOWN(N16*C16,0)</f>
        <v>#N/A</v>
      </c>
      <c r="S16" s="99" t="e">
        <f>R14+S14+R16</f>
        <v>#N/A</v>
      </c>
      <c r="T16" s="121" t="str">
        <f>T12</f>
        <v>-</v>
      </c>
      <c r="U16" s="121" t="str">
        <f>U12</f>
        <v>-</v>
      </c>
      <c r="V16" s="121" t="str">
        <f>V12</f>
        <v>-</v>
      </c>
      <c r="W16" s="121">
        <f>W12</f>
        <v>0</v>
      </c>
      <c r="X16" s="121">
        <f>X12</f>
        <v>0</v>
      </c>
      <c r="Y16" s="100">
        <f>ROUNDDOWN((X16+W16)*O16,0)</f>
        <v>0</v>
      </c>
      <c r="Z16" s="99">
        <f>SUM(T14:Z14,T16:X16)</f>
        <v>4300</v>
      </c>
      <c r="AA16" s="21">
        <v>23</v>
      </c>
      <c r="AB16" s="105" t="e">
        <f>ROUNDDOWN(Q16/AA16+Z16/22,0)</f>
        <v>#N/A</v>
      </c>
      <c r="AC16" s="105" t="e">
        <f>IF(M13-AB16&gt;0,M13-AB16,"0")</f>
        <v>#N/A</v>
      </c>
      <c r="AD16" s="105" t="e">
        <f>ROUNDDOWN(S16/AA16+Z16/22,0)</f>
        <v>#N/A</v>
      </c>
      <c r="AE16" s="106" t="e">
        <f>IF(M13-AD16&gt;0,M13-AD16,"0")</f>
        <v>#N/A</v>
      </c>
    </row>
    <row r="17" spans="1:31" ht="27" customHeight="1" thickTop="1" x14ac:dyDescent="0.15">
      <c r="A17" s="370">
        <v>4</v>
      </c>
      <c r="B17" s="373"/>
      <c r="C17" s="22" t="s">
        <v>20</v>
      </c>
      <c r="D17" s="369" t="s">
        <v>21</v>
      </c>
      <c r="E17" s="369"/>
      <c r="F17" s="369"/>
      <c r="G17" s="369"/>
      <c r="H17" s="369"/>
      <c r="I17" s="369"/>
      <c r="J17" s="369"/>
      <c r="K17" s="167" t="s">
        <v>21</v>
      </c>
      <c r="L17" s="361">
        <f>L13</f>
        <v>340000</v>
      </c>
      <c r="M17" s="364">
        <f>ROUND(ROUND(L17/22,-1)*2/3,0)</f>
        <v>10300</v>
      </c>
      <c r="N17" s="24" t="s">
        <v>42</v>
      </c>
      <c r="O17" s="24" t="s">
        <v>24</v>
      </c>
      <c r="P17" s="24" t="s">
        <v>189</v>
      </c>
      <c r="Q17" s="24" t="s">
        <v>12</v>
      </c>
      <c r="R17" s="24" t="s">
        <v>189</v>
      </c>
      <c r="S17" s="24" t="s">
        <v>12</v>
      </c>
      <c r="T17" s="122" t="s">
        <v>26</v>
      </c>
      <c r="U17" s="122" t="s">
        <v>26</v>
      </c>
      <c r="V17" s="122" t="s">
        <v>26</v>
      </c>
      <c r="W17" s="122" t="str">
        <f>W13</f>
        <v>義務教育等教員特別手当</v>
      </c>
      <c r="X17" s="122" t="str">
        <f>X13</f>
        <v>住居手当</v>
      </c>
      <c r="Y17" s="122" t="s">
        <v>26</v>
      </c>
      <c r="Z17" s="122" t="s">
        <v>26</v>
      </c>
      <c r="AA17" s="25">
        <v>20</v>
      </c>
      <c r="AB17" s="107" t="e">
        <f>ROUNDDOWN(Q20/AA17+Z20/22,0)</f>
        <v>#N/A</v>
      </c>
      <c r="AC17" s="107" t="e">
        <f>IF(M17-AB17&gt;0,M17-AB17,"0")</f>
        <v>#N/A</v>
      </c>
      <c r="AD17" s="107" t="e">
        <f>ROUNDDOWN(S20/AA17+Z20/22,0)</f>
        <v>#N/A</v>
      </c>
      <c r="AE17" s="108" t="e">
        <f>IF(M17-AD17&gt;0,M17-AD17,"0")</f>
        <v>#N/A</v>
      </c>
    </row>
    <row r="18" spans="1:31" x14ac:dyDescent="0.15">
      <c r="A18" s="371"/>
      <c r="B18" s="374"/>
      <c r="C18" s="96" t="e">
        <f>VLOOKUP($B17,$A$45:$C$52,2,FALSE)</f>
        <v>#N/A</v>
      </c>
      <c r="D18" s="130" t="s">
        <v>13</v>
      </c>
      <c r="E18" s="113"/>
      <c r="F18" s="11" t="s">
        <v>14</v>
      </c>
      <c r="G18" s="113"/>
      <c r="H18" s="11" t="s">
        <v>15</v>
      </c>
      <c r="I18" s="113"/>
      <c r="J18" s="11" t="s">
        <v>16</v>
      </c>
      <c r="K18" s="26" t="e">
        <f>(D18&amp;IF(E18="元",1,E18)&amp;"年"&amp;G18&amp;"月"&amp;I18&amp;"日")*1</f>
        <v>#VALUE!</v>
      </c>
      <c r="L18" s="362"/>
      <c r="M18" s="365"/>
      <c r="N18" s="115">
        <f>N14</f>
        <v>297000</v>
      </c>
      <c r="O18" s="133">
        <f>O14</f>
        <v>7.0000000000000001E-3</v>
      </c>
      <c r="P18" s="98" t="e">
        <f>ROUNDDOWN(N18*C18,0)-ROUNDDOWN(ROUNDDOWN(N18*C18,0)*O18,0)</f>
        <v>#N/A</v>
      </c>
      <c r="Q18" s="98" t="e">
        <f>ROUNDDOWN(ROUNDDOWN((N18+N20+IF(C18=0,0,W20/C18)+IF(C18=0,0,X20/C18))*O20,0)*C18,0)</f>
        <v>#N/A</v>
      </c>
      <c r="R18" s="98" t="e">
        <f>ROUNDDOWN(N18*C20,0)-ROUNDDOWN(ROUNDDOWN(N18*C20,0)*O18,0)</f>
        <v>#N/A</v>
      </c>
      <c r="S18" s="98" t="e">
        <f>ROUNDDOWN(ROUNDDOWN((N18+N20+IF(C20=0,0,W20/C20)+IF(C20=0,0,X20/C20))*O20,0)*C20,0)</f>
        <v>#N/A</v>
      </c>
      <c r="T18" s="119" t="str">
        <f>T14</f>
        <v>-</v>
      </c>
      <c r="U18" s="119" t="str">
        <f>U14</f>
        <v>-</v>
      </c>
      <c r="V18" s="119" t="str">
        <f>V14</f>
        <v>-</v>
      </c>
      <c r="W18" s="119">
        <f>W14</f>
        <v>4300</v>
      </c>
      <c r="X18" s="119" t="str">
        <f>X14</f>
        <v>-</v>
      </c>
      <c r="Y18" s="119" t="str">
        <f>Y14</f>
        <v>-</v>
      </c>
      <c r="Z18" s="119" t="str">
        <f>Z14</f>
        <v>-</v>
      </c>
      <c r="AA18" s="10">
        <v>21</v>
      </c>
      <c r="AB18" s="103" t="e">
        <f>ROUNDDOWN(Q20/AA18+Z20/22,0)</f>
        <v>#N/A</v>
      </c>
      <c r="AC18" s="103" t="e">
        <f>IF(M17-AB18&gt;0,M17-AB18,"0")</f>
        <v>#N/A</v>
      </c>
      <c r="AD18" s="103" t="e">
        <f>ROUNDDOWN(S20/AA18+Z20/22,0)</f>
        <v>#N/A</v>
      </c>
      <c r="AE18" s="104" t="e">
        <f>IF(M17-AD18&gt;0,M17-AD18,"0")</f>
        <v>#N/A</v>
      </c>
    </row>
    <row r="19" spans="1:31" ht="27" x14ac:dyDescent="0.15">
      <c r="A19" s="371"/>
      <c r="B19" s="374"/>
      <c r="C19" s="9" t="s">
        <v>76</v>
      </c>
      <c r="D19" s="273" t="s">
        <v>22</v>
      </c>
      <c r="E19" s="273"/>
      <c r="F19" s="273"/>
      <c r="G19" s="273"/>
      <c r="H19" s="273"/>
      <c r="I19" s="273"/>
      <c r="J19" s="273"/>
      <c r="K19" s="160" t="s">
        <v>22</v>
      </c>
      <c r="L19" s="362"/>
      <c r="M19" s="365"/>
      <c r="N19" s="137" t="s">
        <v>318</v>
      </c>
      <c r="O19" s="7" t="s">
        <v>23</v>
      </c>
      <c r="P19" s="7" t="s">
        <v>188</v>
      </c>
      <c r="Q19" s="160" t="s">
        <v>3</v>
      </c>
      <c r="R19" s="7" t="s">
        <v>188</v>
      </c>
      <c r="S19" s="160" t="s">
        <v>3</v>
      </c>
      <c r="T19" s="120" t="s">
        <v>26</v>
      </c>
      <c r="U19" s="120" t="s">
        <v>26</v>
      </c>
      <c r="V19" s="120" t="s">
        <v>26</v>
      </c>
      <c r="W19" s="160" t="s">
        <v>4</v>
      </c>
      <c r="X19" s="12" t="s">
        <v>5</v>
      </c>
      <c r="Y19" s="7" t="s">
        <v>193</v>
      </c>
      <c r="Z19" s="160" t="s">
        <v>3</v>
      </c>
      <c r="AA19" s="10">
        <v>22</v>
      </c>
      <c r="AB19" s="103" t="e">
        <f>ROUNDDOWN(Q20/AA19+Z20/22,0)</f>
        <v>#N/A</v>
      </c>
      <c r="AC19" s="103" t="e">
        <f>IF(M17-AB19&gt;0,M17-AB19,"0")</f>
        <v>#N/A</v>
      </c>
      <c r="AD19" s="103" t="e">
        <f>ROUNDDOWN(S20/AA19+Z20/22,0)</f>
        <v>#N/A</v>
      </c>
      <c r="AE19" s="104" t="e">
        <f>IF(M17-AD19&gt;0,M17-AD19,"0")</f>
        <v>#N/A</v>
      </c>
    </row>
    <row r="20" spans="1:31" ht="14.25" thickBot="1" x14ac:dyDescent="0.2">
      <c r="A20" s="372"/>
      <c r="B20" s="375"/>
      <c r="C20" s="97" t="e">
        <f>VLOOKUP($B17,$A$45:$C$52,3,FALSE)</f>
        <v>#N/A</v>
      </c>
      <c r="D20" s="131" t="s">
        <v>13</v>
      </c>
      <c r="E20" s="114"/>
      <c r="F20" s="20" t="s">
        <v>14</v>
      </c>
      <c r="G20" s="114"/>
      <c r="H20" s="20" t="s">
        <v>15</v>
      </c>
      <c r="I20" s="114"/>
      <c r="J20" s="20" t="s">
        <v>16</v>
      </c>
      <c r="K20" s="27" t="e">
        <f>(D20&amp;IF(E20="元",1,E20)&amp;"年"&amp;G20&amp;"月"&amp;I20&amp;"日")*1</f>
        <v>#VALUE!</v>
      </c>
      <c r="L20" s="363"/>
      <c r="M20" s="366"/>
      <c r="N20" s="116">
        <f>N16</f>
        <v>11880</v>
      </c>
      <c r="O20" s="134">
        <f>O16</f>
        <v>6.25E-2</v>
      </c>
      <c r="P20" s="135" t="e">
        <f>ROUNDDOWN(N20*C18,0)</f>
        <v>#N/A</v>
      </c>
      <c r="Q20" s="99" t="e">
        <f>P18+Q18+P20</f>
        <v>#N/A</v>
      </c>
      <c r="R20" s="99" t="e">
        <f>ROUNDDOWN(N20*C20,0)</f>
        <v>#N/A</v>
      </c>
      <c r="S20" s="99" t="e">
        <f>R18+S18+R20</f>
        <v>#N/A</v>
      </c>
      <c r="T20" s="121" t="str">
        <f>T16</f>
        <v>-</v>
      </c>
      <c r="U20" s="121" t="str">
        <f>U16</f>
        <v>-</v>
      </c>
      <c r="V20" s="121" t="str">
        <f>V16</f>
        <v>-</v>
      </c>
      <c r="W20" s="121">
        <f>W16</f>
        <v>0</v>
      </c>
      <c r="X20" s="121">
        <f>X16</f>
        <v>0</v>
      </c>
      <c r="Y20" s="100">
        <f>ROUNDDOWN((X20+W20)*O20,0)</f>
        <v>0</v>
      </c>
      <c r="Z20" s="99">
        <f>SUM(T18:Z18,T20:X20)</f>
        <v>4300</v>
      </c>
      <c r="AA20" s="21">
        <v>23</v>
      </c>
      <c r="AB20" s="105" t="e">
        <f>ROUNDDOWN(Q20/AA20+Z20/22,0)</f>
        <v>#N/A</v>
      </c>
      <c r="AC20" s="105" t="e">
        <f>IF(M17-AB20&gt;0,M17-AB20,"0")</f>
        <v>#N/A</v>
      </c>
      <c r="AD20" s="105" t="e">
        <f>ROUNDDOWN(S20/AA20+Z20/22,0)</f>
        <v>#N/A</v>
      </c>
      <c r="AE20" s="106" t="e">
        <f>IF(M17-AD20&gt;0,M17-AD20,"0")</f>
        <v>#N/A</v>
      </c>
    </row>
    <row r="21" spans="1:31" ht="27" customHeight="1" thickTop="1" x14ac:dyDescent="0.15">
      <c r="A21" s="370">
        <v>5</v>
      </c>
      <c r="B21" s="373"/>
      <c r="C21" s="22" t="s">
        <v>20</v>
      </c>
      <c r="D21" s="369" t="s">
        <v>21</v>
      </c>
      <c r="E21" s="369"/>
      <c r="F21" s="369"/>
      <c r="G21" s="369"/>
      <c r="H21" s="369"/>
      <c r="I21" s="369"/>
      <c r="J21" s="369"/>
      <c r="K21" s="167" t="s">
        <v>21</v>
      </c>
      <c r="L21" s="361">
        <f>L17</f>
        <v>340000</v>
      </c>
      <c r="M21" s="364">
        <f>ROUND(ROUND(L21/22,-1)*2/3,0)</f>
        <v>10300</v>
      </c>
      <c r="N21" s="24" t="s">
        <v>42</v>
      </c>
      <c r="O21" s="24" t="s">
        <v>24</v>
      </c>
      <c r="P21" s="24" t="s">
        <v>189</v>
      </c>
      <c r="Q21" s="24" t="s">
        <v>12</v>
      </c>
      <c r="R21" s="24" t="s">
        <v>189</v>
      </c>
      <c r="S21" s="24" t="s">
        <v>12</v>
      </c>
      <c r="T21" s="122" t="s">
        <v>26</v>
      </c>
      <c r="U21" s="122" t="s">
        <v>26</v>
      </c>
      <c r="V21" s="122" t="s">
        <v>26</v>
      </c>
      <c r="W21" s="122" t="str">
        <f>W17</f>
        <v>義務教育等教員特別手当</v>
      </c>
      <c r="X21" s="122" t="str">
        <f>X17</f>
        <v>住居手当</v>
      </c>
      <c r="Y21" s="122" t="s">
        <v>26</v>
      </c>
      <c r="Z21" s="122" t="s">
        <v>26</v>
      </c>
      <c r="AA21" s="25">
        <v>20</v>
      </c>
      <c r="AB21" s="107" t="e">
        <f>ROUNDDOWN(Q24/AA21+Z24/22,0)</f>
        <v>#N/A</v>
      </c>
      <c r="AC21" s="107" t="e">
        <f>IF(M21-AB21&gt;0,M21-AB21,"0")</f>
        <v>#N/A</v>
      </c>
      <c r="AD21" s="107" t="e">
        <f>ROUNDDOWN(S24/AA21+Z24/22,0)</f>
        <v>#N/A</v>
      </c>
      <c r="AE21" s="108" t="e">
        <f>IF(M21-AD21&gt;0,M21-AD21,"0")</f>
        <v>#N/A</v>
      </c>
    </row>
    <row r="22" spans="1:31" x14ac:dyDescent="0.15">
      <c r="A22" s="371"/>
      <c r="B22" s="374"/>
      <c r="C22" s="96" t="e">
        <f>VLOOKUP($B21,$A$45:$C$52,2,FALSE)</f>
        <v>#N/A</v>
      </c>
      <c r="D22" s="130" t="s">
        <v>13</v>
      </c>
      <c r="E22" s="113"/>
      <c r="F22" s="11" t="s">
        <v>14</v>
      </c>
      <c r="G22" s="113"/>
      <c r="H22" s="11" t="s">
        <v>15</v>
      </c>
      <c r="I22" s="113"/>
      <c r="J22" s="11" t="s">
        <v>16</v>
      </c>
      <c r="K22" s="26" t="e">
        <f>(D22&amp;IF(E22="元",1,E22)&amp;"年"&amp;G22&amp;"月"&amp;I22&amp;"日")*1</f>
        <v>#VALUE!</v>
      </c>
      <c r="L22" s="362"/>
      <c r="M22" s="365"/>
      <c r="N22" s="115">
        <f>N18</f>
        <v>297000</v>
      </c>
      <c r="O22" s="133">
        <f>O18</f>
        <v>7.0000000000000001E-3</v>
      </c>
      <c r="P22" s="98" t="e">
        <f>ROUNDDOWN(N22*C22,0)-ROUNDDOWN(ROUNDDOWN(N22*C22,0)*O22,0)</f>
        <v>#N/A</v>
      </c>
      <c r="Q22" s="98" t="e">
        <f>ROUNDDOWN(ROUNDDOWN((N22+N24+IF(C22=0,0,W24/C22)+IF(C22=0,0,X24/C22))*O24,0)*C22,0)</f>
        <v>#N/A</v>
      </c>
      <c r="R22" s="98" t="e">
        <f>ROUNDDOWN(N22*C24,0)-ROUNDDOWN(ROUNDDOWN(N22*C24,0)*O22,0)</f>
        <v>#N/A</v>
      </c>
      <c r="S22" s="98" t="e">
        <f>ROUNDDOWN(ROUNDDOWN((N22+N24+IF(C24=0,0,W24/C24)+IF(C24=0,0,X24/C24))*O24,0)*C24,0)</f>
        <v>#N/A</v>
      </c>
      <c r="T22" s="119" t="str">
        <f>T18</f>
        <v>-</v>
      </c>
      <c r="U22" s="119" t="str">
        <f>U18</f>
        <v>-</v>
      </c>
      <c r="V22" s="119" t="str">
        <f>V18</f>
        <v>-</v>
      </c>
      <c r="W22" s="119">
        <f>W18</f>
        <v>4300</v>
      </c>
      <c r="X22" s="119" t="str">
        <f>X18</f>
        <v>-</v>
      </c>
      <c r="Y22" s="119" t="str">
        <f>Y18</f>
        <v>-</v>
      </c>
      <c r="Z22" s="119" t="str">
        <f>Z18</f>
        <v>-</v>
      </c>
      <c r="AA22" s="10">
        <v>21</v>
      </c>
      <c r="AB22" s="103" t="e">
        <f>ROUNDDOWN(Q24/AA22+Z24/22,0)</f>
        <v>#N/A</v>
      </c>
      <c r="AC22" s="103" t="e">
        <f>IF(M21-AB22&gt;0,M21-AB22,"0")</f>
        <v>#N/A</v>
      </c>
      <c r="AD22" s="103" t="e">
        <f>ROUNDDOWN(S24/AA22+Z24/22,0)</f>
        <v>#N/A</v>
      </c>
      <c r="AE22" s="104" t="e">
        <f>IF(M21-AD22&gt;0,M21-AD22,"0")</f>
        <v>#N/A</v>
      </c>
    </row>
    <row r="23" spans="1:31" ht="27" x14ac:dyDescent="0.15">
      <c r="A23" s="371"/>
      <c r="B23" s="374"/>
      <c r="C23" s="9" t="s">
        <v>76</v>
      </c>
      <c r="D23" s="273" t="s">
        <v>22</v>
      </c>
      <c r="E23" s="273"/>
      <c r="F23" s="273"/>
      <c r="G23" s="273"/>
      <c r="H23" s="273"/>
      <c r="I23" s="273"/>
      <c r="J23" s="273"/>
      <c r="K23" s="160" t="s">
        <v>22</v>
      </c>
      <c r="L23" s="362"/>
      <c r="M23" s="365"/>
      <c r="N23" s="137" t="s">
        <v>317</v>
      </c>
      <c r="O23" s="7" t="s">
        <v>23</v>
      </c>
      <c r="P23" s="7" t="s">
        <v>188</v>
      </c>
      <c r="Q23" s="160" t="s">
        <v>3</v>
      </c>
      <c r="R23" s="7" t="s">
        <v>188</v>
      </c>
      <c r="S23" s="160" t="s">
        <v>3</v>
      </c>
      <c r="T23" s="120" t="s">
        <v>26</v>
      </c>
      <c r="U23" s="120" t="s">
        <v>26</v>
      </c>
      <c r="V23" s="120" t="s">
        <v>26</v>
      </c>
      <c r="W23" s="160" t="s">
        <v>4</v>
      </c>
      <c r="X23" s="12" t="s">
        <v>5</v>
      </c>
      <c r="Y23" s="7" t="s">
        <v>193</v>
      </c>
      <c r="Z23" s="160" t="s">
        <v>3</v>
      </c>
      <c r="AA23" s="10">
        <v>22</v>
      </c>
      <c r="AB23" s="103" t="e">
        <f>ROUNDDOWN(Q24/AA23+Z24/22,0)</f>
        <v>#N/A</v>
      </c>
      <c r="AC23" s="103" t="e">
        <f>IF(M21-AB23&gt;0,M21-AB23,"0")</f>
        <v>#N/A</v>
      </c>
      <c r="AD23" s="103" t="e">
        <f>ROUNDDOWN(S24/AA23+Z24/22,0)</f>
        <v>#N/A</v>
      </c>
      <c r="AE23" s="104" t="e">
        <f>IF(M21-AD23&gt;0,M21-AD23,"0")</f>
        <v>#N/A</v>
      </c>
    </row>
    <row r="24" spans="1:31" ht="14.25" thickBot="1" x14ac:dyDescent="0.2">
      <c r="A24" s="372"/>
      <c r="B24" s="375"/>
      <c r="C24" s="97" t="e">
        <f>VLOOKUP($B21,$A$45:$C$52,3,FALSE)</f>
        <v>#N/A</v>
      </c>
      <c r="D24" s="131" t="s">
        <v>13</v>
      </c>
      <c r="E24" s="114"/>
      <c r="F24" s="20" t="s">
        <v>14</v>
      </c>
      <c r="G24" s="114"/>
      <c r="H24" s="20" t="s">
        <v>15</v>
      </c>
      <c r="I24" s="114"/>
      <c r="J24" s="20" t="s">
        <v>16</v>
      </c>
      <c r="K24" s="27" t="e">
        <f>(D24&amp;IF(E24="元",1,E24)&amp;"年"&amp;G24&amp;"月"&amp;I24&amp;"日")*1</f>
        <v>#VALUE!</v>
      </c>
      <c r="L24" s="363"/>
      <c r="M24" s="366"/>
      <c r="N24" s="116">
        <f>N20</f>
        <v>11880</v>
      </c>
      <c r="O24" s="134">
        <f>O20</f>
        <v>6.25E-2</v>
      </c>
      <c r="P24" s="135" t="e">
        <f>ROUNDDOWN(N24*C22,0)</f>
        <v>#N/A</v>
      </c>
      <c r="Q24" s="99" t="e">
        <f>P22+Q22+P24</f>
        <v>#N/A</v>
      </c>
      <c r="R24" s="99" t="e">
        <f>ROUNDDOWN(N24*C24,0)</f>
        <v>#N/A</v>
      </c>
      <c r="S24" s="99" t="e">
        <f>R22+S22+R24</f>
        <v>#N/A</v>
      </c>
      <c r="T24" s="121" t="str">
        <f>T20</f>
        <v>-</v>
      </c>
      <c r="U24" s="121" t="str">
        <f>U20</f>
        <v>-</v>
      </c>
      <c r="V24" s="121" t="str">
        <f>V20</f>
        <v>-</v>
      </c>
      <c r="W24" s="121">
        <f>W20</f>
        <v>0</v>
      </c>
      <c r="X24" s="121">
        <f>X20</f>
        <v>0</v>
      </c>
      <c r="Y24" s="100">
        <f>ROUNDDOWN((X24+W24)*O24,0)</f>
        <v>0</v>
      </c>
      <c r="Z24" s="99">
        <f>SUM(T22:Z22,T24:X24)</f>
        <v>4300</v>
      </c>
      <c r="AA24" s="21">
        <v>23</v>
      </c>
      <c r="AB24" s="105" t="e">
        <f>ROUNDDOWN(Q24/AA24+Z24/22,0)</f>
        <v>#N/A</v>
      </c>
      <c r="AC24" s="105" t="e">
        <f>IF(M21-AB24&gt;0,M21-AB24,"0")</f>
        <v>#N/A</v>
      </c>
      <c r="AD24" s="105" t="e">
        <f>ROUNDDOWN(S24/AA24+Z24/22,0)</f>
        <v>#N/A</v>
      </c>
      <c r="AE24" s="106" t="e">
        <f>IF(M21-AD24&gt;0,M21-AD24,"0")</f>
        <v>#N/A</v>
      </c>
    </row>
    <row r="25" spans="1:31" ht="27" customHeight="1" thickTop="1" x14ac:dyDescent="0.15">
      <c r="A25" s="370">
        <v>6</v>
      </c>
      <c r="B25" s="373"/>
      <c r="C25" s="22" t="s">
        <v>20</v>
      </c>
      <c r="D25" s="369" t="s">
        <v>21</v>
      </c>
      <c r="E25" s="369"/>
      <c r="F25" s="369"/>
      <c r="G25" s="369"/>
      <c r="H25" s="369"/>
      <c r="I25" s="369"/>
      <c r="J25" s="369"/>
      <c r="K25" s="167" t="s">
        <v>21</v>
      </c>
      <c r="L25" s="361">
        <f>L21</f>
        <v>340000</v>
      </c>
      <c r="M25" s="364">
        <f>ROUND(ROUND(L25/22,-1)*2/3,0)</f>
        <v>10300</v>
      </c>
      <c r="N25" s="24" t="s">
        <v>42</v>
      </c>
      <c r="O25" s="24" t="s">
        <v>24</v>
      </c>
      <c r="P25" s="24" t="s">
        <v>189</v>
      </c>
      <c r="Q25" s="24" t="s">
        <v>12</v>
      </c>
      <c r="R25" s="24" t="s">
        <v>189</v>
      </c>
      <c r="S25" s="24" t="s">
        <v>12</v>
      </c>
      <c r="T25" s="122" t="s">
        <v>26</v>
      </c>
      <c r="U25" s="122" t="s">
        <v>26</v>
      </c>
      <c r="V25" s="122" t="s">
        <v>26</v>
      </c>
      <c r="W25" s="122" t="str">
        <f>W21</f>
        <v>義務教育等教員特別手当</v>
      </c>
      <c r="X25" s="122" t="str">
        <f>X21</f>
        <v>住居手当</v>
      </c>
      <c r="Y25" s="122" t="s">
        <v>26</v>
      </c>
      <c r="Z25" s="122" t="s">
        <v>26</v>
      </c>
      <c r="AA25" s="25">
        <v>20</v>
      </c>
      <c r="AB25" s="107" t="e">
        <f>ROUNDDOWN(Q28/AA25+Z28/22,0)</f>
        <v>#N/A</v>
      </c>
      <c r="AC25" s="107" t="e">
        <f>IF(M25-AB25&gt;0,M25-AB25,"0")</f>
        <v>#N/A</v>
      </c>
      <c r="AD25" s="107" t="e">
        <f>ROUNDDOWN(S28/AA25+Z28/22,0)</f>
        <v>#N/A</v>
      </c>
      <c r="AE25" s="108" t="e">
        <f>IF(M25-AD25&gt;0,M25-AD25,"0")</f>
        <v>#N/A</v>
      </c>
    </row>
    <row r="26" spans="1:31" x14ac:dyDescent="0.15">
      <c r="A26" s="371"/>
      <c r="B26" s="374"/>
      <c r="C26" s="96" t="e">
        <f>VLOOKUP($B25,$A$45:$C$52,2,FALSE)</f>
        <v>#N/A</v>
      </c>
      <c r="D26" s="130" t="s">
        <v>13</v>
      </c>
      <c r="E26" s="113"/>
      <c r="F26" s="11" t="s">
        <v>14</v>
      </c>
      <c r="G26" s="113"/>
      <c r="H26" s="11" t="s">
        <v>15</v>
      </c>
      <c r="I26" s="113"/>
      <c r="J26" s="11" t="s">
        <v>16</v>
      </c>
      <c r="K26" s="26" t="e">
        <f>(D26&amp;IF(E26="元",1,E26)&amp;"年"&amp;G26&amp;"月"&amp;I26&amp;"日")*1</f>
        <v>#VALUE!</v>
      </c>
      <c r="L26" s="362"/>
      <c r="M26" s="365"/>
      <c r="N26" s="115">
        <f>N22</f>
        <v>297000</v>
      </c>
      <c r="O26" s="133">
        <f>O22</f>
        <v>7.0000000000000001E-3</v>
      </c>
      <c r="P26" s="98" t="e">
        <f>ROUNDDOWN(N26*C26,0)-ROUNDDOWN(ROUNDDOWN(N26*C26,0)*O26,0)</f>
        <v>#N/A</v>
      </c>
      <c r="Q26" s="98" t="e">
        <f>ROUNDDOWN(ROUNDDOWN((N26+N28+IF(C26=0,0,W28/C26)+IF(C26=0,0,X28/C26))*O28,0)*C26,0)</f>
        <v>#N/A</v>
      </c>
      <c r="R26" s="98" t="e">
        <f>ROUNDDOWN(N26*C28,0)-ROUNDDOWN(ROUNDDOWN(N26*C28,0)*O26,0)</f>
        <v>#N/A</v>
      </c>
      <c r="S26" s="98" t="e">
        <f>ROUNDDOWN(ROUNDDOWN((N26+N28+IF(C28=0,0,W28/C28)+IF(C28=0,0,X28/C28))*O28,0)*C28,0)</f>
        <v>#N/A</v>
      </c>
      <c r="T26" s="119" t="str">
        <f>T22</f>
        <v>-</v>
      </c>
      <c r="U26" s="119" t="str">
        <f>U22</f>
        <v>-</v>
      </c>
      <c r="V26" s="119" t="str">
        <f>V22</f>
        <v>-</v>
      </c>
      <c r="W26" s="119">
        <f>W22</f>
        <v>4300</v>
      </c>
      <c r="X26" s="119" t="str">
        <f>X22</f>
        <v>-</v>
      </c>
      <c r="Y26" s="119" t="str">
        <f>Y22</f>
        <v>-</v>
      </c>
      <c r="Z26" s="119" t="str">
        <f>Z22</f>
        <v>-</v>
      </c>
      <c r="AA26" s="10">
        <v>21</v>
      </c>
      <c r="AB26" s="103" t="e">
        <f>ROUNDDOWN(Q28/AA26+Z28/22,0)</f>
        <v>#N/A</v>
      </c>
      <c r="AC26" s="103" t="e">
        <f>IF(M25-AB26&gt;0,M25-AB26,"0")</f>
        <v>#N/A</v>
      </c>
      <c r="AD26" s="103" t="e">
        <f>ROUNDDOWN(S28/AA26+Z28/22,0)</f>
        <v>#N/A</v>
      </c>
      <c r="AE26" s="104" t="e">
        <f>IF(M25-AD26&gt;0,M25-AD26,"0")</f>
        <v>#N/A</v>
      </c>
    </row>
    <row r="27" spans="1:31" ht="27" x14ac:dyDescent="0.15">
      <c r="A27" s="371"/>
      <c r="B27" s="374"/>
      <c r="C27" s="9" t="s">
        <v>76</v>
      </c>
      <c r="D27" s="273" t="s">
        <v>22</v>
      </c>
      <c r="E27" s="273"/>
      <c r="F27" s="273"/>
      <c r="G27" s="273"/>
      <c r="H27" s="273"/>
      <c r="I27" s="273"/>
      <c r="J27" s="273"/>
      <c r="K27" s="160" t="s">
        <v>22</v>
      </c>
      <c r="L27" s="362"/>
      <c r="M27" s="365"/>
      <c r="N27" s="137" t="s">
        <v>315</v>
      </c>
      <c r="O27" s="7" t="s">
        <v>23</v>
      </c>
      <c r="P27" s="7" t="s">
        <v>188</v>
      </c>
      <c r="Q27" s="160" t="s">
        <v>3</v>
      </c>
      <c r="R27" s="7" t="s">
        <v>188</v>
      </c>
      <c r="S27" s="160" t="s">
        <v>3</v>
      </c>
      <c r="T27" s="120" t="s">
        <v>26</v>
      </c>
      <c r="U27" s="120" t="s">
        <v>26</v>
      </c>
      <c r="V27" s="120" t="s">
        <v>26</v>
      </c>
      <c r="W27" s="160" t="s">
        <v>4</v>
      </c>
      <c r="X27" s="12" t="s">
        <v>5</v>
      </c>
      <c r="Y27" s="7" t="s">
        <v>193</v>
      </c>
      <c r="Z27" s="160" t="s">
        <v>3</v>
      </c>
      <c r="AA27" s="10">
        <v>22</v>
      </c>
      <c r="AB27" s="103" t="e">
        <f>ROUNDDOWN(Q28/AA27+Z28/22,0)</f>
        <v>#N/A</v>
      </c>
      <c r="AC27" s="103" t="e">
        <f>IF(M25-AB27&gt;0,M25-AB27,"0")</f>
        <v>#N/A</v>
      </c>
      <c r="AD27" s="103" t="e">
        <f>ROUNDDOWN(S28/AA27+Z28/22,0)</f>
        <v>#N/A</v>
      </c>
      <c r="AE27" s="104" t="e">
        <f>IF(M25-AD27&gt;0,M25-AD27,"0")</f>
        <v>#N/A</v>
      </c>
    </row>
    <row r="28" spans="1:31" ht="14.25" thickBot="1" x14ac:dyDescent="0.2">
      <c r="A28" s="372"/>
      <c r="B28" s="375"/>
      <c r="C28" s="97" t="e">
        <f>VLOOKUP($B25,$A$45:$C$52,3,FALSE)</f>
        <v>#N/A</v>
      </c>
      <c r="D28" s="131" t="s">
        <v>13</v>
      </c>
      <c r="E28" s="114"/>
      <c r="F28" s="20" t="s">
        <v>14</v>
      </c>
      <c r="G28" s="114"/>
      <c r="H28" s="20" t="s">
        <v>15</v>
      </c>
      <c r="I28" s="114"/>
      <c r="J28" s="20" t="s">
        <v>16</v>
      </c>
      <c r="K28" s="27" t="e">
        <f>(D28&amp;IF(E28="元",1,E28)&amp;"年"&amp;G28&amp;"月"&amp;I28&amp;"日")*1</f>
        <v>#VALUE!</v>
      </c>
      <c r="L28" s="363"/>
      <c r="M28" s="366"/>
      <c r="N28" s="116">
        <f>N24</f>
        <v>11880</v>
      </c>
      <c r="O28" s="134">
        <f>O24</f>
        <v>6.25E-2</v>
      </c>
      <c r="P28" s="135" t="e">
        <f>ROUNDDOWN(N28*C26,0)</f>
        <v>#N/A</v>
      </c>
      <c r="Q28" s="99" t="e">
        <f>P26+Q26+P28</f>
        <v>#N/A</v>
      </c>
      <c r="R28" s="99" t="e">
        <f>ROUNDDOWN(N28*C28,0)</f>
        <v>#N/A</v>
      </c>
      <c r="S28" s="99" t="e">
        <f>R26+S26+R28</f>
        <v>#N/A</v>
      </c>
      <c r="T28" s="121" t="str">
        <f>T24</f>
        <v>-</v>
      </c>
      <c r="U28" s="121" t="str">
        <f>U24</f>
        <v>-</v>
      </c>
      <c r="V28" s="121" t="str">
        <f>V24</f>
        <v>-</v>
      </c>
      <c r="W28" s="121">
        <f>W24</f>
        <v>0</v>
      </c>
      <c r="X28" s="121">
        <f>X24</f>
        <v>0</v>
      </c>
      <c r="Y28" s="100">
        <f>ROUNDDOWN((X28+W28)*O28,0)</f>
        <v>0</v>
      </c>
      <c r="Z28" s="99">
        <f>SUM(T26:Z26,T28:X28)</f>
        <v>4300</v>
      </c>
      <c r="AA28" s="21">
        <v>23</v>
      </c>
      <c r="AB28" s="105" t="e">
        <f>ROUNDDOWN(Q28/AA28+Z28/22,0)</f>
        <v>#N/A</v>
      </c>
      <c r="AC28" s="105" t="e">
        <f>IF(M25-AB28&gt;0,M25-AB28,"0")</f>
        <v>#N/A</v>
      </c>
      <c r="AD28" s="105" t="e">
        <f>ROUNDDOWN(S28/AA28+Z28/22,0)</f>
        <v>#N/A</v>
      </c>
      <c r="AE28" s="106" t="e">
        <f>IF(M25-AD28&gt;0,M25-AD28,"0")</f>
        <v>#N/A</v>
      </c>
    </row>
    <row r="29" spans="1:31" ht="27" customHeight="1" thickTop="1" x14ac:dyDescent="0.15">
      <c r="A29" s="370">
        <v>7</v>
      </c>
      <c r="B29" s="373"/>
      <c r="C29" s="22" t="s">
        <v>20</v>
      </c>
      <c r="D29" s="369" t="s">
        <v>21</v>
      </c>
      <c r="E29" s="369"/>
      <c r="F29" s="369"/>
      <c r="G29" s="369"/>
      <c r="H29" s="369"/>
      <c r="I29" s="369"/>
      <c r="J29" s="369"/>
      <c r="K29" s="167" t="s">
        <v>21</v>
      </c>
      <c r="L29" s="361">
        <f>L25</f>
        <v>340000</v>
      </c>
      <c r="M29" s="364">
        <f>ROUND(ROUND(L29/22,-1)*2/3,0)</f>
        <v>10300</v>
      </c>
      <c r="N29" s="24" t="s">
        <v>42</v>
      </c>
      <c r="O29" s="24" t="s">
        <v>24</v>
      </c>
      <c r="P29" s="24" t="s">
        <v>189</v>
      </c>
      <c r="Q29" s="24" t="s">
        <v>12</v>
      </c>
      <c r="R29" s="24" t="s">
        <v>189</v>
      </c>
      <c r="S29" s="24" t="s">
        <v>12</v>
      </c>
      <c r="T29" s="122" t="s">
        <v>26</v>
      </c>
      <c r="U29" s="122" t="s">
        <v>26</v>
      </c>
      <c r="V29" s="122" t="s">
        <v>26</v>
      </c>
      <c r="W29" s="122" t="str">
        <f>W25</f>
        <v>義務教育等教員特別手当</v>
      </c>
      <c r="X29" s="122" t="str">
        <f>X25</f>
        <v>住居手当</v>
      </c>
      <c r="Y29" s="122" t="s">
        <v>26</v>
      </c>
      <c r="Z29" s="122" t="s">
        <v>26</v>
      </c>
      <c r="AA29" s="25">
        <v>20</v>
      </c>
      <c r="AB29" s="107" t="e">
        <f>ROUNDDOWN(Q32/AA29+Z32/22,0)</f>
        <v>#N/A</v>
      </c>
      <c r="AC29" s="107" t="e">
        <f>IF(M29-AB29&gt;0,M29-AB29,"0")</f>
        <v>#N/A</v>
      </c>
      <c r="AD29" s="107" t="e">
        <f>ROUNDDOWN(S32/AA29+Z32/22,0)</f>
        <v>#N/A</v>
      </c>
      <c r="AE29" s="108" t="e">
        <f>IF(M29-AD29&gt;0,M29-AD29,"0")</f>
        <v>#N/A</v>
      </c>
    </row>
    <row r="30" spans="1:31" x14ac:dyDescent="0.15">
      <c r="A30" s="371"/>
      <c r="B30" s="374"/>
      <c r="C30" s="96" t="e">
        <f>VLOOKUP($B29,$A$45:$C$52,2,FALSE)</f>
        <v>#N/A</v>
      </c>
      <c r="D30" s="130" t="s">
        <v>13</v>
      </c>
      <c r="E30" s="113"/>
      <c r="F30" s="11" t="s">
        <v>14</v>
      </c>
      <c r="G30" s="113"/>
      <c r="H30" s="11" t="s">
        <v>15</v>
      </c>
      <c r="I30" s="113"/>
      <c r="J30" s="11" t="s">
        <v>16</v>
      </c>
      <c r="K30" s="26" t="e">
        <f>(D30&amp;IF(E30="元",1,E30)&amp;"年"&amp;G30&amp;"月"&amp;I30&amp;"日")*1</f>
        <v>#VALUE!</v>
      </c>
      <c r="L30" s="362"/>
      <c r="M30" s="365"/>
      <c r="N30" s="115">
        <f>N26</f>
        <v>297000</v>
      </c>
      <c r="O30" s="133">
        <f>O26</f>
        <v>7.0000000000000001E-3</v>
      </c>
      <c r="P30" s="98" t="e">
        <f>ROUNDDOWN(N30*C30,0)-ROUNDDOWN(ROUNDDOWN(N30*C30,0)*O30,0)</f>
        <v>#N/A</v>
      </c>
      <c r="Q30" s="98" t="e">
        <f>ROUNDDOWN(ROUNDDOWN((N30+N32+IF(C30=0,0,W32/C30)+IF(C30=0,0,X32/C30))*O32,0)*C30,0)</f>
        <v>#N/A</v>
      </c>
      <c r="R30" s="98" t="e">
        <f>ROUNDDOWN(N30*C32,0)-ROUNDDOWN(ROUNDDOWN(N30*C32,0)*O30,0)</f>
        <v>#N/A</v>
      </c>
      <c r="S30" s="98" t="e">
        <f>ROUNDDOWN(ROUNDDOWN((N30+N32+IF(C32=0,0,W32/C32)+IF(C32=0,0,X32/C32))*O32,0)*C32,0)</f>
        <v>#N/A</v>
      </c>
      <c r="T30" s="119" t="str">
        <f>T26</f>
        <v>-</v>
      </c>
      <c r="U30" s="119" t="str">
        <f>U26</f>
        <v>-</v>
      </c>
      <c r="V30" s="119" t="str">
        <f>V26</f>
        <v>-</v>
      </c>
      <c r="W30" s="119">
        <f>W26</f>
        <v>4300</v>
      </c>
      <c r="X30" s="119" t="str">
        <f>X26</f>
        <v>-</v>
      </c>
      <c r="Y30" s="119" t="str">
        <f>Y26</f>
        <v>-</v>
      </c>
      <c r="Z30" s="119" t="str">
        <f>Z26</f>
        <v>-</v>
      </c>
      <c r="AA30" s="10">
        <v>21</v>
      </c>
      <c r="AB30" s="103" t="e">
        <f>ROUNDDOWN(Q32/AA30+Z32/22,0)</f>
        <v>#N/A</v>
      </c>
      <c r="AC30" s="103" t="e">
        <f>IF(M29-AB30&gt;0,M29-AB30,"0")</f>
        <v>#N/A</v>
      </c>
      <c r="AD30" s="103" t="e">
        <f>ROUNDDOWN(S32/AA30+Z32/22,0)</f>
        <v>#N/A</v>
      </c>
      <c r="AE30" s="104" t="e">
        <f>IF(M29-AD30&gt;0,M29-AD30,"0")</f>
        <v>#N/A</v>
      </c>
    </row>
    <row r="31" spans="1:31" ht="27" x14ac:dyDescent="0.15">
      <c r="A31" s="371"/>
      <c r="B31" s="374"/>
      <c r="C31" s="9" t="s">
        <v>76</v>
      </c>
      <c r="D31" s="273" t="s">
        <v>22</v>
      </c>
      <c r="E31" s="273"/>
      <c r="F31" s="273"/>
      <c r="G31" s="273"/>
      <c r="H31" s="273"/>
      <c r="I31" s="273"/>
      <c r="J31" s="273"/>
      <c r="K31" s="160" t="s">
        <v>22</v>
      </c>
      <c r="L31" s="362"/>
      <c r="M31" s="365"/>
      <c r="N31" s="137" t="s">
        <v>315</v>
      </c>
      <c r="O31" s="7" t="s">
        <v>23</v>
      </c>
      <c r="P31" s="7" t="s">
        <v>188</v>
      </c>
      <c r="Q31" s="160" t="s">
        <v>3</v>
      </c>
      <c r="R31" s="7" t="s">
        <v>188</v>
      </c>
      <c r="S31" s="160" t="s">
        <v>3</v>
      </c>
      <c r="T31" s="120" t="s">
        <v>26</v>
      </c>
      <c r="U31" s="120" t="s">
        <v>26</v>
      </c>
      <c r="V31" s="120" t="s">
        <v>26</v>
      </c>
      <c r="W31" s="160" t="s">
        <v>4</v>
      </c>
      <c r="X31" s="12" t="s">
        <v>5</v>
      </c>
      <c r="Y31" s="7" t="s">
        <v>193</v>
      </c>
      <c r="Z31" s="160" t="s">
        <v>3</v>
      </c>
      <c r="AA31" s="10">
        <v>22</v>
      </c>
      <c r="AB31" s="103" t="e">
        <f>ROUNDDOWN(Q32/AA31+Z32/22,0)</f>
        <v>#N/A</v>
      </c>
      <c r="AC31" s="103" t="e">
        <f>IF(M29-AB31&gt;0,M29-AB31,"0")</f>
        <v>#N/A</v>
      </c>
      <c r="AD31" s="103" t="e">
        <f>ROUNDDOWN(S32/AA31+Z32/22,0)</f>
        <v>#N/A</v>
      </c>
      <c r="AE31" s="104" t="e">
        <f>IF(M29-AD31&gt;0,M29-AD31,"0")</f>
        <v>#N/A</v>
      </c>
    </row>
    <row r="32" spans="1:31" ht="14.25" thickBot="1" x14ac:dyDescent="0.2">
      <c r="A32" s="372"/>
      <c r="B32" s="375"/>
      <c r="C32" s="97" t="e">
        <f>VLOOKUP($B29,$A$45:$C$52,3,FALSE)</f>
        <v>#N/A</v>
      </c>
      <c r="D32" s="131" t="s">
        <v>13</v>
      </c>
      <c r="E32" s="114"/>
      <c r="F32" s="20" t="s">
        <v>14</v>
      </c>
      <c r="G32" s="114"/>
      <c r="H32" s="20" t="s">
        <v>15</v>
      </c>
      <c r="I32" s="114"/>
      <c r="J32" s="20" t="s">
        <v>16</v>
      </c>
      <c r="K32" s="27" t="e">
        <f>(D32&amp;IF(E32="元",1,E32)&amp;"年"&amp;G32&amp;"月"&amp;I32&amp;"日")*1</f>
        <v>#VALUE!</v>
      </c>
      <c r="L32" s="363"/>
      <c r="M32" s="366"/>
      <c r="N32" s="116">
        <f>N28</f>
        <v>11880</v>
      </c>
      <c r="O32" s="134">
        <f>O28</f>
        <v>6.25E-2</v>
      </c>
      <c r="P32" s="135" t="e">
        <f>ROUNDDOWN(N32*C30,0)</f>
        <v>#N/A</v>
      </c>
      <c r="Q32" s="99" t="e">
        <f>P30+Q30+P32</f>
        <v>#N/A</v>
      </c>
      <c r="R32" s="99" t="e">
        <f>ROUNDDOWN(N32*C32,0)</f>
        <v>#N/A</v>
      </c>
      <c r="S32" s="99" t="e">
        <f>R30+S30+R32</f>
        <v>#N/A</v>
      </c>
      <c r="T32" s="121" t="str">
        <f>T28</f>
        <v>-</v>
      </c>
      <c r="U32" s="121" t="str">
        <f>U28</f>
        <v>-</v>
      </c>
      <c r="V32" s="121" t="str">
        <f>V28</f>
        <v>-</v>
      </c>
      <c r="W32" s="121">
        <f>W28</f>
        <v>0</v>
      </c>
      <c r="X32" s="121">
        <f>X28</f>
        <v>0</v>
      </c>
      <c r="Y32" s="100">
        <f>ROUNDDOWN((X32+W32)*O32,0)</f>
        <v>0</v>
      </c>
      <c r="Z32" s="99">
        <f>SUM(T30:Z30,T32:X32)</f>
        <v>4300</v>
      </c>
      <c r="AA32" s="21">
        <v>23</v>
      </c>
      <c r="AB32" s="105" t="e">
        <f>ROUNDDOWN(Q32/AA32+Z32/22,0)</f>
        <v>#N/A</v>
      </c>
      <c r="AC32" s="105" t="e">
        <f>IF(M29-AB32&gt;0,M29-AB32,"0")</f>
        <v>#N/A</v>
      </c>
      <c r="AD32" s="105" t="e">
        <f>ROUNDDOWN(S32/AA32+Z32/22,0)</f>
        <v>#N/A</v>
      </c>
      <c r="AE32" s="106" t="e">
        <f>IF(M29-AD32&gt;0,M29-AD32,"0")</f>
        <v>#N/A</v>
      </c>
    </row>
    <row r="33" spans="1:31" ht="27" customHeight="1" thickTop="1" x14ac:dyDescent="0.15">
      <c r="A33" s="370">
        <v>8</v>
      </c>
      <c r="B33" s="373"/>
      <c r="C33" s="22" t="s">
        <v>20</v>
      </c>
      <c r="D33" s="369" t="s">
        <v>21</v>
      </c>
      <c r="E33" s="369"/>
      <c r="F33" s="369"/>
      <c r="G33" s="369"/>
      <c r="H33" s="369"/>
      <c r="I33" s="369"/>
      <c r="J33" s="369"/>
      <c r="K33" s="167" t="s">
        <v>21</v>
      </c>
      <c r="L33" s="361">
        <f>L29</f>
        <v>340000</v>
      </c>
      <c r="M33" s="364">
        <f>ROUND(ROUND(L33/22,-1)*2/3,0)</f>
        <v>10300</v>
      </c>
      <c r="N33" s="24" t="s">
        <v>42</v>
      </c>
      <c r="O33" s="24" t="s">
        <v>24</v>
      </c>
      <c r="P33" s="24" t="s">
        <v>189</v>
      </c>
      <c r="Q33" s="24" t="s">
        <v>12</v>
      </c>
      <c r="R33" s="24" t="s">
        <v>189</v>
      </c>
      <c r="S33" s="24" t="s">
        <v>12</v>
      </c>
      <c r="T33" s="122" t="s">
        <v>26</v>
      </c>
      <c r="U33" s="122" t="s">
        <v>26</v>
      </c>
      <c r="V33" s="122" t="s">
        <v>26</v>
      </c>
      <c r="W33" s="122" t="str">
        <f>W29</f>
        <v>義務教育等教員特別手当</v>
      </c>
      <c r="X33" s="122" t="str">
        <f>X29</f>
        <v>住居手当</v>
      </c>
      <c r="Y33" s="122" t="s">
        <v>26</v>
      </c>
      <c r="Z33" s="122" t="s">
        <v>26</v>
      </c>
      <c r="AA33" s="25">
        <v>20</v>
      </c>
      <c r="AB33" s="107" t="e">
        <f>ROUNDDOWN(Q36/AA33+Z36/22,0)</f>
        <v>#N/A</v>
      </c>
      <c r="AC33" s="107" t="e">
        <f>IF(M33-AB33&gt;0,M33-AB33,"0")</f>
        <v>#N/A</v>
      </c>
      <c r="AD33" s="107" t="e">
        <f>ROUNDDOWN(S36/AA33+Z36/22,0)</f>
        <v>#N/A</v>
      </c>
      <c r="AE33" s="108" t="e">
        <f>IF(M33-AD33&gt;0,M33-AD33,"0")</f>
        <v>#N/A</v>
      </c>
    </row>
    <row r="34" spans="1:31" x14ac:dyDescent="0.15">
      <c r="A34" s="371"/>
      <c r="B34" s="374"/>
      <c r="C34" s="96" t="e">
        <f>VLOOKUP($B33,$A$45:$C$52,2,FALSE)</f>
        <v>#N/A</v>
      </c>
      <c r="D34" s="130" t="s">
        <v>13</v>
      </c>
      <c r="E34" s="113"/>
      <c r="F34" s="11" t="s">
        <v>14</v>
      </c>
      <c r="G34" s="113"/>
      <c r="H34" s="11" t="s">
        <v>15</v>
      </c>
      <c r="I34" s="113"/>
      <c r="J34" s="11" t="s">
        <v>16</v>
      </c>
      <c r="K34" s="26" t="e">
        <f>(D34&amp;IF(E34="元",1,E34)&amp;"年"&amp;G34&amp;"月"&amp;I34&amp;"日")*1</f>
        <v>#VALUE!</v>
      </c>
      <c r="L34" s="362"/>
      <c r="M34" s="365"/>
      <c r="N34" s="115">
        <f>N30</f>
        <v>297000</v>
      </c>
      <c r="O34" s="133">
        <f>O30</f>
        <v>7.0000000000000001E-3</v>
      </c>
      <c r="P34" s="98" t="e">
        <f>ROUNDDOWN(N34*C34,0)-ROUNDDOWN(ROUNDDOWN(N34*C34,0)*O34,0)</f>
        <v>#N/A</v>
      </c>
      <c r="Q34" s="98" t="e">
        <f>ROUNDDOWN(ROUNDDOWN((N34+N36+IF(C34=0,0,W36/C34)+IF(C34=0,0,X36/C34))*O36,0)*C34,0)</f>
        <v>#N/A</v>
      </c>
      <c r="R34" s="98" t="e">
        <f>ROUNDDOWN(N34*C36,0)-ROUNDDOWN(ROUNDDOWN(N34*C36,0)*O34,0)</f>
        <v>#N/A</v>
      </c>
      <c r="S34" s="98" t="e">
        <f>ROUNDDOWN(ROUNDDOWN((N34+N36+IF(C36=0,0,W36/C36)+IF(C36=0,0,X36/C36))*O36,0)*C36,0)</f>
        <v>#N/A</v>
      </c>
      <c r="T34" s="119" t="str">
        <f>T30</f>
        <v>-</v>
      </c>
      <c r="U34" s="119" t="str">
        <f>U30</f>
        <v>-</v>
      </c>
      <c r="V34" s="119" t="str">
        <f>V30</f>
        <v>-</v>
      </c>
      <c r="W34" s="119">
        <f>W30</f>
        <v>4300</v>
      </c>
      <c r="X34" s="119" t="str">
        <f>X30</f>
        <v>-</v>
      </c>
      <c r="Y34" s="119" t="str">
        <f>Y30</f>
        <v>-</v>
      </c>
      <c r="Z34" s="119" t="str">
        <f>Z30</f>
        <v>-</v>
      </c>
      <c r="AA34" s="10">
        <v>21</v>
      </c>
      <c r="AB34" s="103" t="e">
        <f>ROUNDDOWN(Q36/AA34+Z36/22,0)</f>
        <v>#N/A</v>
      </c>
      <c r="AC34" s="103" t="e">
        <f>IF(M33-AB34&gt;0,M33-AB34,"0")</f>
        <v>#N/A</v>
      </c>
      <c r="AD34" s="103" t="e">
        <f>ROUNDDOWN(S36/AA34+Z36/22,0)</f>
        <v>#N/A</v>
      </c>
      <c r="AE34" s="104" t="e">
        <f>IF(M33-AD34&gt;0,M33-AD34,"0")</f>
        <v>#N/A</v>
      </c>
    </row>
    <row r="35" spans="1:31" ht="27" x14ac:dyDescent="0.15">
      <c r="A35" s="371"/>
      <c r="B35" s="374"/>
      <c r="C35" s="9" t="s">
        <v>76</v>
      </c>
      <c r="D35" s="273" t="s">
        <v>22</v>
      </c>
      <c r="E35" s="273"/>
      <c r="F35" s="273"/>
      <c r="G35" s="273"/>
      <c r="H35" s="273"/>
      <c r="I35" s="273"/>
      <c r="J35" s="273"/>
      <c r="K35" s="160" t="s">
        <v>22</v>
      </c>
      <c r="L35" s="362"/>
      <c r="M35" s="365"/>
      <c r="N35" s="137" t="s">
        <v>316</v>
      </c>
      <c r="O35" s="7" t="s">
        <v>23</v>
      </c>
      <c r="P35" s="7" t="s">
        <v>188</v>
      </c>
      <c r="Q35" s="160" t="s">
        <v>3</v>
      </c>
      <c r="R35" s="7" t="s">
        <v>188</v>
      </c>
      <c r="S35" s="160" t="s">
        <v>3</v>
      </c>
      <c r="T35" s="120" t="s">
        <v>26</v>
      </c>
      <c r="U35" s="120" t="s">
        <v>26</v>
      </c>
      <c r="V35" s="120" t="s">
        <v>26</v>
      </c>
      <c r="W35" s="160" t="s">
        <v>4</v>
      </c>
      <c r="X35" s="12" t="s">
        <v>5</v>
      </c>
      <c r="Y35" s="7" t="s">
        <v>193</v>
      </c>
      <c r="Z35" s="160" t="s">
        <v>3</v>
      </c>
      <c r="AA35" s="10">
        <v>22</v>
      </c>
      <c r="AB35" s="103" t="e">
        <f>ROUNDDOWN(Q36/AA35+Z36/22,0)</f>
        <v>#N/A</v>
      </c>
      <c r="AC35" s="103" t="e">
        <f>IF(M33-AB35&gt;0,M33-AB35,"0")</f>
        <v>#N/A</v>
      </c>
      <c r="AD35" s="103" t="e">
        <f>ROUNDDOWN(S36/AA35+Z36/22,0)</f>
        <v>#N/A</v>
      </c>
      <c r="AE35" s="104" t="e">
        <f>IF(M33-AD35&gt;0,M33-AD35,"0")</f>
        <v>#N/A</v>
      </c>
    </row>
    <row r="36" spans="1:31" ht="14.25" thickBot="1" x14ac:dyDescent="0.2">
      <c r="A36" s="372"/>
      <c r="B36" s="375"/>
      <c r="C36" s="97" t="e">
        <f>VLOOKUP($B33,$A$45:$C$52,3,FALSE)</f>
        <v>#N/A</v>
      </c>
      <c r="D36" s="131" t="s">
        <v>13</v>
      </c>
      <c r="E36" s="114"/>
      <c r="F36" s="20" t="s">
        <v>14</v>
      </c>
      <c r="G36" s="114"/>
      <c r="H36" s="20" t="s">
        <v>15</v>
      </c>
      <c r="I36" s="114"/>
      <c r="J36" s="20" t="s">
        <v>16</v>
      </c>
      <c r="K36" s="27" t="e">
        <f>(D36&amp;IF(E36="元",1,E36)&amp;"年"&amp;G36&amp;"月"&amp;I36&amp;"日")*1</f>
        <v>#VALUE!</v>
      </c>
      <c r="L36" s="363"/>
      <c r="M36" s="366"/>
      <c r="N36" s="116">
        <f>N32</f>
        <v>11880</v>
      </c>
      <c r="O36" s="134">
        <f>O32</f>
        <v>6.25E-2</v>
      </c>
      <c r="P36" s="135" t="e">
        <f>ROUNDDOWN(N36*C34,0)</f>
        <v>#N/A</v>
      </c>
      <c r="Q36" s="99" t="e">
        <f>P34+Q34+P36</f>
        <v>#N/A</v>
      </c>
      <c r="R36" s="99" t="e">
        <f>ROUNDDOWN(N36*C36,0)</f>
        <v>#N/A</v>
      </c>
      <c r="S36" s="99" t="e">
        <f>R34+S34+R36</f>
        <v>#N/A</v>
      </c>
      <c r="T36" s="121" t="str">
        <f>T32</f>
        <v>-</v>
      </c>
      <c r="U36" s="121" t="str">
        <f>U32</f>
        <v>-</v>
      </c>
      <c r="V36" s="121" t="str">
        <f>V32</f>
        <v>-</v>
      </c>
      <c r="W36" s="121">
        <f>W32</f>
        <v>0</v>
      </c>
      <c r="X36" s="121">
        <f>X32</f>
        <v>0</v>
      </c>
      <c r="Y36" s="100">
        <f>ROUNDDOWN((X36+W36)*O36,0)</f>
        <v>0</v>
      </c>
      <c r="Z36" s="99">
        <f>SUM(T34:Z34,T36:X36)</f>
        <v>4300</v>
      </c>
      <c r="AA36" s="21">
        <v>23</v>
      </c>
      <c r="AB36" s="105" t="e">
        <f>ROUNDDOWN(Q36/AA36+Z36/22,0)</f>
        <v>#N/A</v>
      </c>
      <c r="AC36" s="105" t="e">
        <f>IF(M33-AB36&gt;0,M33-AB36,"0")</f>
        <v>#N/A</v>
      </c>
      <c r="AD36" s="105" t="e">
        <f>ROUNDDOWN(S36/AA36+Z36/22,0)</f>
        <v>#N/A</v>
      </c>
      <c r="AE36" s="106" t="e">
        <f>IF(M33-AD36&gt;0,M33-AD36,"0")</f>
        <v>#N/A</v>
      </c>
    </row>
    <row r="37" spans="1:31" ht="27" customHeight="1" thickTop="1" x14ac:dyDescent="0.15">
      <c r="A37" s="370">
        <v>9</v>
      </c>
      <c r="B37" s="373"/>
      <c r="C37" s="22" t="s">
        <v>20</v>
      </c>
      <c r="D37" s="369" t="s">
        <v>21</v>
      </c>
      <c r="E37" s="369"/>
      <c r="F37" s="369"/>
      <c r="G37" s="369"/>
      <c r="H37" s="369"/>
      <c r="I37" s="369"/>
      <c r="J37" s="369"/>
      <c r="K37" s="167" t="s">
        <v>21</v>
      </c>
      <c r="L37" s="361">
        <f>L33</f>
        <v>340000</v>
      </c>
      <c r="M37" s="364">
        <f>ROUND(ROUND(L37/22,-1)*2/3,0)</f>
        <v>10300</v>
      </c>
      <c r="N37" s="24" t="s">
        <v>42</v>
      </c>
      <c r="O37" s="24" t="s">
        <v>24</v>
      </c>
      <c r="P37" s="24" t="s">
        <v>189</v>
      </c>
      <c r="Q37" s="24" t="s">
        <v>12</v>
      </c>
      <c r="R37" s="24" t="s">
        <v>189</v>
      </c>
      <c r="S37" s="24" t="s">
        <v>12</v>
      </c>
      <c r="T37" s="122" t="s">
        <v>26</v>
      </c>
      <c r="U37" s="122" t="s">
        <v>26</v>
      </c>
      <c r="V37" s="122" t="s">
        <v>26</v>
      </c>
      <c r="W37" s="122" t="str">
        <f>W33</f>
        <v>義務教育等教員特別手当</v>
      </c>
      <c r="X37" s="122" t="str">
        <f>X33</f>
        <v>住居手当</v>
      </c>
      <c r="Y37" s="122" t="s">
        <v>26</v>
      </c>
      <c r="Z37" s="122" t="s">
        <v>26</v>
      </c>
      <c r="AA37" s="25">
        <v>20</v>
      </c>
      <c r="AB37" s="107" t="e">
        <f>ROUNDDOWN(Q40/AA37+Z40/22,0)</f>
        <v>#N/A</v>
      </c>
      <c r="AC37" s="107" t="e">
        <f>IF(M37-AB37&gt;0,M37-AB37,"0")</f>
        <v>#N/A</v>
      </c>
      <c r="AD37" s="107" t="e">
        <f>ROUNDDOWN(S40/AA37+Z40/22,0)</f>
        <v>#N/A</v>
      </c>
      <c r="AE37" s="108" t="e">
        <f>IF(M37-AD37&gt;0,M37-AD37,"0")</f>
        <v>#N/A</v>
      </c>
    </row>
    <row r="38" spans="1:31" x14ac:dyDescent="0.15">
      <c r="A38" s="371"/>
      <c r="B38" s="374"/>
      <c r="C38" s="96" t="e">
        <f>VLOOKUP($B37,$A$45:$C$52,2,FALSE)</f>
        <v>#N/A</v>
      </c>
      <c r="D38" s="130" t="s">
        <v>13</v>
      </c>
      <c r="E38" s="113"/>
      <c r="F38" s="11" t="s">
        <v>14</v>
      </c>
      <c r="G38" s="113"/>
      <c r="H38" s="11" t="s">
        <v>15</v>
      </c>
      <c r="I38" s="113"/>
      <c r="J38" s="11" t="s">
        <v>16</v>
      </c>
      <c r="K38" s="26" t="e">
        <f>(D38&amp;IF(E38="元",1,E38)&amp;"年"&amp;G38&amp;"月"&amp;I38&amp;"日")*1</f>
        <v>#VALUE!</v>
      </c>
      <c r="L38" s="362"/>
      <c r="M38" s="365"/>
      <c r="N38" s="115">
        <f>N34</f>
        <v>297000</v>
      </c>
      <c r="O38" s="133">
        <f>O34</f>
        <v>7.0000000000000001E-3</v>
      </c>
      <c r="P38" s="98" t="e">
        <f>ROUNDDOWN(N38*C38,0)-ROUNDDOWN(ROUNDDOWN(N38*C38,0)*O38,0)</f>
        <v>#N/A</v>
      </c>
      <c r="Q38" s="98" t="e">
        <f>ROUNDDOWN(ROUNDDOWN((N38+N40+IF(C38=0,0,W40/C38)+IF(C38=0,0,X40/C38))*O40,0)*C38,0)</f>
        <v>#N/A</v>
      </c>
      <c r="R38" s="98" t="e">
        <f>ROUNDDOWN(N38*C40,0)-ROUNDDOWN(ROUNDDOWN(N38*C40,0)*O38,0)</f>
        <v>#N/A</v>
      </c>
      <c r="S38" s="98" t="e">
        <f>ROUNDDOWN(ROUNDDOWN((N38+N40+IF(C40=0,0,W40/C40)+IF(C40=0,0,X40/C40))*O40,0)*C40,0)</f>
        <v>#N/A</v>
      </c>
      <c r="T38" s="119" t="str">
        <f>T34</f>
        <v>-</v>
      </c>
      <c r="U38" s="119" t="str">
        <f>U34</f>
        <v>-</v>
      </c>
      <c r="V38" s="119" t="str">
        <f>V34</f>
        <v>-</v>
      </c>
      <c r="W38" s="119">
        <f>W34</f>
        <v>4300</v>
      </c>
      <c r="X38" s="119" t="str">
        <f>X34</f>
        <v>-</v>
      </c>
      <c r="Y38" s="119" t="str">
        <f>Y34</f>
        <v>-</v>
      </c>
      <c r="Z38" s="119" t="str">
        <f>Z34</f>
        <v>-</v>
      </c>
      <c r="AA38" s="10">
        <v>21</v>
      </c>
      <c r="AB38" s="103" t="e">
        <f>ROUNDDOWN(Q40/AA38+Z40/22,0)</f>
        <v>#N/A</v>
      </c>
      <c r="AC38" s="103" t="e">
        <f>IF(M37-AB38&gt;0,M37-AB38,"0")</f>
        <v>#N/A</v>
      </c>
      <c r="AD38" s="103" t="e">
        <f>ROUNDDOWN(S40/AA38+Z40/22,0)</f>
        <v>#N/A</v>
      </c>
      <c r="AE38" s="104" t="e">
        <f>IF(M37-AD38&gt;0,M37-AD38,"0")</f>
        <v>#N/A</v>
      </c>
    </row>
    <row r="39" spans="1:31" ht="27" x14ac:dyDescent="0.15">
      <c r="A39" s="371"/>
      <c r="B39" s="374"/>
      <c r="C39" s="9" t="s">
        <v>76</v>
      </c>
      <c r="D39" s="273" t="s">
        <v>22</v>
      </c>
      <c r="E39" s="273"/>
      <c r="F39" s="273"/>
      <c r="G39" s="273"/>
      <c r="H39" s="273"/>
      <c r="I39" s="273"/>
      <c r="J39" s="273"/>
      <c r="K39" s="160" t="s">
        <v>22</v>
      </c>
      <c r="L39" s="362"/>
      <c r="M39" s="365"/>
      <c r="N39" s="137" t="s">
        <v>315</v>
      </c>
      <c r="O39" s="7" t="s">
        <v>23</v>
      </c>
      <c r="P39" s="7" t="s">
        <v>188</v>
      </c>
      <c r="Q39" s="160" t="s">
        <v>3</v>
      </c>
      <c r="R39" s="7" t="s">
        <v>188</v>
      </c>
      <c r="S39" s="160" t="s">
        <v>3</v>
      </c>
      <c r="T39" s="120" t="s">
        <v>26</v>
      </c>
      <c r="U39" s="120" t="s">
        <v>26</v>
      </c>
      <c r="V39" s="120" t="s">
        <v>26</v>
      </c>
      <c r="W39" s="160" t="s">
        <v>4</v>
      </c>
      <c r="X39" s="12" t="s">
        <v>5</v>
      </c>
      <c r="Y39" s="7" t="s">
        <v>193</v>
      </c>
      <c r="Z39" s="160" t="s">
        <v>3</v>
      </c>
      <c r="AA39" s="10">
        <v>22</v>
      </c>
      <c r="AB39" s="103" t="e">
        <f>ROUNDDOWN(Q40/AA39+Z40/22,0)</f>
        <v>#N/A</v>
      </c>
      <c r="AC39" s="103" t="e">
        <f>IF(M37-AB39&gt;0,M37-AB39,"0")</f>
        <v>#N/A</v>
      </c>
      <c r="AD39" s="103" t="e">
        <f>ROUNDDOWN(S40/AA39+Z40/22,0)</f>
        <v>#N/A</v>
      </c>
      <c r="AE39" s="104" t="e">
        <f>IF(M37-AD39&gt;0,M37-AD39,"0")</f>
        <v>#N/A</v>
      </c>
    </row>
    <row r="40" spans="1:31" ht="14.25" thickBot="1" x14ac:dyDescent="0.2">
      <c r="A40" s="372"/>
      <c r="B40" s="375"/>
      <c r="C40" s="97" t="e">
        <f>VLOOKUP($B37,$A$45:$C$52,3,FALSE)</f>
        <v>#N/A</v>
      </c>
      <c r="D40" s="131" t="s">
        <v>13</v>
      </c>
      <c r="E40" s="114"/>
      <c r="F40" s="20" t="s">
        <v>14</v>
      </c>
      <c r="G40" s="114"/>
      <c r="H40" s="20" t="s">
        <v>15</v>
      </c>
      <c r="I40" s="114"/>
      <c r="J40" s="20" t="s">
        <v>16</v>
      </c>
      <c r="K40" s="27" t="e">
        <f>(D40&amp;IF(E40="元",1,E40)&amp;"年"&amp;G40&amp;"月"&amp;I40&amp;"日")*1</f>
        <v>#VALUE!</v>
      </c>
      <c r="L40" s="363"/>
      <c r="M40" s="366"/>
      <c r="N40" s="116">
        <f>N36</f>
        <v>11880</v>
      </c>
      <c r="O40" s="134">
        <f>O36</f>
        <v>6.25E-2</v>
      </c>
      <c r="P40" s="135" t="e">
        <f>ROUNDDOWN(N40*C38,0)</f>
        <v>#N/A</v>
      </c>
      <c r="Q40" s="99" t="e">
        <f>P38+Q38+P40</f>
        <v>#N/A</v>
      </c>
      <c r="R40" s="99" t="e">
        <f>ROUNDDOWN(N40*C40,0)</f>
        <v>#N/A</v>
      </c>
      <c r="S40" s="99" t="e">
        <f>R38+S38+R40</f>
        <v>#N/A</v>
      </c>
      <c r="T40" s="121" t="str">
        <f>T36</f>
        <v>-</v>
      </c>
      <c r="U40" s="121" t="str">
        <f>U36</f>
        <v>-</v>
      </c>
      <c r="V40" s="121" t="str">
        <f>V36</f>
        <v>-</v>
      </c>
      <c r="W40" s="121">
        <f>W36</f>
        <v>0</v>
      </c>
      <c r="X40" s="121">
        <f>X36</f>
        <v>0</v>
      </c>
      <c r="Y40" s="100">
        <f>ROUNDDOWN((X40+W40)*O40,0)</f>
        <v>0</v>
      </c>
      <c r="Z40" s="99">
        <f>SUM(T38:Z38,T40:X40)</f>
        <v>4300</v>
      </c>
      <c r="AA40" s="21">
        <v>23</v>
      </c>
      <c r="AB40" s="105" t="e">
        <f>ROUNDDOWN(Q40/AA40+Z40/22,0)</f>
        <v>#N/A</v>
      </c>
      <c r="AC40" s="105" t="e">
        <f>IF(M37-AB40&gt;0,M37-AB40,"0")</f>
        <v>#N/A</v>
      </c>
      <c r="AD40" s="105" t="e">
        <f>ROUNDDOWN(S40/AA40+Z40/22,0)</f>
        <v>#N/A</v>
      </c>
      <c r="AE40" s="106" t="e">
        <f>IF(M37-AD40&gt;0,M37-AD40,"0")</f>
        <v>#N/A</v>
      </c>
    </row>
    <row r="41" spans="1:31" ht="14.25" thickTop="1" x14ac:dyDescent="0.15">
      <c r="A41" t="s">
        <v>100</v>
      </c>
    </row>
    <row r="42" spans="1:31" x14ac:dyDescent="0.15">
      <c r="E42" s="4"/>
    </row>
    <row r="43" spans="1:31" x14ac:dyDescent="0.15">
      <c r="B43" s="162" t="s">
        <v>30</v>
      </c>
      <c r="C43" s="162" t="s">
        <v>29</v>
      </c>
      <c r="E43" s="4"/>
      <c r="K43" s="28" t="s">
        <v>39</v>
      </c>
      <c r="N43" s="58" t="s">
        <v>43</v>
      </c>
      <c r="Z43" s="17" t="s">
        <v>17</v>
      </c>
    </row>
    <row r="44" spans="1:31" ht="216" customHeight="1" x14ac:dyDescent="0.15">
      <c r="A44" s="2" t="s">
        <v>41</v>
      </c>
      <c r="B44" s="1"/>
      <c r="C44" s="1"/>
      <c r="E44" s="2" t="s">
        <v>314</v>
      </c>
      <c r="K44" s="29" t="s">
        <v>40</v>
      </c>
      <c r="N44" s="359" t="s">
        <v>78</v>
      </c>
      <c r="O44" s="360"/>
      <c r="P44" s="360"/>
      <c r="Q44" s="360"/>
      <c r="R44" s="360"/>
      <c r="Z44" s="18" t="s">
        <v>4</v>
      </c>
    </row>
    <row r="45" spans="1:31" ht="54" x14ac:dyDescent="0.15">
      <c r="A45" s="128" t="s">
        <v>74</v>
      </c>
      <c r="B45" s="129">
        <v>1</v>
      </c>
      <c r="C45" s="129">
        <v>1</v>
      </c>
      <c r="E45" s="2" t="s">
        <v>13</v>
      </c>
      <c r="Z45" s="18" t="s">
        <v>6</v>
      </c>
    </row>
    <row r="46" spans="1:31" ht="40.5" x14ac:dyDescent="0.15">
      <c r="A46" s="128" t="s">
        <v>34</v>
      </c>
      <c r="B46" s="129">
        <v>0</v>
      </c>
      <c r="C46" s="129">
        <v>1</v>
      </c>
      <c r="E46" s="128"/>
      <c r="Z46" s="18" t="s">
        <v>7</v>
      </c>
    </row>
    <row r="47" spans="1:31" ht="40.5" x14ac:dyDescent="0.15">
      <c r="A47" s="128" t="s">
        <v>313</v>
      </c>
      <c r="B47" s="129">
        <v>0.8</v>
      </c>
      <c r="C47" s="129">
        <v>0.8</v>
      </c>
      <c r="Z47" s="18" t="s">
        <v>187</v>
      </c>
    </row>
    <row r="48" spans="1:31" ht="40.5" x14ac:dyDescent="0.15">
      <c r="A48" s="128" t="s">
        <v>312</v>
      </c>
      <c r="B48" s="129">
        <v>0.5</v>
      </c>
      <c r="C48" s="129">
        <v>0.5</v>
      </c>
      <c r="Z48" s="18" t="s">
        <v>8</v>
      </c>
    </row>
    <row r="49" spans="1:26" ht="27" x14ac:dyDescent="0.15">
      <c r="A49" s="128" t="s">
        <v>311</v>
      </c>
      <c r="B49" s="129">
        <v>0</v>
      </c>
      <c r="C49" s="129">
        <v>0</v>
      </c>
      <c r="Z49" s="18" t="s">
        <v>9</v>
      </c>
    </row>
    <row r="50" spans="1:26" x14ac:dyDescent="0.15">
      <c r="A50" s="128" t="s">
        <v>28</v>
      </c>
      <c r="B50" s="129">
        <v>1</v>
      </c>
      <c r="C50" s="129">
        <v>1</v>
      </c>
      <c r="Z50" s="18" t="s">
        <v>310</v>
      </c>
    </row>
    <row r="51" spans="1:26" ht="15.75" customHeight="1" x14ac:dyDescent="0.15">
      <c r="A51" s="128" t="s">
        <v>184</v>
      </c>
      <c r="B51" s="129">
        <v>0.5</v>
      </c>
      <c r="C51" s="129">
        <v>0.5</v>
      </c>
      <c r="Z51" s="18" t="s">
        <v>10</v>
      </c>
    </row>
    <row r="52" spans="1:26" x14ac:dyDescent="0.15">
      <c r="A52" s="184"/>
      <c r="B52" s="184"/>
      <c r="C52" s="184"/>
      <c r="Z52" s="18" t="s">
        <v>11</v>
      </c>
    </row>
    <row r="53" spans="1:26" x14ac:dyDescent="0.15">
      <c r="Z53" s="18"/>
    </row>
    <row r="54" spans="1:26" x14ac:dyDescent="0.15">
      <c r="Z54" s="132"/>
    </row>
    <row r="55" spans="1:26" x14ac:dyDescent="0.15">
      <c r="Z55" s="132"/>
    </row>
    <row r="56" spans="1:26" x14ac:dyDescent="0.15">
      <c r="Z56" s="132"/>
    </row>
    <row r="57" spans="1:26" x14ac:dyDescent="0.15">
      <c r="Z57" s="132"/>
    </row>
    <row r="58" spans="1:26" x14ac:dyDescent="0.15">
      <c r="Z58" s="132"/>
    </row>
    <row r="59" spans="1:26" x14ac:dyDescent="0.15">
      <c r="Z59" s="132"/>
    </row>
    <row r="60" spans="1:26" x14ac:dyDescent="0.15">
      <c r="Z60" s="132"/>
    </row>
    <row r="61" spans="1:26" x14ac:dyDescent="0.15">
      <c r="Z61" s="132"/>
    </row>
    <row r="62" spans="1:26" x14ac:dyDescent="0.15">
      <c r="Z62" s="132"/>
    </row>
    <row r="63" spans="1:26" x14ac:dyDescent="0.15">
      <c r="Z63" s="132"/>
    </row>
    <row r="64" spans="1:26" x14ac:dyDescent="0.15">
      <c r="Z64" s="19" t="s">
        <v>41</v>
      </c>
    </row>
  </sheetData>
  <sheetProtection algorithmName="SHA-512" hashValue="FfZa+ndcLLhFVi+vgbMRDDnHaqzK6tc98z+HBm5h5yDVTlYWudCnoV5VFk6wDkc8aKE/DAQuEeV/CSfr5R/wuw==" saltValue="K06OpqmyxyzbIMFp3IS09Q==" spinCount="100000" sheet="1" formatColumns="0"/>
  <mergeCells count="68">
    <mergeCell ref="X1:AA1"/>
    <mergeCell ref="AB1:AE1"/>
    <mergeCell ref="X2:AA2"/>
    <mergeCell ref="AB2:AE2"/>
    <mergeCell ref="D3:J3"/>
    <mergeCell ref="N3:O3"/>
    <mergeCell ref="P3:S3"/>
    <mergeCell ref="W3:Z3"/>
    <mergeCell ref="R4:S4"/>
    <mergeCell ref="T4:Z4"/>
    <mergeCell ref="A5:A8"/>
    <mergeCell ref="B5:B8"/>
    <mergeCell ref="D5:J5"/>
    <mergeCell ref="L5:L8"/>
    <mergeCell ref="M5:M8"/>
    <mergeCell ref="M9:M12"/>
    <mergeCell ref="D11:J11"/>
    <mergeCell ref="D4:J4"/>
    <mergeCell ref="N4:O4"/>
    <mergeCell ref="P4:Q4"/>
    <mergeCell ref="D7:J7"/>
    <mergeCell ref="A9:A12"/>
    <mergeCell ref="B9:B12"/>
    <mergeCell ref="D9:J9"/>
    <mergeCell ref="L9:L12"/>
    <mergeCell ref="A13:A16"/>
    <mergeCell ref="B13:B16"/>
    <mergeCell ref="D13:J13"/>
    <mergeCell ref="L13:L16"/>
    <mergeCell ref="M13:M16"/>
    <mergeCell ref="D15:J15"/>
    <mergeCell ref="A17:A20"/>
    <mergeCell ref="B17:B20"/>
    <mergeCell ref="D17:J17"/>
    <mergeCell ref="L17:L20"/>
    <mergeCell ref="M17:M20"/>
    <mergeCell ref="D19:J19"/>
    <mergeCell ref="A21:A24"/>
    <mergeCell ref="B21:B24"/>
    <mergeCell ref="D21:J21"/>
    <mergeCell ref="L21:L24"/>
    <mergeCell ref="M21:M24"/>
    <mergeCell ref="D23:J23"/>
    <mergeCell ref="A25:A28"/>
    <mergeCell ref="B25:B28"/>
    <mergeCell ref="D25:J25"/>
    <mergeCell ref="L25:L28"/>
    <mergeCell ref="M25:M28"/>
    <mergeCell ref="D27:J27"/>
    <mergeCell ref="A29:A32"/>
    <mergeCell ref="B29:B32"/>
    <mergeCell ref="D29:J29"/>
    <mergeCell ref="L29:L32"/>
    <mergeCell ref="M29:M32"/>
    <mergeCell ref="D31:J31"/>
    <mergeCell ref="A33:A36"/>
    <mergeCell ref="B33:B36"/>
    <mergeCell ref="D33:J33"/>
    <mergeCell ref="L33:L36"/>
    <mergeCell ref="M33:M36"/>
    <mergeCell ref="D35:J35"/>
    <mergeCell ref="N44:R44"/>
    <mergeCell ref="A37:A40"/>
    <mergeCell ref="B37:B40"/>
    <mergeCell ref="D37:J37"/>
    <mergeCell ref="L37:L40"/>
    <mergeCell ref="M37:M40"/>
    <mergeCell ref="D39:J39"/>
  </mergeCells>
  <phoneticPr fontId="1"/>
  <conditionalFormatting sqref="L5:AE8">
    <cfRule type="expression" dxfId="29" priority="13">
      <formula>$K$8&lt;DATE(2015,10,1)</formula>
    </cfRule>
  </conditionalFormatting>
  <conditionalFormatting sqref="L9:AE12">
    <cfRule type="expression" dxfId="28" priority="16">
      <formula>$K$12&lt;DATE(2015,10,1)</formula>
    </cfRule>
  </conditionalFormatting>
  <conditionalFormatting sqref="L13:AE16">
    <cfRule type="expression" dxfId="27" priority="19">
      <formula>$K$16&lt;DATE(2015,10,1)</formula>
    </cfRule>
  </conditionalFormatting>
  <conditionalFormatting sqref="L17:AE20">
    <cfRule type="expression" dxfId="26" priority="17">
      <formula>$K$20&lt;DATE(2015,10,1)</formula>
    </cfRule>
  </conditionalFormatting>
  <conditionalFormatting sqref="L21:AE24">
    <cfRule type="expression" dxfId="25" priority="12">
      <formula>$K$24&lt;DATE(2015,10,1)</formula>
    </cfRule>
  </conditionalFormatting>
  <conditionalFormatting sqref="L25:AE28">
    <cfRule type="expression" dxfId="24" priority="11">
      <formula>$K$28&lt;DATE(2015,10,1)</formula>
    </cfRule>
  </conditionalFormatting>
  <conditionalFormatting sqref="L29:AE32">
    <cfRule type="expression" dxfId="23" priority="10">
      <formula>$K$32&lt;DATE(2015,10,1)</formula>
    </cfRule>
  </conditionalFormatting>
  <conditionalFormatting sqref="L33:AE36">
    <cfRule type="expression" dxfId="22" priority="9">
      <formula>$K$36&lt;DATE(2015,10,1)</formula>
    </cfRule>
  </conditionalFormatting>
  <conditionalFormatting sqref="L37:AE40">
    <cfRule type="expression" dxfId="21" priority="8">
      <formula>$K$40&lt;DATE(2015,10,1)</formula>
    </cfRule>
  </conditionalFormatting>
  <conditionalFormatting sqref="C13:AE16">
    <cfRule type="expression" dxfId="20" priority="20">
      <formula>$B$13=""</formula>
    </cfRule>
  </conditionalFormatting>
  <conditionalFormatting sqref="C17:AE20">
    <cfRule type="expression" dxfId="19" priority="18">
      <formula>$B$17=""</formula>
    </cfRule>
  </conditionalFormatting>
  <conditionalFormatting sqref="C9:AE9 C11:AE11 C10 F10:AE10 C12 F12:AE12">
    <cfRule type="expression" dxfId="18" priority="15">
      <formula>$B$9=""</formula>
    </cfRule>
  </conditionalFormatting>
  <conditionalFormatting sqref="C5:AE8">
    <cfRule type="expression" dxfId="17" priority="14">
      <formula>$B$5=""</formula>
    </cfRule>
  </conditionalFormatting>
  <conditionalFormatting sqref="C21:AE24">
    <cfRule type="expression" dxfId="16" priority="7">
      <formula>$B$21=""</formula>
    </cfRule>
  </conditionalFormatting>
  <conditionalFormatting sqref="C25:AE28">
    <cfRule type="expression" dxfId="15" priority="6">
      <formula>$B$25=""</formula>
    </cfRule>
  </conditionalFormatting>
  <conditionalFormatting sqref="C29:AE32">
    <cfRule type="expression" dxfId="14" priority="5">
      <formula>$B$29=""</formula>
    </cfRule>
  </conditionalFormatting>
  <conditionalFormatting sqref="C33:AE36">
    <cfRule type="expression" dxfId="13" priority="4">
      <formula>$B$33=""</formula>
    </cfRule>
  </conditionalFormatting>
  <conditionalFormatting sqref="C37:AE40">
    <cfRule type="expression" dxfId="12" priority="3">
      <formula>$B$37=""</formula>
    </cfRule>
  </conditionalFormatting>
  <conditionalFormatting sqref="M5:AE8">
    <cfRule type="expression" dxfId="11" priority="21">
      <formula>$B$5=$A$50</formula>
    </cfRule>
    <cfRule type="expression" dxfId="10" priority="22">
      <formula>$B$5=$A$50</formula>
    </cfRule>
  </conditionalFormatting>
  <conditionalFormatting sqref="M37:AE40">
    <cfRule type="expression" dxfId="9" priority="23">
      <formula>$B$37=$A$50</formula>
    </cfRule>
  </conditionalFormatting>
  <conditionalFormatting sqref="M33:AE36">
    <cfRule type="expression" dxfId="8" priority="24">
      <formula>$B$33=$A$50</formula>
    </cfRule>
  </conditionalFormatting>
  <conditionalFormatting sqref="M29:AE32">
    <cfRule type="expression" dxfId="7" priority="25">
      <formula>$B$29=$A$50</formula>
    </cfRule>
  </conditionalFormatting>
  <conditionalFormatting sqref="M25:AE28">
    <cfRule type="expression" dxfId="6" priority="26">
      <formula>$B$25=$A$50</formula>
    </cfRule>
  </conditionalFormatting>
  <conditionalFormatting sqref="M21:AE24">
    <cfRule type="expression" dxfId="5" priority="27">
      <formula>$B$21=$A$50</formula>
    </cfRule>
  </conditionalFormatting>
  <conditionalFormatting sqref="M17:AE20">
    <cfRule type="expression" dxfId="4" priority="28">
      <formula>$B$17=$A$50</formula>
    </cfRule>
  </conditionalFormatting>
  <conditionalFormatting sqref="M13:AE16">
    <cfRule type="expression" dxfId="3" priority="29">
      <formula>$B$13=$A$50</formula>
    </cfRule>
  </conditionalFormatting>
  <conditionalFormatting sqref="M9:AE12">
    <cfRule type="expression" dxfId="2" priority="30">
      <formula>$B$9=$A$50</formula>
    </cfRule>
  </conditionalFormatting>
  <conditionalFormatting sqref="D10:E10">
    <cfRule type="expression" dxfId="1" priority="2">
      <formula>$B$5=""</formula>
    </cfRule>
  </conditionalFormatting>
  <conditionalFormatting sqref="D12:E12">
    <cfRule type="expression" dxfId="0" priority="1">
      <formula>$B$5=""</formula>
    </cfRule>
  </conditionalFormatting>
  <dataValidations count="4">
    <dataValidation type="list" allowBlank="1" showInputMessage="1" sqref="T5:Z5 T29:Z29 T31:V31 T37:Z37 T39:V39 T33:Z33 T35:V35 T17:Z17 T19:V19 T13:Z13 T15:V15 T7:V7 T9:Z9 T11:V11 T25:Z25 T27:V27 T21:Z21 T23:V23" xr:uid="{00000000-0002-0000-0300-000000000000}">
      <formula1>$Z$44:$Z$64</formula1>
    </dataValidation>
    <dataValidation type="list" allowBlank="1" showInputMessage="1" showErrorMessage="1" sqref="D26 D40 D30 D32 D38 D36 D34 D28 D18 D16 D24 D22 D14 D20" xr:uid="{00000000-0002-0000-0300-000001000000}">
      <formula1>$E$44:$E$46</formula1>
    </dataValidation>
    <dataValidation type="list" allowBlank="1" showInputMessage="1" showErrorMessage="1" sqref="B5:B40" xr:uid="{00000000-0002-0000-0300-000002000000}">
      <formula1>$A$44:$A$52</formula1>
    </dataValidation>
    <dataValidation type="list" allowBlank="1" showDropDown="1" showInputMessage="1" sqref="D6" xr:uid="{00000000-0002-0000-0300-000003000000}">
      <formula1>$E$44:$E$46</formula1>
    </dataValidation>
  </dataValidations>
  <pageMargins left="0.7" right="0.7" top="0.75" bottom="0.75" header="0.3" footer="0.3"/>
  <pageSetup paperSize="9" scale="3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35"/>
  <sheetViews>
    <sheetView view="pageBreakPreview" zoomScaleNormal="100" zoomScaleSheetLayoutView="100" workbookViewId="0">
      <selection activeCell="B1" sqref="B1"/>
    </sheetView>
  </sheetViews>
  <sheetFormatPr defaultRowHeight="13.5" x14ac:dyDescent="0.15"/>
  <cols>
    <col min="1" max="1" width="2.375" customWidth="1"/>
    <col min="2" max="2" width="5.25" customWidth="1"/>
    <col min="3" max="3" width="11.875" customWidth="1"/>
    <col min="4" max="4" width="16.5" bestFit="1" customWidth="1"/>
    <col min="5" max="5" width="11" bestFit="1" customWidth="1"/>
    <col min="8" max="8" width="6.5" customWidth="1"/>
    <col min="9" max="9" width="5.375" bestFit="1" customWidth="1"/>
    <col min="10" max="10" width="6.125" bestFit="1" customWidth="1"/>
    <col min="11" max="11" width="5.375" bestFit="1" customWidth="1"/>
    <col min="12" max="12" width="6.125" bestFit="1" customWidth="1"/>
    <col min="13" max="13" width="5.375" bestFit="1" customWidth="1"/>
    <col min="14" max="14" width="6.125" bestFit="1" customWidth="1"/>
    <col min="15" max="15" width="5.375" bestFit="1" customWidth="1"/>
    <col min="16" max="16" width="6.125" bestFit="1" customWidth="1"/>
    <col min="17" max="17" width="5.375" bestFit="1" customWidth="1"/>
    <col min="18" max="18" width="6.125" bestFit="1" customWidth="1"/>
    <col min="19" max="20" width="5.375" bestFit="1" customWidth="1"/>
  </cols>
  <sheetData>
    <row r="1" spans="2:22" x14ac:dyDescent="0.15">
      <c r="B1" t="s">
        <v>101</v>
      </c>
    </row>
    <row r="2" spans="2:22" ht="6.75" customHeight="1" x14ac:dyDescent="0.15"/>
    <row r="3" spans="2:22" x14ac:dyDescent="0.15">
      <c r="B3" s="68" t="s">
        <v>102</v>
      </c>
      <c r="C3" s="38"/>
      <c r="D3" s="38"/>
      <c r="E3" s="38"/>
      <c r="F3" s="38"/>
      <c r="G3" s="38"/>
      <c r="H3" s="38"/>
      <c r="I3" s="38"/>
      <c r="J3" s="38"/>
      <c r="K3" s="38"/>
      <c r="L3" s="38"/>
      <c r="M3" s="38"/>
      <c r="N3" s="38"/>
      <c r="O3" s="38"/>
      <c r="P3" s="38"/>
      <c r="Q3" s="38"/>
      <c r="R3" s="38"/>
      <c r="S3" s="38"/>
      <c r="T3" s="38"/>
      <c r="U3" s="38"/>
      <c r="V3" s="69"/>
    </row>
    <row r="4" spans="2:22" x14ac:dyDescent="0.15">
      <c r="B4" s="70" t="s">
        <v>103</v>
      </c>
      <c r="C4" s="37"/>
      <c r="D4" s="37"/>
      <c r="E4" s="37"/>
      <c r="F4" s="37"/>
      <c r="G4" s="37"/>
      <c r="H4" s="37"/>
      <c r="I4" s="37"/>
      <c r="J4" s="37"/>
      <c r="K4" s="37"/>
      <c r="L4" s="37"/>
      <c r="M4" s="37"/>
      <c r="N4" s="37"/>
      <c r="O4" s="37"/>
      <c r="P4" s="37"/>
      <c r="Q4" s="37"/>
      <c r="R4" s="37"/>
      <c r="S4" s="37"/>
      <c r="T4" s="37"/>
      <c r="U4" s="37"/>
      <c r="V4" s="71"/>
    </row>
    <row r="5" spans="2:22" x14ac:dyDescent="0.15">
      <c r="B5" s="70" t="s">
        <v>104</v>
      </c>
      <c r="C5" s="37"/>
      <c r="D5" s="37"/>
      <c r="E5" s="37"/>
      <c r="F5" s="37"/>
      <c r="G5" s="37"/>
      <c r="H5" s="37"/>
      <c r="I5" s="37"/>
      <c r="J5" s="37"/>
      <c r="K5" s="37"/>
      <c r="L5" s="37"/>
      <c r="M5" s="37"/>
      <c r="N5" s="37"/>
      <c r="O5" s="37"/>
      <c r="P5" s="37"/>
      <c r="Q5" s="37"/>
      <c r="R5" s="37"/>
      <c r="S5" s="37"/>
      <c r="T5" s="37"/>
      <c r="U5" s="37"/>
      <c r="V5" s="71"/>
    </row>
    <row r="6" spans="2:22" x14ac:dyDescent="0.15">
      <c r="B6" s="72" t="s">
        <v>169</v>
      </c>
      <c r="C6" s="73"/>
      <c r="D6" s="73"/>
      <c r="E6" s="73"/>
      <c r="F6" s="73"/>
      <c r="G6" s="73"/>
      <c r="H6" s="73"/>
      <c r="I6" s="73"/>
      <c r="J6" s="73"/>
      <c r="K6" s="73"/>
      <c r="L6" s="73"/>
      <c r="M6" s="73"/>
      <c r="N6" s="73"/>
      <c r="O6" s="73"/>
      <c r="P6" s="73"/>
      <c r="Q6" s="73"/>
      <c r="R6" s="73"/>
      <c r="S6" s="73"/>
      <c r="T6" s="73"/>
      <c r="U6" s="73"/>
      <c r="V6" s="74"/>
    </row>
    <row r="7" spans="2:22" ht="7.5" customHeight="1" x14ac:dyDescent="0.15"/>
    <row r="8" spans="2:22" x14ac:dyDescent="0.15">
      <c r="B8" s="68" t="s">
        <v>105</v>
      </c>
      <c r="C8" s="38"/>
      <c r="D8" s="38"/>
      <c r="E8" s="38"/>
      <c r="F8" s="38"/>
      <c r="G8" s="38"/>
      <c r="H8" s="38"/>
      <c r="I8" s="38"/>
      <c r="J8" s="38"/>
      <c r="K8" s="38"/>
      <c r="L8" s="38"/>
      <c r="M8" s="38"/>
      <c r="N8" s="38"/>
      <c r="O8" s="38"/>
      <c r="P8" s="38"/>
      <c r="Q8" s="38"/>
      <c r="R8" s="38"/>
      <c r="S8" s="38"/>
      <c r="T8" s="38"/>
      <c r="U8" s="38"/>
      <c r="V8" s="69"/>
    </row>
    <row r="9" spans="2:22" ht="4.5" customHeight="1" x14ac:dyDescent="0.15">
      <c r="B9" s="70"/>
      <c r="C9" s="37"/>
      <c r="D9" s="37"/>
      <c r="E9" s="37"/>
      <c r="F9" s="37"/>
      <c r="G9" s="37"/>
      <c r="H9" s="37"/>
      <c r="I9" s="37"/>
      <c r="J9" s="37"/>
      <c r="K9" s="37"/>
      <c r="L9" s="37"/>
      <c r="M9" s="37"/>
      <c r="N9" s="37"/>
      <c r="O9" s="37"/>
      <c r="P9" s="37"/>
      <c r="Q9" s="37"/>
      <c r="R9" s="37"/>
      <c r="S9" s="37"/>
      <c r="T9" s="37"/>
      <c r="U9" s="37"/>
      <c r="V9" s="71"/>
    </row>
    <row r="10" spans="2:22" x14ac:dyDescent="0.15">
      <c r="B10" s="70" t="s">
        <v>167</v>
      </c>
      <c r="C10" s="37"/>
      <c r="D10" s="37"/>
      <c r="E10" s="37"/>
      <c r="F10" s="37"/>
      <c r="G10" s="37"/>
      <c r="H10" s="37"/>
      <c r="I10" s="37"/>
      <c r="J10" s="37"/>
      <c r="K10" s="37"/>
      <c r="L10" s="37"/>
      <c r="M10" s="37"/>
      <c r="N10" s="37"/>
      <c r="O10" s="37"/>
      <c r="P10" s="37"/>
      <c r="Q10" s="37"/>
      <c r="R10" s="37"/>
      <c r="S10" s="37"/>
      <c r="T10" s="37"/>
      <c r="U10" s="37"/>
      <c r="V10" s="71"/>
    </row>
    <row r="11" spans="2:22" x14ac:dyDescent="0.15">
      <c r="B11" s="70" t="s">
        <v>106</v>
      </c>
      <c r="C11" s="37"/>
      <c r="D11" s="37"/>
      <c r="E11" s="37"/>
      <c r="F11" s="37"/>
      <c r="G11" s="37"/>
      <c r="H11" s="37"/>
      <c r="I11" s="37"/>
      <c r="J11" s="37"/>
      <c r="K11" s="37"/>
      <c r="L11" s="37"/>
      <c r="M11" s="37"/>
      <c r="N11" s="37"/>
      <c r="O11" s="37"/>
      <c r="P11" s="37"/>
      <c r="Q11" s="37"/>
      <c r="R11" s="37"/>
      <c r="S11" s="37"/>
      <c r="T11" s="37"/>
      <c r="U11" s="37"/>
      <c r="V11" s="71"/>
    </row>
    <row r="12" spans="2:22" x14ac:dyDescent="0.15">
      <c r="B12" s="75" t="s">
        <v>107</v>
      </c>
      <c r="C12" s="37"/>
      <c r="D12" s="37"/>
      <c r="E12" s="37"/>
      <c r="F12" s="37"/>
      <c r="G12" s="37"/>
      <c r="H12" s="37"/>
      <c r="I12" s="37"/>
      <c r="J12" s="37"/>
      <c r="K12" s="37"/>
      <c r="L12" s="37"/>
      <c r="M12" s="37"/>
      <c r="N12" s="37"/>
      <c r="O12" s="37"/>
      <c r="P12" s="37"/>
      <c r="Q12" s="37"/>
      <c r="R12" s="37"/>
      <c r="S12" s="37"/>
      <c r="T12" s="37"/>
      <c r="U12" s="37"/>
      <c r="V12" s="71"/>
    </row>
    <row r="13" spans="2:22" x14ac:dyDescent="0.15">
      <c r="B13" s="75" t="s">
        <v>108</v>
      </c>
      <c r="C13" s="37"/>
      <c r="D13" s="37"/>
      <c r="E13" s="37"/>
      <c r="F13" s="37"/>
      <c r="G13" s="37"/>
      <c r="H13" s="37"/>
      <c r="I13" s="37"/>
      <c r="J13" s="37"/>
      <c r="K13" s="37"/>
      <c r="L13" s="37"/>
      <c r="M13" s="37"/>
      <c r="N13" s="37"/>
      <c r="O13" s="37"/>
      <c r="P13" s="37"/>
      <c r="Q13" s="37"/>
      <c r="R13" s="37"/>
      <c r="S13" s="37"/>
      <c r="T13" s="37"/>
      <c r="U13" s="37"/>
      <c r="V13" s="71"/>
    </row>
    <row r="14" spans="2:22" ht="4.5" customHeight="1" x14ac:dyDescent="0.15">
      <c r="B14" s="70"/>
      <c r="C14" s="37"/>
      <c r="D14" s="37"/>
      <c r="E14" s="37"/>
      <c r="F14" s="37"/>
      <c r="G14" s="37"/>
      <c r="H14" s="37"/>
      <c r="I14" s="37"/>
      <c r="J14" s="37"/>
      <c r="K14" s="37"/>
      <c r="L14" s="37"/>
      <c r="M14" s="37"/>
      <c r="N14" s="37"/>
      <c r="O14" s="37"/>
      <c r="P14" s="37"/>
      <c r="Q14" s="37"/>
      <c r="R14" s="37"/>
      <c r="S14" s="37"/>
      <c r="T14" s="37"/>
      <c r="U14" s="37"/>
      <c r="V14" s="71"/>
    </row>
    <row r="15" spans="2:22" x14ac:dyDescent="0.15">
      <c r="B15" s="70" t="s">
        <v>109</v>
      </c>
      <c r="C15" s="37"/>
      <c r="D15" s="37"/>
      <c r="E15" s="37"/>
      <c r="F15" s="37"/>
      <c r="G15" s="37"/>
      <c r="H15" s="37"/>
      <c r="I15" s="37"/>
      <c r="J15" s="37"/>
      <c r="K15" s="37"/>
      <c r="L15" s="37"/>
      <c r="M15" s="37"/>
      <c r="N15" s="37"/>
      <c r="O15" s="37"/>
      <c r="P15" s="37"/>
      <c r="Q15" s="37"/>
      <c r="R15" s="37"/>
      <c r="S15" s="37"/>
      <c r="T15" s="37"/>
      <c r="U15" s="37"/>
      <c r="V15" s="71"/>
    </row>
    <row r="16" spans="2:22" x14ac:dyDescent="0.15">
      <c r="B16" s="70" t="s">
        <v>110</v>
      </c>
      <c r="C16" s="37"/>
      <c r="D16" s="37"/>
      <c r="E16" s="37"/>
      <c r="F16" s="37"/>
      <c r="G16" s="37"/>
      <c r="H16" s="37"/>
      <c r="I16" s="37"/>
      <c r="J16" s="37"/>
      <c r="K16" s="37"/>
      <c r="L16" s="37"/>
      <c r="M16" s="37"/>
      <c r="N16" s="37"/>
      <c r="O16" s="37"/>
      <c r="P16" s="37"/>
      <c r="Q16" s="37"/>
      <c r="R16" s="37"/>
      <c r="S16" s="37"/>
      <c r="T16" s="37"/>
      <c r="U16" s="37"/>
      <c r="V16" s="71"/>
    </row>
    <row r="17" spans="2:22" x14ac:dyDescent="0.15">
      <c r="B17" s="70" t="s">
        <v>111</v>
      </c>
      <c r="C17" s="37"/>
      <c r="D17" s="37"/>
      <c r="E17" s="37"/>
      <c r="F17" s="37"/>
      <c r="G17" s="37"/>
      <c r="H17" s="37"/>
      <c r="I17" s="37"/>
      <c r="J17" s="37"/>
      <c r="K17" s="37"/>
      <c r="L17" s="37"/>
      <c r="M17" s="37"/>
      <c r="N17" s="37"/>
      <c r="O17" s="37"/>
      <c r="P17" s="37"/>
      <c r="Q17" s="37"/>
      <c r="R17" s="37"/>
      <c r="S17" s="37"/>
      <c r="T17" s="37"/>
      <c r="U17" s="37"/>
      <c r="V17" s="71"/>
    </row>
    <row r="18" spans="2:22" x14ac:dyDescent="0.15">
      <c r="B18" s="70" t="s">
        <v>112</v>
      </c>
      <c r="C18" s="37"/>
      <c r="D18" s="37"/>
      <c r="E18" s="37"/>
      <c r="F18" s="37"/>
      <c r="G18" s="37"/>
      <c r="H18" s="37"/>
      <c r="I18" s="37"/>
      <c r="J18" s="37"/>
      <c r="K18" s="37"/>
      <c r="L18" s="37"/>
      <c r="M18" s="37"/>
      <c r="N18" s="37"/>
      <c r="O18" s="37"/>
      <c r="P18" s="37"/>
      <c r="Q18" s="37"/>
      <c r="R18" s="37"/>
      <c r="S18" s="37"/>
      <c r="T18" s="37"/>
      <c r="U18" s="37"/>
      <c r="V18" s="71"/>
    </row>
    <row r="19" spans="2:22" x14ac:dyDescent="0.15">
      <c r="B19" s="70" t="s">
        <v>113</v>
      </c>
      <c r="C19" s="37"/>
      <c r="D19" s="37"/>
      <c r="E19" s="37"/>
      <c r="F19" s="37"/>
      <c r="G19" s="37"/>
      <c r="H19" s="37"/>
      <c r="I19" s="37"/>
      <c r="J19" s="37"/>
      <c r="K19" s="37"/>
      <c r="L19" s="37"/>
      <c r="M19" s="37"/>
      <c r="N19" s="37"/>
      <c r="O19" s="37"/>
      <c r="P19" s="37"/>
      <c r="Q19" s="37"/>
      <c r="R19" s="37"/>
      <c r="S19" s="37"/>
      <c r="T19" s="37"/>
      <c r="U19" s="37"/>
      <c r="V19" s="71"/>
    </row>
    <row r="20" spans="2:22" ht="4.5" customHeight="1" x14ac:dyDescent="0.15">
      <c r="B20" s="70"/>
      <c r="C20" s="37"/>
      <c r="D20" s="37"/>
      <c r="E20" s="37"/>
      <c r="F20" s="37"/>
      <c r="G20" s="37"/>
      <c r="H20" s="37"/>
      <c r="I20" s="37"/>
      <c r="J20" s="37"/>
      <c r="K20" s="37"/>
      <c r="L20" s="37"/>
      <c r="M20" s="37"/>
      <c r="N20" s="37"/>
      <c r="O20" s="37"/>
      <c r="P20" s="37"/>
      <c r="Q20" s="37"/>
      <c r="R20" s="37"/>
      <c r="S20" s="37"/>
      <c r="T20" s="37"/>
      <c r="U20" s="37"/>
      <c r="V20" s="71"/>
    </row>
    <row r="21" spans="2:22" x14ac:dyDescent="0.15">
      <c r="B21" s="70"/>
      <c r="C21" s="67" t="s">
        <v>114</v>
      </c>
      <c r="D21" s="76" t="s">
        <v>1</v>
      </c>
      <c r="E21" s="77" t="s">
        <v>115</v>
      </c>
      <c r="F21" s="410" t="s">
        <v>52</v>
      </c>
      <c r="G21" s="411"/>
      <c r="H21" s="37"/>
      <c r="I21" s="37" t="s">
        <v>116</v>
      </c>
      <c r="J21" s="37"/>
      <c r="K21" s="37"/>
      <c r="L21" s="37"/>
      <c r="M21" s="37"/>
      <c r="N21" s="37"/>
      <c r="O21" s="37"/>
      <c r="P21" s="37"/>
      <c r="Q21" s="37"/>
      <c r="R21" s="78"/>
      <c r="S21" s="37"/>
      <c r="T21" s="37"/>
      <c r="U21" s="37"/>
      <c r="V21" s="71"/>
    </row>
    <row r="22" spans="2:22" x14ac:dyDescent="0.15">
      <c r="B22" s="70"/>
      <c r="C22" s="412" t="s">
        <v>117</v>
      </c>
      <c r="D22" s="79" t="s">
        <v>21</v>
      </c>
      <c r="E22" s="80">
        <v>20</v>
      </c>
      <c r="F22" s="415">
        <v>0</v>
      </c>
      <c r="G22" s="416"/>
      <c r="H22" s="37"/>
      <c r="I22" s="81" t="s">
        <v>278</v>
      </c>
      <c r="J22" s="82">
        <v>23</v>
      </c>
      <c r="K22" s="81" t="s">
        <v>279</v>
      </c>
      <c r="L22" s="82">
        <v>23</v>
      </c>
      <c r="M22" s="81" t="s">
        <v>280</v>
      </c>
      <c r="N22" s="82">
        <v>21</v>
      </c>
      <c r="O22" s="81" t="s">
        <v>281</v>
      </c>
      <c r="P22" s="82">
        <v>23</v>
      </c>
      <c r="Q22" s="81" t="s">
        <v>282</v>
      </c>
      <c r="R22" s="82">
        <v>21</v>
      </c>
      <c r="S22" s="81" t="s">
        <v>283</v>
      </c>
      <c r="T22" s="83">
        <v>23</v>
      </c>
      <c r="U22" s="37"/>
      <c r="V22" s="71"/>
    </row>
    <row r="23" spans="2:22" x14ac:dyDescent="0.15">
      <c r="B23" s="70"/>
      <c r="C23" s="413"/>
      <c r="D23" s="84">
        <v>43497</v>
      </c>
      <c r="E23" s="80">
        <v>21</v>
      </c>
      <c r="F23" s="415">
        <v>0</v>
      </c>
      <c r="G23" s="416"/>
      <c r="H23" s="37"/>
      <c r="I23" s="81">
        <v>2</v>
      </c>
      <c r="J23" s="82">
        <v>20</v>
      </c>
      <c r="K23" s="81">
        <v>6</v>
      </c>
      <c r="L23" s="82">
        <v>20</v>
      </c>
      <c r="M23" s="81">
        <v>10</v>
      </c>
      <c r="N23" s="82">
        <v>23</v>
      </c>
      <c r="O23" s="81">
        <v>2</v>
      </c>
      <c r="P23" s="82">
        <v>20</v>
      </c>
      <c r="Q23" s="81">
        <v>6</v>
      </c>
      <c r="R23" s="82">
        <v>22</v>
      </c>
      <c r="S23" s="81">
        <v>10</v>
      </c>
      <c r="T23" s="83">
        <v>22</v>
      </c>
      <c r="U23" s="37"/>
      <c r="V23" s="71"/>
    </row>
    <row r="24" spans="2:22" x14ac:dyDescent="0.15">
      <c r="B24" s="70"/>
      <c r="C24" s="413"/>
      <c r="D24" s="79" t="s">
        <v>22</v>
      </c>
      <c r="E24" s="80">
        <v>22</v>
      </c>
      <c r="F24" s="415">
        <v>0</v>
      </c>
      <c r="G24" s="416"/>
      <c r="H24" s="37"/>
      <c r="I24" s="81">
        <v>3</v>
      </c>
      <c r="J24" s="82">
        <v>21</v>
      </c>
      <c r="K24" s="81">
        <v>7</v>
      </c>
      <c r="L24" s="82">
        <v>23</v>
      </c>
      <c r="M24" s="81">
        <v>11</v>
      </c>
      <c r="N24" s="82">
        <v>21</v>
      </c>
      <c r="O24" s="81">
        <v>3</v>
      </c>
      <c r="P24" s="82">
        <v>22</v>
      </c>
      <c r="Q24" s="81">
        <v>7</v>
      </c>
      <c r="R24" s="82">
        <v>23</v>
      </c>
      <c r="S24" s="81">
        <v>11</v>
      </c>
      <c r="T24" s="83">
        <v>21</v>
      </c>
      <c r="U24" s="37"/>
      <c r="V24" s="71"/>
    </row>
    <row r="25" spans="2:22" x14ac:dyDescent="0.15">
      <c r="B25" s="70"/>
      <c r="C25" s="414"/>
      <c r="D25" s="84">
        <v>43585</v>
      </c>
      <c r="E25" s="80">
        <v>23</v>
      </c>
      <c r="F25" s="415">
        <v>445</v>
      </c>
      <c r="G25" s="416"/>
      <c r="H25" s="37"/>
      <c r="I25" s="81">
        <v>4</v>
      </c>
      <c r="J25" s="82">
        <v>22</v>
      </c>
      <c r="K25" s="81">
        <v>8</v>
      </c>
      <c r="L25" s="82">
        <v>22</v>
      </c>
      <c r="M25" s="81">
        <v>12</v>
      </c>
      <c r="N25" s="82">
        <v>22</v>
      </c>
      <c r="O25" s="81">
        <v>4</v>
      </c>
      <c r="P25" s="82">
        <v>22</v>
      </c>
      <c r="Q25" s="81">
        <v>8</v>
      </c>
      <c r="R25" s="82">
        <v>21</v>
      </c>
      <c r="S25" s="81">
        <v>12</v>
      </c>
      <c r="T25" s="83">
        <v>23</v>
      </c>
      <c r="U25" s="37"/>
      <c r="V25" s="71"/>
    </row>
    <row r="26" spans="2:22" x14ac:dyDescent="0.15">
      <c r="B26" s="70"/>
      <c r="C26" s="85" t="s">
        <v>284</v>
      </c>
      <c r="D26" s="67"/>
      <c r="E26" s="67"/>
      <c r="F26" s="67"/>
      <c r="G26" s="67"/>
      <c r="H26" s="37"/>
      <c r="I26" s="86"/>
      <c r="J26" s="87"/>
      <c r="K26" s="86"/>
      <c r="L26" s="87"/>
      <c r="M26" s="86"/>
      <c r="N26" s="87"/>
      <c r="O26" s="86"/>
      <c r="P26" s="87"/>
      <c r="Q26" s="86"/>
      <c r="R26" s="87"/>
      <c r="S26" s="86"/>
      <c r="T26" s="78"/>
      <c r="U26" s="37"/>
      <c r="V26" s="71"/>
    </row>
    <row r="27" spans="2:22" x14ac:dyDescent="0.15">
      <c r="B27" s="72"/>
      <c r="C27" s="88" t="s">
        <v>285</v>
      </c>
      <c r="D27" s="89"/>
      <c r="E27" s="89"/>
      <c r="F27" s="89"/>
      <c r="G27" s="89"/>
      <c r="H27" s="73"/>
      <c r="I27" s="90"/>
      <c r="J27" s="91"/>
      <c r="K27" s="90"/>
      <c r="L27" s="91"/>
      <c r="M27" s="90"/>
      <c r="N27" s="91"/>
      <c r="O27" s="90"/>
      <c r="P27" s="91"/>
      <c r="Q27" s="90"/>
      <c r="R27" s="91"/>
      <c r="S27" s="90"/>
      <c r="T27" s="92"/>
      <c r="U27" s="73"/>
      <c r="V27" s="74"/>
    </row>
    <row r="28" spans="2:22" ht="8.25" customHeight="1" x14ac:dyDescent="0.15"/>
    <row r="29" spans="2:22" x14ac:dyDescent="0.15">
      <c r="B29" t="s">
        <v>118</v>
      </c>
    </row>
    <row r="30" spans="2:22" x14ac:dyDescent="0.15">
      <c r="B30" t="s">
        <v>119</v>
      </c>
    </row>
    <row r="31" spans="2:22" x14ac:dyDescent="0.15">
      <c r="B31" t="s">
        <v>120</v>
      </c>
    </row>
    <row r="32" spans="2:22" x14ac:dyDescent="0.15">
      <c r="B32" t="s">
        <v>121</v>
      </c>
    </row>
    <row r="33" spans="2:6" x14ac:dyDescent="0.15">
      <c r="B33" t="s">
        <v>122</v>
      </c>
    </row>
    <row r="34" spans="2:6" x14ac:dyDescent="0.15">
      <c r="B34" t="s">
        <v>215</v>
      </c>
    </row>
    <row r="35" spans="2:6" ht="8.25" customHeight="1" x14ac:dyDescent="0.15"/>
    <row r="36" spans="2:6" x14ac:dyDescent="0.15">
      <c r="B36" t="s">
        <v>123</v>
      </c>
    </row>
    <row r="37" spans="2:6" x14ac:dyDescent="0.15">
      <c r="B37" t="s">
        <v>124</v>
      </c>
    </row>
    <row r="38" spans="2:6" x14ac:dyDescent="0.15">
      <c r="C38" s="419" t="s">
        <v>125</v>
      </c>
      <c r="D38" s="420"/>
      <c r="E38" s="3" t="s">
        <v>30</v>
      </c>
      <c r="F38" s="3" t="s">
        <v>194</v>
      </c>
    </row>
    <row r="39" spans="2:6" x14ac:dyDescent="0.15">
      <c r="C39" s="417" t="s">
        <v>126</v>
      </c>
      <c r="D39" s="418"/>
      <c r="E39" s="5">
        <v>1</v>
      </c>
      <c r="F39" s="5">
        <v>1</v>
      </c>
    </row>
    <row r="40" spans="2:6" x14ac:dyDescent="0.15">
      <c r="C40" s="417" t="s">
        <v>185</v>
      </c>
      <c r="D40" s="418"/>
      <c r="E40" s="5">
        <v>0.5</v>
      </c>
      <c r="F40" s="5">
        <v>0.5</v>
      </c>
    </row>
    <row r="41" spans="2:6" x14ac:dyDescent="0.15">
      <c r="C41" s="417" t="s">
        <v>127</v>
      </c>
      <c r="D41" s="418"/>
      <c r="E41" s="5">
        <v>0</v>
      </c>
      <c r="F41" s="5">
        <v>1</v>
      </c>
    </row>
    <row r="42" spans="2:6" x14ac:dyDescent="0.15">
      <c r="C42" s="417" t="s">
        <v>128</v>
      </c>
      <c r="D42" s="418"/>
      <c r="E42" s="5">
        <v>0.8</v>
      </c>
      <c r="F42" s="5">
        <v>0.8</v>
      </c>
    </row>
    <row r="43" spans="2:6" x14ac:dyDescent="0.15">
      <c r="C43" s="417" t="s">
        <v>129</v>
      </c>
      <c r="D43" s="418"/>
      <c r="E43" s="5">
        <v>0.5</v>
      </c>
      <c r="F43" s="5">
        <v>0.5</v>
      </c>
    </row>
    <row r="44" spans="2:6" x14ac:dyDescent="0.15">
      <c r="C44" s="417" t="s">
        <v>130</v>
      </c>
      <c r="D44" s="418"/>
      <c r="E44" s="5">
        <v>0</v>
      </c>
      <c r="F44" s="5">
        <v>0</v>
      </c>
    </row>
    <row r="45" spans="2:6" x14ac:dyDescent="0.15">
      <c r="C45" s="417" t="s">
        <v>270</v>
      </c>
      <c r="D45" s="418"/>
      <c r="E45" s="5">
        <v>1</v>
      </c>
      <c r="F45" s="5">
        <v>1</v>
      </c>
    </row>
    <row r="46" spans="2:6" x14ac:dyDescent="0.15">
      <c r="C46" s="417" t="s">
        <v>271</v>
      </c>
      <c r="D46" s="418"/>
      <c r="E46" s="5">
        <v>0</v>
      </c>
      <c r="F46" s="5">
        <v>0</v>
      </c>
    </row>
    <row r="47" spans="2:6" x14ac:dyDescent="0.15">
      <c r="C47" s="417" t="s">
        <v>28</v>
      </c>
      <c r="D47" s="418"/>
      <c r="E47" s="5">
        <v>1</v>
      </c>
      <c r="F47" s="5">
        <v>1</v>
      </c>
    </row>
    <row r="48" spans="2:6" x14ac:dyDescent="0.15">
      <c r="C48" s="417" t="s">
        <v>269</v>
      </c>
      <c r="D48" s="418"/>
      <c r="E48" s="5"/>
      <c r="F48" s="5"/>
    </row>
    <row r="49" spans="2:3" ht="9" customHeight="1" x14ac:dyDescent="0.15"/>
    <row r="50" spans="2:3" x14ac:dyDescent="0.15">
      <c r="B50" s="93" t="s">
        <v>131</v>
      </c>
      <c r="C50" s="94"/>
    </row>
    <row r="51" spans="2:3" x14ac:dyDescent="0.15">
      <c r="B51" s="93" t="s">
        <v>132</v>
      </c>
      <c r="C51" s="95"/>
    </row>
    <row r="52" spans="2:3" x14ac:dyDescent="0.15">
      <c r="B52" s="93" t="s">
        <v>133</v>
      </c>
      <c r="C52" s="95"/>
    </row>
    <row r="53" spans="2:3" s="95" customFormat="1" x14ac:dyDescent="0.15">
      <c r="B53" s="93" t="s">
        <v>230</v>
      </c>
    </row>
    <row r="54" spans="2:3" x14ac:dyDescent="0.15">
      <c r="B54" t="s">
        <v>122</v>
      </c>
    </row>
    <row r="55" spans="2:3" s="95" customFormat="1" x14ac:dyDescent="0.15"/>
    <row r="56" spans="2:3" s="95" customFormat="1" x14ac:dyDescent="0.15">
      <c r="B56" s="95" t="s">
        <v>217</v>
      </c>
    </row>
    <row r="57" spans="2:3" s="95" customFormat="1" x14ac:dyDescent="0.15">
      <c r="B57" s="95" t="s">
        <v>258</v>
      </c>
    </row>
    <row r="58" spans="2:3" s="95" customFormat="1" x14ac:dyDescent="0.15">
      <c r="B58" s="95" t="s">
        <v>257</v>
      </c>
    </row>
    <row r="59" spans="2:3" s="95" customFormat="1" x14ac:dyDescent="0.15">
      <c r="B59" s="95" t="s">
        <v>228</v>
      </c>
    </row>
    <row r="60" spans="2:3" s="95" customFormat="1" x14ac:dyDescent="0.15">
      <c r="B60" s="95" t="s">
        <v>229</v>
      </c>
    </row>
    <row r="61" spans="2:3" s="95" customFormat="1" x14ac:dyDescent="0.15">
      <c r="B61" s="95" t="s">
        <v>240</v>
      </c>
    </row>
    <row r="62" spans="2:3" s="95" customFormat="1" x14ac:dyDescent="0.15">
      <c r="B62" s="95" t="s">
        <v>241</v>
      </c>
    </row>
    <row r="63" spans="2:3" s="95" customFormat="1" x14ac:dyDescent="0.15">
      <c r="B63" s="95" t="s">
        <v>242</v>
      </c>
    </row>
    <row r="64" spans="2:3" s="95" customFormat="1" ht="7.5" customHeight="1" x14ac:dyDescent="0.15"/>
    <row r="65" spans="2:2" s="95" customFormat="1" x14ac:dyDescent="0.15">
      <c r="B65" s="95" t="s">
        <v>134</v>
      </c>
    </row>
    <row r="66" spans="2:2" s="95" customFormat="1" x14ac:dyDescent="0.15">
      <c r="B66" s="95" t="s">
        <v>231</v>
      </c>
    </row>
    <row r="67" spans="2:2" s="95" customFormat="1" ht="6.75" customHeight="1" x14ac:dyDescent="0.15"/>
    <row r="68" spans="2:2" s="95" customFormat="1" x14ac:dyDescent="0.15">
      <c r="B68" s="95" t="s">
        <v>135</v>
      </c>
    </row>
    <row r="69" spans="2:2" s="95" customFormat="1" x14ac:dyDescent="0.15">
      <c r="B69" s="95" t="s">
        <v>136</v>
      </c>
    </row>
    <row r="70" spans="2:2" s="95" customFormat="1" x14ac:dyDescent="0.15">
      <c r="B70" s="95" t="s">
        <v>137</v>
      </c>
    </row>
    <row r="71" spans="2:2" s="95" customFormat="1" x14ac:dyDescent="0.15">
      <c r="B71" s="95" t="s">
        <v>138</v>
      </c>
    </row>
    <row r="72" spans="2:2" s="95" customFormat="1" x14ac:dyDescent="0.15">
      <c r="B72" s="95" t="s">
        <v>207</v>
      </c>
    </row>
    <row r="73" spans="2:2" s="95" customFormat="1" x14ac:dyDescent="0.15">
      <c r="B73" s="95" t="s">
        <v>139</v>
      </c>
    </row>
    <row r="74" spans="2:2" s="95" customFormat="1" ht="6.75" customHeight="1" x14ac:dyDescent="0.15"/>
    <row r="75" spans="2:2" s="95" customFormat="1" x14ac:dyDescent="0.15">
      <c r="B75" s="95" t="s">
        <v>140</v>
      </c>
    </row>
    <row r="76" spans="2:2" s="95" customFormat="1" x14ac:dyDescent="0.15">
      <c r="B76" s="95" t="s">
        <v>141</v>
      </c>
    </row>
    <row r="77" spans="2:2" s="95" customFormat="1" x14ac:dyDescent="0.15">
      <c r="B77" s="95" t="s">
        <v>208</v>
      </c>
    </row>
    <row r="78" spans="2:2" s="95" customFormat="1" x14ac:dyDescent="0.15">
      <c r="B78" s="95" t="s">
        <v>209</v>
      </c>
    </row>
    <row r="79" spans="2:2" s="95" customFormat="1" x14ac:dyDescent="0.15">
      <c r="B79" s="95" t="s">
        <v>142</v>
      </c>
    </row>
    <row r="80" spans="2:2" s="95" customFormat="1" x14ac:dyDescent="0.15">
      <c r="B80" s="95" t="s">
        <v>210</v>
      </c>
    </row>
    <row r="81" spans="1:2" s="95" customFormat="1" x14ac:dyDescent="0.15">
      <c r="B81" s="95" t="s">
        <v>143</v>
      </c>
    </row>
    <row r="82" spans="1:2" s="95" customFormat="1" x14ac:dyDescent="0.15">
      <c r="B82" s="95" t="s">
        <v>211</v>
      </c>
    </row>
    <row r="83" spans="1:2" s="95" customFormat="1" x14ac:dyDescent="0.15">
      <c r="B83" s="95" t="s">
        <v>212</v>
      </c>
    </row>
    <row r="84" spans="1:2" s="95" customFormat="1" ht="7.5" customHeight="1" x14ac:dyDescent="0.15"/>
    <row r="85" spans="1:2" s="95" customFormat="1" x14ac:dyDescent="0.15">
      <c r="B85" s="95" t="s">
        <v>144</v>
      </c>
    </row>
    <row r="86" spans="1:2" s="95" customFormat="1" x14ac:dyDescent="0.15">
      <c r="B86" s="95" t="s">
        <v>145</v>
      </c>
    </row>
    <row r="87" spans="1:2" s="95" customFormat="1" x14ac:dyDescent="0.15">
      <c r="B87" s="95" t="s">
        <v>146</v>
      </c>
    </row>
    <row r="88" spans="1:2" s="95" customFormat="1" ht="7.5" customHeight="1" x14ac:dyDescent="0.15"/>
    <row r="89" spans="1:2" s="95" customFormat="1" x14ac:dyDescent="0.15">
      <c r="B89" s="95" t="s">
        <v>147</v>
      </c>
    </row>
    <row r="90" spans="1:2" s="95" customFormat="1" x14ac:dyDescent="0.15">
      <c r="B90" s="95" t="s">
        <v>148</v>
      </c>
    </row>
    <row r="91" spans="1:2" s="95" customFormat="1" x14ac:dyDescent="0.15">
      <c r="B91" s="95" t="s">
        <v>213</v>
      </c>
    </row>
    <row r="92" spans="1:2" s="95" customFormat="1" x14ac:dyDescent="0.15">
      <c r="B92" s="95" t="s">
        <v>190</v>
      </c>
    </row>
    <row r="93" spans="1:2" s="95" customFormat="1" x14ac:dyDescent="0.15">
      <c r="B93" s="95" t="s">
        <v>191</v>
      </c>
    </row>
    <row r="94" spans="1:2" s="95" customFormat="1" x14ac:dyDescent="0.15">
      <c r="A94" s="95" t="s">
        <v>149</v>
      </c>
      <c r="B94" s="95" t="s">
        <v>176</v>
      </c>
    </row>
    <row r="95" spans="1:2" s="95" customFormat="1" x14ac:dyDescent="0.15">
      <c r="B95" s="95" t="s">
        <v>150</v>
      </c>
    </row>
    <row r="96" spans="1:2" s="95" customFormat="1" x14ac:dyDescent="0.15">
      <c r="B96" s="95" t="s">
        <v>151</v>
      </c>
    </row>
    <row r="97" spans="2:2" s="95" customFormat="1" ht="7.5" customHeight="1" x14ac:dyDescent="0.15"/>
    <row r="98" spans="2:2" s="95" customFormat="1" x14ac:dyDescent="0.15">
      <c r="B98" s="95" t="s">
        <v>152</v>
      </c>
    </row>
    <row r="99" spans="2:2" s="95" customFormat="1" x14ac:dyDescent="0.15">
      <c r="B99" s="95" t="s">
        <v>153</v>
      </c>
    </row>
    <row r="100" spans="2:2" s="95" customFormat="1" ht="7.5" customHeight="1" x14ac:dyDescent="0.15"/>
    <row r="101" spans="2:2" s="95" customFormat="1" x14ac:dyDescent="0.15">
      <c r="B101" s="95" t="s">
        <v>154</v>
      </c>
    </row>
    <row r="102" spans="2:2" s="95" customFormat="1" x14ac:dyDescent="0.15">
      <c r="B102" s="95" t="s">
        <v>155</v>
      </c>
    </row>
    <row r="103" spans="2:2" s="95" customFormat="1" x14ac:dyDescent="0.15">
      <c r="B103" s="95" t="s">
        <v>156</v>
      </c>
    </row>
    <row r="104" spans="2:2" s="95" customFormat="1" ht="7.5" customHeight="1" x14ac:dyDescent="0.15"/>
    <row r="105" spans="2:2" s="95" customFormat="1" x14ac:dyDescent="0.15">
      <c r="B105" s="95" t="s">
        <v>157</v>
      </c>
    </row>
    <row r="106" spans="2:2" s="95" customFormat="1" x14ac:dyDescent="0.15">
      <c r="B106" s="95" t="s">
        <v>158</v>
      </c>
    </row>
    <row r="107" spans="2:2" s="95" customFormat="1" x14ac:dyDescent="0.15">
      <c r="B107" s="95" t="s">
        <v>159</v>
      </c>
    </row>
    <row r="108" spans="2:2" s="95" customFormat="1" x14ac:dyDescent="0.15">
      <c r="B108" s="95" t="s">
        <v>160</v>
      </c>
    </row>
    <row r="109" spans="2:2" s="95" customFormat="1" ht="6.75" customHeight="1" x14ac:dyDescent="0.15"/>
    <row r="110" spans="2:2" s="95" customFormat="1" x14ac:dyDescent="0.15">
      <c r="B110" s="95" t="s">
        <v>161</v>
      </c>
    </row>
    <row r="111" spans="2:2" s="95" customFormat="1" x14ac:dyDescent="0.15">
      <c r="B111" s="95" t="s">
        <v>162</v>
      </c>
    </row>
    <row r="112" spans="2:2" s="95" customFormat="1" ht="7.5" customHeight="1" x14ac:dyDescent="0.15"/>
    <row r="113" spans="2:2" s="95" customFormat="1" x14ac:dyDescent="0.15">
      <c r="B113" s="95" t="s">
        <v>163</v>
      </c>
    </row>
    <row r="114" spans="2:2" s="95" customFormat="1" x14ac:dyDescent="0.15">
      <c r="B114" s="95" t="s">
        <v>164</v>
      </c>
    </row>
    <row r="115" spans="2:2" s="95" customFormat="1" x14ac:dyDescent="0.15"/>
    <row r="116" spans="2:2" s="95" customFormat="1" x14ac:dyDescent="0.15">
      <c r="B116" s="95" t="s">
        <v>165</v>
      </c>
    </row>
    <row r="117" spans="2:2" s="95" customFormat="1" x14ac:dyDescent="0.15">
      <c r="B117" s="95" t="s">
        <v>232</v>
      </c>
    </row>
    <row r="118" spans="2:2" s="95" customFormat="1" x14ac:dyDescent="0.15">
      <c r="B118" s="95" t="s">
        <v>166</v>
      </c>
    </row>
    <row r="119" spans="2:2" s="95" customFormat="1" x14ac:dyDescent="0.15"/>
    <row r="120" spans="2:2" s="95" customFormat="1" x14ac:dyDescent="0.15"/>
    <row r="121" spans="2:2" s="95" customFormat="1" x14ac:dyDescent="0.15"/>
    <row r="122" spans="2:2" s="95" customFormat="1" x14ac:dyDescent="0.15"/>
    <row r="123" spans="2:2" s="95" customFormat="1" x14ac:dyDescent="0.15"/>
    <row r="124" spans="2:2" s="95" customFormat="1" x14ac:dyDescent="0.15"/>
    <row r="125" spans="2:2" s="95" customFormat="1" x14ac:dyDescent="0.15"/>
    <row r="126" spans="2:2" s="95" customFormat="1" x14ac:dyDescent="0.15"/>
    <row r="127" spans="2:2" s="95" customFormat="1" x14ac:dyDescent="0.15"/>
    <row r="128" spans="2:2" s="95" customFormat="1" x14ac:dyDescent="0.15"/>
    <row r="129" s="95" customFormat="1" x14ac:dyDescent="0.15"/>
    <row r="130" s="95" customFormat="1" x14ac:dyDescent="0.15"/>
    <row r="131" s="95" customFormat="1" x14ac:dyDescent="0.15"/>
    <row r="132" s="95" customFormat="1" x14ac:dyDescent="0.15"/>
    <row r="133" s="95" customFormat="1" x14ac:dyDescent="0.15"/>
    <row r="134" s="95" customFormat="1" x14ac:dyDescent="0.15"/>
    <row r="135" s="95" customFormat="1" x14ac:dyDescent="0.15"/>
  </sheetData>
  <sheetProtection algorithmName="SHA-512" hashValue="GMMt1qiADmdkO+VqsEUe6EJsjih+BjgRe9PfQtjaIWvdiNDpTRMVEoX0wzYyrHrC4tE/RPgpSHK67ygquPd4Bw==" saltValue="ugMnhiaAh7ZzAq5J5pYDiw==" spinCount="100000" sheet="1" objects="1" scenarios="1"/>
  <mergeCells count="17">
    <mergeCell ref="C48:D48"/>
    <mergeCell ref="C38:D38"/>
    <mergeCell ref="C39:D39"/>
    <mergeCell ref="C41:D41"/>
    <mergeCell ref="C42:D42"/>
    <mergeCell ref="C43:D43"/>
    <mergeCell ref="C44:D44"/>
    <mergeCell ref="C40:D40"/>
    <mergeCell ref="C47:D47"/>
    <mergeCell ref="C45:D45"/>
    <mergeCell ref="C46:D46"/>
    <mergeCell ref="F21:G21"/>
    <mergeCell ref="C22:C25"/>
    <mergeCell ref="F22:G22"/>
    <mergeCell ref="F23:G23"/>
    <mergeCell ref="F24:G24"/>
    <mergeCell ref="F25:G25"/>
  </mergeCells>
  <phoneticPr fontId="1"/>
  <pageMargins left="0.70866141732283472" right="0.70866141732283472" top="0.39370078740157483" bottom="0.31496062992125984" header="0.31496062992125984" footer="0.31496062992125984"/>
  <pageSetup paperSize="9" scale="53" orientation="portrait" r:id="rId1"/>
  <rowBreaks count="1" manualBreakCount="1">
    <brk id="64"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1"/>
  <sheetViews>
    <sheetView view="pageBreakPreview" zoomScaleNormal="100" zoomScaleSheetLayoutView="100" workbookViewId="0">
      <selection activeCell="B1" sqref="B1"/>
    </sheetView>
  </sheetViews>
  <sheetFormatPr defaultRowHeight="13.5" x14ac:dyDescent="0.15"/>
  <cols>
    <col min="1" max="1" width="1.75" customWidth="1"/>
    <col min="2" max="2" width="6.25" customWidth="1"/>
    <col min="3" max="3" width="20.375" customWidth="1"/>
    <col min="4" max="4" width="31.625" customWidth="1"/>
    <col min="5" max="5" width="32.625" customWidth="1"/>
    <col min="6" max="6" width="31.625" customWidth="1"/>
    <col min="7" max="7" width="1.625" customWidth="1"/>
  </cols>
  <sheetData>
    <row r="1" spans="1:6" ht="17.25" customHeight="1" x14ac:dyDescent="0.15">
      <c r="A1" s="154" t="s">
        <v>245</v>
      </c>
      <c r="B1" s="154"/>
      <c r="C1" s="154"/>
      <c r="D1" s="154"/>
      <c r="E1" s="154"/>
      <c r="F1" s="154"/>
    </row>
    <row r="2" spans="1:6" ht="5.25" customHeight="1" x14ac:dyDescent="0.15">
      <c r="A2" s="154"/>
      <c r="B2" s="154"/>
      <c r="C2" s="154"/>
      <c r="D2" s="154"/>
      <c r="E2" s="154"/>
      <c r="F2" s="154"/>
    </row>
    <row r="3" spans="1:6" ht="14.1" customHeight="1" x14ac:dyDescent="0.15">
      <c r="A3" s="154" t="s">
        <v>246</v>
      </c>
      <c r="B3" s="154"/>
      <c r="C3" s="154"/>
      <c r="D3" s="154"/>
      <c r="E3" s="154"/>
      <c r="F3" s="154"/>
    </row>
    <row r="4" spans="1:6" ht="14.1" customHeight="1" x14ac:dyDescent="0.15">
      <c r="A4" s="154" t="s">
        <v>247</v>
      </c>
      <c r="B4" s="154"/>
      <c r="C4" s="154"/>
      <c r="D4" s="154"/>
      <c r="E4" s="154"/>
      <c r="F4" s="154"/>
    </row>
    <row r="5" spans="1:6" ht="14.1" customHeight="1" x14ac:dyDescent="0.15">
      <c r="A5" s="154" t="s">
        <v>244</v>
      </c>
      <c r="B5" s="154"/>
      <c r="C5" s="154"/>
      <c r="D5" s="154"/>
      <c r="E5" s="154"/>
      <c r="F5" s="154"/>
    </row>
    <row r="6" spans="1:6" ht="14.1" customHeight="1" x14ac:dyDescent="0.15">
      <c r="A6" s="154" t="s">
        <v>248</v>
      </c>
      <c r="B6" s="154"/>
      <c r="C6" s="154"/>
      <c r="D6" s="154"/>
      <c r="E6" s="154"/>
      <c r="F6" s="154"/>
    </row>
    <row r="7" spans="1:6" ht="14.1" customHeight="1" x14ac:dyDescent="0.15">
      <c r="A7" s="154" t="s">
        <v>243</v>
      </c>
      <c r="B7" s="154"/>
      <c r="C7" s="154"/>
      <c r="D7" s="154"/>
      <c r="E7" s="154"/>
      <c r="F7" s="154"/>
    </row>
    <row r="9" spans="1:6" ht="30" customHeight="1" x14ac:dyDescent="0.15">
      <c r="B9" s="421"/>
      <c r="C9" s="422"/>
      <c r="D9" s="425" t="s">
        <v>218</v>
      </c>
      <c r="E9" s="426"/>
      <c r="F9" s="427"/>
    </row>
    <row r="10" spans="1:6" ht="30" customHeight="1" x14ac:dyDescent="0.15">
      <c r="B10" s="423"/>
      <c r="C10" s="424"/>
      <c r="D10" s="151" t="s">
        <v>219</v>
      </c>
      <c r="E10" s="428" t="s">
        <v>220</v>
      </c>
      <c r="F10" s="428"/>
    </row>
    <row r="11" spans="1:6" ht="120" customHeight="1" x14ac:dyDescent="0.15">
      <c r="B11" s="429" t="s">
        <v>221</v>
      </c>
      <c r="C11" s="151" t="s">
        <v>222</v>
      </c>
      <c r="D11" s="152" t="s">
        <v>259</v>
      </c>
      <c r="E11" s="432" t="s">
        <v>260</v>
      </c>
      <c r="F11" s="433"/>
    </row>
    <row r="12" spans="1:6" ht="40.5" customHeight="1" x14ac:dyDescent="0.15">
      <c r="B12" s="430"/>
      <c r="C12" s="434" t="s">
        <v>223</v>
      </c>
      <c r="D12" s="435" t="s">
        <v>261</v>
      </c>
      <c r="E12" s="425" t="s">
        <v>224</v>
      </c>
      <c r="F12" s="427"/>
    </row>
    <row r="13" spans="1:6" ht="40.5" customHeight="1" x14ac:dyDescent="0.15">
      <c r="B13" s="430"/>
      <c r="C13" s="434"/>
      <c r="D13" s="435"/>
      <c r="E13" s="153" t="s">
        <v>225</v>
      </c>
      <c r="F13" s="153" t="s">
        <v>226</v>
      </c>
    </row>
    <row r="14" spans="1:6" ht="120" customHeight="1" x14ac:dyDescent="0.15">
      <c r="B14" s="430"/>
      <c r="C14" s="434"/>
      <c r="D14" s="435"/>
      <c r="E14" s="152" t="s">
        <v>262</v>
      </c>
      <c r="F14" s="152" t="s">
        <v>263</v>
      </c>
    </row>
    <row r="15" spans="1:6" ht="120" customHeight="1" x14ac:dyDescent="0.15">
      <c r="B15" s="431"/>
      <c r="C15" s="153" t="s">
        <v>227</v>
      </c>
      <c r="D15" s="152" t="s">
        <v>264</v>
      </c>
      <c r="E15" s="152" t="s">
        <v>262</v>
      </c>
      <c r="F15" s="152" t="s">
        <v>263</v>
      </c>
    </row>
    <row r="16" spans="1:6" ht="5.25" customHeight="1" x14ac:dyDescent="0.15"/>
    <row r="17" spans="2:2" ht="14.1" customHeight="1" x14ac:dyDescent="0.15">
      <c r="B17" t="s">
        <v>253</v>
      </c>
    </row>
    <row r="18" spans="2:2" ht="14.1" customHeight="1" x14ac:dyDescent="0.15">
      <c r="B18" t="s">
        <v>256</v>
      </c>
    </row>
    <row r="19" spans="2:2" ht="14.1" customHeight="1" x14ac:dyDescent="0.15">
      <c r="B19" t="s">
        <v>254</v>
      </c>
    </row>
    <row r="20" spans="2:2" ht="14.1" customHeight="1" x14ac:dyDescent="0.15">
      <c r="B20" t="s">
        <v>255</v>
      </c>
    </row>
    <row r="21" spans="2:2" ht="7.5" customHeight="1" x14ac:dyDescent="0.15"/>
  </sheetData>
  <sheetProtection password="DD57" sheet="1" objects="1" scenarios="1"/>
  <mergeCells count="8">
    <mergeCell ref="B9:C10"/>
    <mergeCell ref="D9:F9"/>
    <mergeCell ref="E10:F10"/>
    <mergeCell ref="B11:B15"/>
    <mergeCell ref="E11:F11"/>
    <mergeCell ref="C12:C14"/>
    <mergeCell ref="D12:D14"/>
    <mergeCell ref="E12:F12"/>
  </mergeCells>
  <phoneticPr fontId="1"/>
  <pageMargins left="0.59055118110236227" right="0.59055118110236227"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23"/>
  <sheetViews>
    <sheetView view="pageBreakPreview" zoomScaleNormal="100" zoomScaleSheetLayoutView="100" workbookViewId="0">
      <selection activeCell="B1" sqref="B1"/>
    </sheetView>
  </sheetViews>
  <sheetFormatPr defaultRowHeight="13.5" x14ac:dyDescent="0.15"/>
  <cols>
    <col min="1" max="1" width="2.375" customWidth="1"/>
    <col min="2" max="2" width="13.125" customWidth="1"/>
    <col min="3" max="3" width="18.5" bestFit="1" customWidth="1"/>
    <col min="4" max="4" width="107.625" customWidth="1"/>
    <col min="5" max="5" width="11" bestFit="1" customWidth="1"/>
    <col min="8" max="8" width="6.5" customWidth="1"/>
    <col min="9" max="9" width="5.375" bestFit="1" customWidth="1"/>
    <col min="10" max="10" width="6.125" bestFit="1" customWidth="1"/>
    <col min="11" max="11" width="5.375" bestFit="1" customWidth="1"/>
    <col min="12" max="12" width="6.125" bestFit="1" customWidth="1"/>
    <col min="13" max="13" width="5.375" bestFit="1" customWidth="1"/>
    <col min="14" max="14" width="6.125" bestFit="1" customWidth="1"/>
    <col min="15" max="15" width="5.375" bestFit="1" customWidth="1"/>
    <col min="16" max="16" width="6.125" bestFit="1" customWidth="1"/>
    <col min="17" max="17" width="5.375" bestFit="1" customWidth="1"/>
    <col min="18" max="18" width="6.125" bestFit="1" customWidth="1"/>
    <col min="19" max="20" width="5.375" bestFit="1" customWidth="1"/>
  </cols>
  <sheetData>
    <row r="1" spans="2:4" x14ac:dyDescent="0.15">
      <c r="B1" t="s">
        <v>195</v>
      </c>
    </row>
    <row r="2" spans="2:4" ht="6.75" customHeight="1" x14ac:dyDescent="0.15"/>
    <row r="3" spans="2:4" s="95" customFormat="1" ht="34.5" customHeight="1" x14ac:dyDescent="0.15">
      <c r="B3" s="138">
        <v>42332</v>
      </c>
      <c r="C3" s="139" t="s">
        <v>177</v>
      </c>
      <c r="D3" s="140" t="s">
        <v>201</v>
      </c>
    </row>
    <row r="4" spans="2:4" s="95" customFormat="1" ht="33.75" customHeight="1" x14ac:dyDescent="0.15">
      <c r="B4" s="436">
        <v>42350</v>
      </c>
      <c r="C4" s="411" t="s">
        <v>177</v>
      </c>
      <c r="D4" s="141" t="s">
        <v>202</v>
      </c>
    </row>
    <row r="5" spans="2:4" s="95" customFormat="1" ht="33.75" customHeight="1" x14ac:dyDescent="0.15">
      <c r="B5" s="436"/>
      <c r="C5" s="411"/>
      <c r="D5" s="142" t="s">
        <v>196</v>
      </c>
    </row>
    <row r="6" spans="2:4" s="95" customFormat="1" ht="33.75" customHeight="1" x14ac:dyDescent="0.15">
      <c r="B6" s="436"/>
      <c r="C6" s="411"/>
      <c r="D6" s="143" t="s">
        <v>200</v>
      </c>
    </row>
    <row r="7" spans="2:4" s="95" customFormat="1" ht="42" customHeight="1" x14ac:dyDescent="0.15">
      <c r="B7" s="436"/>
      <c r="C7" s="411" t="s">
        <v>197</v>
      </c>
      <c r="D7" s="144" t="s">
        <v>198</v>
      </c>
    </row>
    <row r="8" spans="2:4" s="95" customFormat="1" ht="42" customHeight="1" x14ac:dyDescent="0.15">
      <c r="B8" s="436"/>
      <c r="C8" s="411"/>
      <c r="D8" s="145" t="s">
        <v>203</v>
      </c>
    </row>
    <row r="9" spans="2:4" s="95" customFormat="1" ht="42" customHeight="1" x14ac:dyDescent="0.15">
      <c r="B9" s="436"/>
      <c r="C9" s="411"/>
      <c r="D9" s="145" t="s">
        <v>204</v>
      </c>
    </row>
    <row r="10" spans="2:4" s="95" customFormat="1" ht="42" customHeight="1" x14ac:dyDescent="0.15">
      <c r="B10" s="436"/>
      <c r="C10" s="411"/>
      <c r="D10" s="145" t="s">
        <v>205</v>
      </c>
    </row>
    <row r="11" spans="2:4" s="95" customFormat="1" ht="42" customHeight="1" x14ac:dyDescent="0.15">
      <c r="B11" s="436"/>
      <c r="C11" s="411"/>
      <c r="D11" s="146" t="s">
        <v>199</v>
      </c>
    </row>
    <row r="12" spans="2:4" s="95" customFormat="1" ht="42" customHeight="1" x14ac:dyDescent="0.15">
      <c r="B12" s="436"/>
      <c r="C12" s="411"/>
      <c r="D12" s="147" t="s">
        <v>206</v>
      </c>
    </row>
    <row r="13" spans="2:4" s="95" customFormat="1" ht="42" customHeight="1" x14ac:dyDescent="0.15">
      <c r="B13" s="436"/>
      <c r="C13" s="411"/>
      <c r="D13" s="143" t="s">
        <v>200</v>
      </c>
    </row>
    <row r="14" spans="2:4" s="95" customFormat="1" ht="36" customHeight="1" x14ac:dyDescent="0.15">
      <c r="B14" s="149">
        <v>42409</v>
      </c>
      <c r="C14" s="148" t="s">
        <v>197</v>
      </c>
      <c r="D14" s="140" t="s">
        <v>214</v>
      </c>
    </row>
    <row r="15" spans="2:4" s="95" customFormat="1" ht="36" customHeight="1" x14ac:dyDescent="0.15">
      <c r="B15" s="437">
        <v>42485</v>
      </c>
      <c r="C15" s="150" t="s">
        <v>177</v>
      </c>
      <c r="D15" s="140" t="s">
        <v>250</v>
      </c>
    </row>
    <row r="16" spans="2:4" s="95" customFormat="1" ht="36" customHeight="1" x14ac:dyDescent="0.15">
      <c r="B16" s="438"/>
      <c r="C16" s="150" t="s">
        <v>197</v>
      </c>
      <c r="D16" s="140" t="s">
        <v>251</v>
      </c>
    </row>
    <row r="17" spans="2:4" s="95" customFormat="1" ht="36" customHeight="1" x14ac:dyDescent="0.15">
      <c r="B17" s="439"/>
      <c r="C17" s="150" t="s">
        <v>249</v>
      </c>
      <c r="D17" s="140" t="s">
        <v>252</v>
      </c>
    </row>
    <row r="18" spans="2:4" s="95" customFormat="1" ht="36" customHeight="1" x14ac:dyDescent="0.15">
      <c r="B18" s="155">
        <v>43417</v>
      </c>
      <c r="C18" s="156" t="s">
        <v>268</v>
      </c>
      <c r="D18" s="157" t="s">
        <v>276</v>
      </c>
    </row>
    <row r="19" spans="2:4" s="95" customFormat="1" x14ac:dyDescent="0.15"/>
    <row r="20" spans="2:4" s="95" customFormat="1" x14ac:dyDescent="0.15"/>
    <row r="21" spans="2:4" s="95" customFormat="1" x14ac:dyDescent="0.15"/>
    <row r="22" spans="2:4" s="95" customFormat="1" x14ac:dyDescent="0.15"/>
    <row r="23" spans="2:4" s="95" customFormat="1" x14ac:dyDescent="0.15"/>
  </sheetData>
  <sheetProtection password="DD57" sheet="1" objects="1" scenarios="1"/>
  <mergeCells count="4">
    <mergeCell ref="B4:B13"/>
    <mergeCell ref="C4:C6"/>
    <mergeCell ref="C7:C13"/>
    <mergeCell ref="B15:B17"/>
  </mergeCells>
  <phoneticPr fontId="1"/>
  <pageMargins left="0.7" right="0.7" top="0.75" bottom="0.75" header="0.3" footer="0.3"/>
  <pageSetup paperSize="9" scale="57" orientation="portrait" r:id="rId1"/>
  <colBreaks count="1" manualBreakCount="1">
    <brk id="5" max="2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報酬支給額等証明書</vt:lpstr>
      <vt:lpstr>報酬支給額等証明書(記入例) </vt:lpstr>
      <vt:lpstr>試算シート</vt:lpstr>
      <vt:lpstr>試算シート（記入例）</vt:lpstr>
      <vt:lpstr>試算シート・報酬支給額等証明書の作成方法</vt:lpstr>
      <vt:lpstr>経過措置</vt:lpstr>
      <vt:lpstr>変更履歴</vt:lpstr>
      <vt:lpstr>経過措置!Print_Area</vt:lpstr>
      <vt:lpstr>試算シート!Print_Area</vt:lpstr>
      <vt:lpstr>'試算シート（記入例）'!Print_Area</vt:lpstr>
      <vt:lpstr>試算シート・報酬支給額等証明書の作成方法!Print_Area</vt:lpstr>
      <vt:lpstr>変更履歴!Print_Area</vt:lpstr>
      <vt:lpstr>報酬支給額等証明書!Print_Area</vt:lpstr>
      <vt:lpstr>'報酬支給額等証明書(記入例)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2023-03-14T01:39:28Z</dcterms:modified>
</cp:coreProperties>
</file>