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mc:AlternateContent xmlns:mc="http://schemas.openxmlformats.org/markup-compatibility/2006">
    <mc:Choice Requires="x15">
      <x15ac:absPath xmlns:x15ac="http://schemas.microsoft.com/office/spreadsheetml/2010/11/ac" url="\\VBFPF002\Redirect$\g8389621\Downloads\"/>
    </mc:Choice>
  </mc:AlternateContent>
  <xr:revisionPtr revIDLastSave="0" documentId="8_{FA0B6A57-5A9A-4D70-BE6A-EEF9E27E0ACE}" xr6:coauthVersionLast="36" xr6:coauthVersionMax="36" xr10:uidLastSave="{00000000-0000-0000-0000-000000000000}"/>
  <bookViews>
    <workbookView xWindow="0" yWindow="0" windowWidth="15345" windowHeight="6630" activeTab="3" xr2:uid="{00000000-000D-0000-FFFF-FFFF00000000}"/>
  </bookViews>
  <sheets>
    <sheet name="①1月当たり通勤手当算出入力" sheetId="1" r:id="rId1"/>
    <sheet name="②差額支給内訳入力用" sheetId="2" r:id="rId2"/>
    <sheet name="③最終入力" sheetId="3" r:id="rId3"/>
    <sheet name="同意書（提出用）" sheetId="6" r:id="rId4"/>
    <sheet name="等級・標準報酬月額表" sheetId="4" r:id="rId5"/>
  </sheets>
  <definedNames>
    <definedName name="_xlnm.Print_Area" localSheetId="3">'同意書（提出用）'!$A$1:$CE$143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N9" i="2"/>
  <c r="N10" i="2"/>
  <c r="N11" i="2"/>
  <c r="N12" i="2"/>
  <c r="O12" i="2"/>
  <c r="O11" i="2"/>
  <c r="O10" i="2"/>
  <c r="O9" i="2"/>
  <c r="O8" i="2"/>
  <c r="J24" i="3" l="1"/>
  <c r="J27" i="3" s="1"/>
  <c r="O6" i="2"/>
  <c r="O5" i="2"/>
  <c r="C20" i="6"/>
  <c r="J2" i="3" s="1"/>
  <c r="Q1" i="2" s="1"/>
  <c r="C21" i="6"/>
  <c r="N2" i="3" s="1"/>
  <c r="R1" i="2" s="1"/>
  <c r="C22" i="6"/>
  <c r="R2" i="3" s="1"/>
  <c r="S1" i="2" s="1"/>
  <c r="C23" i="6"/>
  <c r="V2" i="3" s="1"/>
  <c r="T1" i="2" s="1"/>
  <c r="C24" i="6"/>
  <c r="Z2" i="3" s="1"/>
  <c r="U1" i="2" s="1"/>
  <c r="C25" i="6"/>
  <c r="AD2" i="3" s="1"/>
  <c r="V1" i="2" s="1"/>
  <c r="C26" i="6"/>
  <c r="AH2" i="3" s="1"/>
  <c r="W1" i="2" s="1"/>
  <c r="C27" i="6"/>
  <c r="AL2" i="3" s="1"/>
  <c r="X1" i="2" s="1"/>
  <c r="C28" i="6"/>
  <c r="AP2" i="3" s="1"/>
  <c r="Y1" i="2" s="1"/>
  <c r="C31" i="6"/>
  <c r="BF2" i="3" s="1"/>
  <c r="BF32" i="3" s="1"/>
  <c r="BF31" i="3" s="1"/>
  <c r="C30" i="6"/>
  <c r="BB2" i="3" s="1"/>
  <c r="C29" i="6"/>
  <c r="AX2" i="3" s="1"/>
  <c r="BE20" i="6" l="1"/>
  <c r="BJ43" i="6"/>
  <c r="BQ42" i="6"/>
  <c r="BJ42" i="6"/>
  <c r="P31" i="6" l="1"/>
  <c r="K13" i="2"/>
  <c r="D8" i="2" s="1"/>
  <c r="K7" i="2"/>
  <c r="D2" i="2" s="1"/>
  <c r="N5" i="2"/>
  <c r="N6" i="2"/>
  <c r="M3" i="2"/>
  <c r="L4" i="2"/>
  <c r="M4" i="2" s="1"/>
  <c r="L3" i="2"/>
  <c r="L2" i="2"/>
  <c r="M2" i="2" s="1"/>
  <c r="N18" i="2" l="1"/>
  <c r="N17" i="2"/>
  <c r="Q11" i="1"/>
  <c r="Q17" i="1"/>
  <c r="Q19" i="1"/>
  <c r="Q21" i="1"/>
  <c r="Q22" i="1"/>
  <c r="O21" i="1"/>
  <c r="M21" i="1"/>
  <c r="L21" i="1"/>
  <c r="M18" i="1"/>
  <c r="L18" i="1"/>
  <c r="O5" i="1"/>
  <c r="O6" i="1"/>
  <c r="O7" i="1"/>
  <c r="O8" i="1"/>
  <c r="O9" i="1"/>
  <c r="O10" i="1"/>
  <c r="O11" i="1"/>
  <c r="O12" i="1"/>
  <c r="O13" i="1"/>
  <c r="O14" i="1"/>
  <c r="O15" i="1"/>
  <c r="O16" i="1"/>
  <c r="O17" i="1"/>
  <c r="O19" i="1"/>
  <c r="O20" i="1"/>
  <c r="O22" i="1"/>
  <c r="M5" i="1"/>
  <c r="M6" i="1"/>
  <c r="M7" i="1"/>
  <c r="M8" i="1"/>
  <c r="M9" i="1"/>
  <c r="M10" i="1"/>
  <c r="M11" i="1"/>
  <c r="M12" i="1"/>
  <c r="M13" i="1"/>
  <c r="M14" i="1"/>
  <c r="M15" i="1"/>
  <c r="M16" i="1"/>
  <c r="M17" i="1"/>
  <c r="M19" i="1"/>
  <c r="M20" i="1"/>
  <c r="M22" i="1"/>
  <c r="M4" i="1"/>
  <c r="M2" i="1"/>
  <c r="M3" i="1"/>
  <c r="K15" i="2"/>
  <c r="K14" i="2"/>
  <c r="AH29" i="3"/>
  <c r="BF29" i="3"/>
  <c r="BB29" i="3"/>
  <c r="AX29" i="3"/>
  <c r="AP29" i="3"/>
  <c r="AL29" i="3"/>
  <c r="N29" i="3"/>
  <c r="R29" i="3"/>
  <c r="V29" i="3"/>
  <c r="Z29" i="3"/>
  <c r="AD29" i="3"/>
  <c r="J29" i="3"/>
  <c r="O18" i="1" l="1"/>
  <c r="AH32" i="3"/>
  <c r="AP32" i="3"/>
  <c r="V1" i="1"/>
  <c r="V16" i="1" s="1"/>
  <c r="U4" i="2"/>
  <c r="U2" i="2"/>
  <c r="U3" i="2"/>
  <c r="X1" i="1"/>
  <c r="X14" i="1" s="1"/>
  <c r="W4" i="2"/>
  <c r="W2" i="2"/>
  <c r="Z1" i="1"/>
  <c r="Z6" i="1" s="1"/>
  <c r="Y2" i="2"/>
  <c r="J32" i="3"/>
  <c r="R32" i="3"/>
  <c r="Y1" i="1"/>
  <c r="Y15" i="1" s="1"/>
  <c r="X4" i="2"/>
  <c r="X2" i="2"/>
  <c r="AD32" i="3"/>
  <c r="AL32" i="3"/>
  <c r="BB32" i="3"/>
  <c r="AX32" i="3"/>
  <c r="X3" i="2"/>
  <c r="Y3" i="2"/>
  <c r="W3" i="2"/>
  <c r="AA1" i="1"/>
  <c r="AA5" i="1" s="1"/>
  <c r="Z7" i="1"/>
  <c r="Z14" i="1"/>
  <c r="Y12" i="1"/>
  <c r="N32" i="3"/>
  <c r="V32" i="3"/>
  <c r="Z32" i="3"/>
  <c r="Z10" i="1" l="1"/>
  <c r="Z4" i="1"/>
  <c r="Y5" i="1"/>
  <c r="AB1" i="1"/>
  <c r="AB18" i="1" s="1"/>
  <c r="Z12" i="1"/>
  <c r="Z2" i="1"/>
  <c r="Z8" i="1"/>
  <c r="Z16" i="1"/>
  <c r="Z13" i="1"/>
  <c r="Y6" i="1"/>
  <c r="Y18" i="1"/>
  <c r="BB31" i="3"/>
  <c r="P30" i="6" s="1"/>
  <c r="AX31" i="3"/>
  <c r="P29" i="6" s="1"/>
  <c r="AP31" i="3"/>
  <c r="P28" i="6" s="1"/>
  <c r="AL31" i="3"/>
  <c r="P27" i="6" s="1"/>
  <c r="AH31" i="3"/>
  <c r="P26" i="6" s="1"/>
  <c r="V31" i="3"/>
  <c r="AD31" i="3"/>
  <c r="Z31" i="3"/>
  <c r="R31" i="3"/>
  <c r="P22" i="6" s="1"/>
  <c r="N31" i="3"/>
  <c r="P21" i="6" s="1"/>
  <c r="J31" i="3"/>
  <c r="P20" i="6" s="1"/>
  <c r="BV20" i="6" s="1"/>
  <c r="Z18" i="1"/>
  <c r="X16" i="1"/>
  <c r="X3" i="1"/>
  <c r="V4" i="1"/>
  <c r="V18" i="1"/>
  <c r="V2" i="1"/>
  <c r="AA18" i="1"/>
  <c r="X18" i="1"/>
  <c r="Z15" i="1"/>
  <c r="Y2" i="1"/>
  <c r="Y14" i="1"/>
  <c r="Y8" i="1"/>
  <c r="Y10" i="1"/>
  <c r="Z5" i="1"/>
  <c r="Y16" i="1"/>
  <c r="Y7" i="1"/>
  <c r="Y20" i="1"/>
  <c r="Y13" i="1"/>
  <c r="Y4" i="1"/>
  <c r="Z20" i="1"/>
  <c r="Y9" i="1"/>
  <c r="Y3" i="1"/>
  <c r="Z9" i="1"/>
  <c r="Z3" i="1"/>
  <c r="V7" i="1"/>
  <c r="V6" i="1"/>
  <c r="X15" i="1"/>
  <c r="T4" i="2"/>
  <c r="T2" i="2"/>
  <c r="T3" i="2"/>
  <c r="W1" i="1"/>
  <c r="W16" i="1" s="1"/>
  <c r="V4" i="2"/>
  <c r="V2" i="2"/>
  <c r="V3" i="2"/>
  <c r="X8" i="1"/>
  <c r="X5" i="1"/>
  <c r="X12" i="1"/>
  <c r="V20" i="1"/>
  <c r="V13" i="1"/>
  <c r="X10" i="1"/>
  <c r="V9" i="1"/>
  <c r="X7" i="1"/>
  <c r="V3" i="1"/>
  <c r="X20" i="1"/>
  <c r="X13" i="1"/>
  <c r="X4" i="1"/>
  <c r="V15" i="1"/>
  <c r="X9" i="1"/>
  <c r="V12" i="1"/>
  <c r="X6" i="1"/>
  <c r="V14" i="1"/>
  <c r="V8" i="1"/>
  <c r="V5" i="1"/>
  <c r="V10" i="1"/>
  <c r="W9" i="1"/>
  <c r="U1" i="1"/>
  <c r="U18" i="1" s="1"/>
  <c r="AA16" i="1"/>
  <c r="AA8" i="1"/>
  <c r="AA7" i="1"/>
  <c r="AA13" i="1"/>
  <c r="AA10" i="1"/>
  <c r="AA20" i="1"/>
  <c r="AA12" i="1"/>
  <c r="AA14" i="1"/>
  <c r="AA4" i="1"/>
  <c r="AA2" i="1"/>
  <c r="AA15" i="1"/>
  <c r="AA6" i="1"/>
  <c r="AA3" i="1"/>
  <c r="AA9" i="1"/>
  <c r="AB8" i="1"/>
  <c r="AB3" i="1" l="1"/>
  <c r="AB16" i="1"/>
  <c r="AB12" i="1"/>
  <c r="AC1" i="1"/>
  <c r="AC18" i="1" s="1"/>
  <c r="AB10" i="1"/>
  <c r="AB20" i="1"/>
  <c r="AB6" i="1"/>
  <c r="AB7" i="1"/>
  <c r="AB13" i="1"/>
  <c r="AB5" i="1"/>
  <c r="AB14" i="1"/>
  <c r="AB2" i="1"/>
  <c r="AB15" i="1"/>
  <c r="AB4" i="1"/>
  <c r="AB9" i="1"/>
  <c r="P24" i="6"/>
  <c r="P25" i="6"/>
  <c r="W13" i="1"/>
  <c r="P23" i="6"/>
  <c r="W14" i="1"/>
  <c r="W12" i="1"/>
  <c r="W6" i="1"/>
  <c r="W10" i="1"/>
  <c r="W8" i="1"/>
  <c r="W18" i="1"/>
  <c r="W5" i="1"/>
  <c r="W15" i="1"/>
  <c r="W4" i="1"/>
  <c r="W20" i="1"/>
  <c r="W2" i="1"/>
  <c r="W7" i="1"/>
  <c r="W3" i="1"/>
  <c r="S4" i="2"/>
  <c r="S2" i="2"/>
  <c r="S3" i="2"/>
  <c r="U20" i="1"/>
  <c r="U16" i="1"/>
  <c r="U10" i="1"/>
  <c r="U5" i="1"/>
  <c r="U2" i="1"/>
  <c r="U15" i="1"/>
  <c r="U3" i="1"/>
  <c r="U4" i="1"/>
  <c r="U7" i="1"/>
  <c r="U8" i="1"/>
  <c r="U14" i="1"/>
  <c r="U12" i="1"/>
  <c r="U6" i="1"/>
  <c r="U9" i="1"/>
  <c r="U13" i="1"/>
  <c r="T1" i="1"/>
  <c r="T18" i="1" s="1"/>
  <c r="AC20" i="1"/>
  <c r="AC3" i="1"/>
  <c r="AC12" i="1"/>
  <c r="AC5" i="1"/>
  <c r="L3" i="1"/>
  <c r="O3" i="1" s="1"/>
  <c r="K18" i="2"/>
  <c r="S13" i="2"/>
  <c r="R13" i="2"/>
  <c r="Q13" i="2"/>
  <c r="AC10" i="1" l="1"/>
  <c r="AC14" i="1"/>
  <c r="AC16" i="1"/>
  <c r="AC4" i="1"/>
  <c r="AD1" i="1"/>
  <c r="AD18" i="1" s="1"/>
  <c r="AC7" i="1"/>
  <c r="AC8" i="1"/>
  <c r="AC2" i="1"/>
  <c r="AC15" i="1"/>
  <c r="AC6" i="1"/>
  <c r="AC9" i="1"/>
  <c r="AC13" i="1"/>
  <c r="S7" i="2"/>
  <c r="R2" i="2"/>
  <c r="R3" i="2"/>
  <c r="T4" i="1"/>
  <c r="T20" i="1"/>
  <c r="T7" i="1"/>
  <c r="T2" i="1"/>
  <c r="T8" i="1"/>
  <c r="T15" i="1"/>
  <c r="T6" i="1"/>
  <c r="T9" i="1"/>
  <c r="T3" i="1"/>
  <c r="T13" i="1"/>
  <c r="T16" i="1"/>
  <c r="T10" i="1"/>
  <c r="T5" i="1"/>
  <c r="T14" i="1"/>
  <c r="T12" i="1"/>
  <c r="S1" i="1"/>
  <c r="AD7" i="1"/>
  <c r="AD13" i="1"/>
  <c r="AD9" i="1"/>
  <c r="AD6" i="1"/>
  <c r="AD12" i="1"/>
  <c r="AD10" i="1"/>
  <c r="AD8" i="1"/>
  <c r="AE1" i="1"/>
  <c r="AE18" i="1" s="1"/>
  <c r="K17" i="2"/>
  <c r="AD5" i="1" l="1"/>
  <c r="AD14" i="1"/>
  <c r="AD2" i="1"/>
  <c r="AD15" i="1"/>
  <c r="AD3" i="1"/>
  <c r="AD4" i="1"/>
  <c r="AD20" i="1"/>
  <c r="AD16" i="1"/>
  <c r="S2" i="1"/>
  <c r="S18" i="1"/>
  <c r="R1" i="1"/>
  <c r="Q4" i="2"/>
  <c r="Q2" i="2"/>
  <c r="Q3" i="2"/>
  <c r="S16" i="1"/>
  <c r="S14" i="1"/>
  <c r="S8" i="1"/>
  <c r="S3" i="1"/>
  <c r="S9" i="1"/>
  <c r="S15" i="1"/>
  <c r="S20" i="1"/>
  <c r="S7" i="1"/>
  <c r="S5" i="1"/>
  <c r="S10" i="1"/>
  <c r="S6" i="1"/>
  <c r="S12" i="1"/>
  <c r="S4" i="1"/>
  <c r="S13" i="1"/>
  <c r="AE10" i="1"/>
  <c r="AE16" i="1"/>
  <c r="AE7" i="1"/>
  <c r="AE20" i="1"/>
  <c r="AE13" i="1"/>
  <c r="AE4" i="1"/>
  <c r="AE9" i="1"/>
  <c r="AE3" i="1"/>
  <c r="AE6" i="1"/>
  <c r="AE14" i="1"/>
  <c r="AE8" i="1"/>
  <c r="AE15" i="1"/>
  <c r="AE12" i="1"/>
  <c r="AE5" i="1"/>
  <c r="BF24" i="3"/>
  <c r="BE31" i="6" s="1"/>
  <c r="BB24" i="3"/>
  <c r="BE30" i="6" s="1"/>
  <c r="AX24" i="3"/>
  <c r="BE29" i="6" s="1"/>
  <c r="AP24" i="3"/>
  <c r="BE28" i="6" s="1"/>
  <c r="AL24" i="3"/>
  <c r="BE27" i="6" s="1"/>
  <c r="BV27" i="6" s="1"/>
  <c r="AH24" i="3"/>
  <c r="BE26" i="6" s="1"/>
  <c r="BV26" i="6" s="1"/>
  <c r="AD24" i="3"/>
  <c r="BE25" i="6" s="1"/>
  <c r="BV25" i="6" s="1"/>
  <c r="Z24" i="3"/>
  <c r="BE24" i="6" s="1"/>
  <c r="BV24" i="6" s="1"/>
  <c r="V24" i="3"/>
  <c r="BE23" i="6" s="1"/>
  <c r="BV23" i="6" s="1"/>
  <c r="R24" i="3"/>
  <c r="BE22" i="6" s="1"/>
  <c r="BV22" i="6" s="1"/>
  <c r="N24" i="3"/>
  <c r="BE21" i="6" s="1"/>
  <c r="BV21" i="6" s="1"/>
  <c r="Y13" i="2"/>
  <c r="X13" i="2"/>
  <c r="W13" i="2"/>
  <c r="V13" i="2"/>
  <c r="U13" i="2"/>
  <c r="T13" i="2"/>
  <c r="O18" i="2"/>
  <c r="O17" i="2"/>
  <c r="X7" i="2"/>
  <c r="W7" i="2"/>
  <c r="V7" i="2"/>
  <c r="U7" i="2"/>
  <c r="T7" i="2"/>
  <c r="L22" i="1"/>
  <c r="L20" i="1"/>
  <c r="L19" i="1"/>
  <c r="L17" i="1"/>
  <c r="L16" i="1"/>
  <c r="L15" i="1"/>
  <c r="L14" i="1"/>
  <c r="L13" i="1"/>
  <c r="L12" i="1"/>
  <c r="L11" i="1"/>
  <c r="L10" i="1"/>
  <c r="L9" i="1"/>
  <c r="L8" i="1"/>
  <c r="L7" i="1"/>
  <c r="L6" i="1"/>
  <c r="L5" i="1"/>
  <c r="L4" i="1"/>
  <c r="O4" i="1" s="1"/>
  <c r="L2" i="1"/>
  <c r="O2" i="1" s="1"/>
  <c r="AP35" i="6" l="1"/>
  <c r="BP35" i="6" s="1"/>
  <c r="O13" i="2"/>
  <c r="N13" i="2"/>
  <c r="N3" i="2"/>
  <c r="N15" i="2" s="1"/>
  <c r="O3" i="2"/>
  <c r="O15" i="2" s="1"/>
  <c r="N2" i="2"/>
  <c r="O2" i="2"/>
  <c r="O14" i="2" s="1"/>
  <c r="R2" i="1"/>
  <c r="R4" i="1"/>
  <c r="R6" i="1"/>
  <c r="R8" i="1"/>
  <c r="R10" i="1"/>
  <c r="R13" i="1"/>
  <c r="R15" i="1"/>
  <c r="R20" i="1"/>
  <c r="R3" i="1"/>
  <c r="R5" i="1"/>
  <c r="R7" i="1"/>
  <c r="R9" i="1"/>
  <c r="R12" i="1"/>
  <c r="R14" i="1"/>
  <c r="R16" i="1"/>
  <c r="R18" i="1"/>
  <c r="AE2" i="1"/>
  <c r="X2" i="1"/>
  <c r="N14" i="2"/>
  <c r="Q7" i="2"/>
  <c r="AT17" i="3"/>
  <c r="AT24" i="3" s="1"/>
  <c r="BO28" i="6" s="1"/>
  <c r="BV28" i="6" s="1"/>
  <c r="AP34" i="6" s="1"/>
  <c r="Y23" i="1"/>
  <c r="Z23" i="1"/>
  <c r="AA23" i="1"/>
  <c r="AX8" i="3" s="1"/>
  <c r="AL29" i="6" s="1"/>
  <c r="AB23" i="1"/>
  <c r="BB8" i="3" s="1"/>
  <c r="AL30" i="6" s="1"/>
  <c r="AC23" i="1"/>
  <c r="BF8" i="3" s="1"/>
  <c r="AL31" i="6" s="1"/>
  <c r="AD23" i="1"/>
  <c r="T23" i="1"/>
  <c r="U23" i="1"/>
  <c r="V23" i="1"/>
  <c r="W23" i="1"/>
  <c r="AP36" i="6" l="1"/>
  <c r="R23" i="1"/>
  <c r="BF15" i="3"/>
  <c r="U31" i="6" s="1"/>
  <c r="BV31" i="6" s="1"/>
  <c r="X23" i="1"/>
  <c r="AE23" i="1"/>
  <c r="S23" i="1"/>
  <c r="AX15" i="3" l="1"/>
  <c r="U29" i="6" s="1"/>
  <c r="Z27" i="3"/>
  <c r="AH27" i="3"/>
  <c r="AD27" i="3"/>
  <c r="AP27" i="3"/>
  <c r="AL27" i="3"/>
  <c r="R27" i="3"/>
  <c r="BF27" i="3"/>
  <c r="BB15" i="3"/>
  <c r="U30" i="6" s="1"/>
  <c r="BV30" i="6" s="1"/>
  <c r="N27" i="3"/>
  <c r="AP33" i="6" l="1"/>
  <c r="BP33" i="6" s="1"/>
  <c r="V44" i="6" s="1"/>
  <c r="BV29" i="6"/>
  <c r="BP36" i="6" s="1"/>
  <c r="AX27" i="3"/>
  <c r="V27" i="3"/>
  <c r="BB27" i="3"/>
  <c r="V46" i="6" l="1"/>
  <c r="AJ46" i="6" s="1"/>
  <c r="Q18" i="1"/>
  <c r="Q9" i="1"/>
  <c r="Q3" i="1"/>
  <c r="Q6" i="1"/>
  <c r="Q15" i="1"/>
  <c r="Q20" i="1"/>
  <c r="Q12" i="1"/>
  <c r="Q2" i="1"/>
  <c r="Q14" i="1"/>
  <c r="Q8" i="1"/>
  <c r="Q5" i="1"/>
  <c r="Q4" i="1"/>
  <c r="Q10" i="1"/>
  <c r="Q16" i="1"/>
  <c r="Q7" i="1"/>
  <c r="Q13" i="1"/>
  <c r="AR46" i="6" l="1"/>
  <c r="BQ46" i="6" s="1"/>
  <c r="AR44" i="6"/>
  <c r="BQ44" i="6" s="1"/>
  <c r="AJ44" i="6"/>
  <c r="Q23" i="1"/>
  <c r="BJ45" i="6" l="1"/>
  <c r="O50" i="6"/>
  <c r="AJ50" i="6"/>
  <c r="BJ44" i="6"/>
  <c r="BJ47" i="6"/>
  <c r="BG50" i="6"/>
  <c r="BJ46" i="6"/>
  <c r="K16" i="2"/>
  <c r="Y4" i="2"/>
  <c r="R4" i="2"/>
  <c r="D69" i="6" l="1"/>
  <c r="D68" i="6"/>
  <c r="D73" i="6"/>
  <c r="O4" i="2"/>
  <c r="N4" i="2"/>
  <c r="N16" i="2" s="1"/>
  <c r="Y7" i="2"/>
  <c r="R7" i="2"/>
  <c r="O7" i="2" l="1"/>
  <c r="O19" i="2" s="1"/>
  <c r="O16" i="2"/>
  <c r="N7" i="2"/>
  <c r="N19" i="2" s="1"/>
  <c r="AT27" i="3" l="1"/>
  <c r="K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A46FBFD5-6CC7-4746-A5F7-981A39E20502}">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T10" authorId="0" shapeId="0" xr:uid="{DD5C2A82-087A-4B80-BACD-7F5EF25E3A34}">
      <text>
        <r>
          <rPr>
            <b/>
            <sz val="9"/>
            <color indexed="81"/>
            <rFont val="MS P ゴシック"/>
            <family val="3"/>
            <charset val="128"/>
          </rPr>
          <t>日付は１月１日で入力する。</t>
        </r>
      </text>
    </comment>
  </commentList>
</comments>
</file>

<file path=xl/sharedStrings.xml><?xml version="1.0" encoding="utf-8"?>
<sst xmlns="http://schemas.openxmlformats.org/spreadsheetml/2006/main" count="432" uniqueCount="185">
  <si>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</si>
  <si>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</si>
  <si>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</si>
  <si>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</si>
  <si>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</si>
  <si>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</si>
  <si>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</si>
  <si>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</si>
  <si>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</si>
  <si>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</si>
  <si>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</si>
  <si>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</si>
  <si>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</si>
  <si>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</si>
  <si>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</si>
  <si>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</si>
  <si>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</si>
  <si>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</si>
  <si>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</si>
  <si>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</si>
  <si>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</si>
  <si>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</si>
  <si>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</si>
  <si>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</si>
  <si>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</si>
  <si>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</si>
  <si>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</si>
  <si>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</si>
  <si>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</si>
  <si>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</si>
  <si>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</si>
  <si>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</si>
  <si>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</si>
  <si>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</si>
  <si>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</si>
  <si>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</si>
  <si>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</si>
  <si>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</si>
  <si>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</si>
  <si>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</si>
  <si>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</si>
  <si>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</si>
  <si>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</si>
  <si>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</si>
  <si>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</si>
  <si>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</si>
  <si>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</si>
  <si>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</si>
  <si>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</si>
  <si>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</si>
  <si>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</si>
  <si>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</si>
  <si>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</si>
  <si>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</si>
  <si>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</si>
  <si>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</si>
  <si>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</si>
  <si>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</si>
  <si>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【申請にあたっての注意事項】</t>
    <rPh sb="1" eb="3">
      <t>シンセイ</t>
    </rPh>
    <rPh sb="9" eb="11">
      <t>チュウイ</t>
    </rPh>
    <rPh sb="11" eb="13">
      <t>ジコウ</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</si>
  <si>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</si>
  <si>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</si>
  <si>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</si>
  <si>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</si>
  <si>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</si>
  <si>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</si>
  <si>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</si>
  <si>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</si>
  <si>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</si>
  <si>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</si>
  <si>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</si>
  <si>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</si>
  <si>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</si>
  <si>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</si>
  <si>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</si>
  <si>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</si>
  <si>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</si>
  <si>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</si>
  <si>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</si>
  <si>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</si>
  <si>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千円</t>
    <rPh sb="0" eb="2">
      <t>センエン</t>
    </rPh>
    <phoneticPr fontId="3"/>
  </si>
  <si>
    <t>【組合員の同意欄】</t>
    <phoneticPr fontId="3"/>
  </si>
  <si>
    <t>組合員氏名</t>
    <rPh sb="0" eb="3">
      <t>クミアイイン</t>
    </rPh>
    <rPh sb="3" eb="5">
      <t>シメイ</t>
    </rPh>
    <phoneticPr fontId="3"/>
  </si>
  <si>
    <t>㊞</t>
    <phoneticPr fontId="3"/>
  </si>
  <si>
    <t>【備考欄】</t>
    <rPh sb="1" eb="3">
      <t>ビコウ</t>
    </rPh>
    <rPh sb="3" eb="4">
      <t>ラン</t>
    </rPh>
    <phoneticPr fontId="3"/>
  </si>
  <si>
    <t>回数券
プリペイドカード</t>
    <rPh sb="0" eb="3">
      <t>カイスウケン</t>
    </rPh>
    <phoneticPr fontId="3"/>
  </si>
  <si>
    <t>H3１.1現在の標準報酬等級・標準報酬月額表</t>
    <rPh sb="5" eb="7">
      <t>ゲンザイ</t>
    </rPh>
    <rPh sb="8" eb="10">
      <t>ヒョウジュン</t>
    </rPh>
    <rPh sb="10" eb="12">
      <t>ホウシュウ</t>
    </rPh>
    <rPh sb="12" eb="14">
      <t>トウキュウ</t>
    </rPh>
    <rPh sb="19" eb="21">
      <t>ゲツガク</t>
    </rPh>
    <rPh sb="21" eb="22">
      <t>ヒョウ</t>
    </rPh>
    <phoneticPr fontId="14"/>
  </si>
  <si>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</si>
  <si>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</si>
  <si>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</si>
  <si>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</si>
  <si>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</si>
  <si>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</si>
  <si>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</si>
  <si>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</si>
  <si>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</si>
  <si>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</si>
  <si>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</si>
  <si>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標準報酬随時改定基礎届・保険者算定申立に係る例年の状況、報酬の比較及び組合員の同意等</t>
    <rPh sb="0" eb="2">
      <t>ヒョウジュン</t>
    </rPh>
    <rPh sb="2" eb="4">
      <t>ホウシュウ</t>
    </rPh>
    <rPh sb="4" eb="6">
      <t>ズイジ</t>
    </rPh>
    <rPh sb="6" eb="8">
      <t>カイテイ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</si>
  <si>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（随時改定用）</t>
  </si>
  <si>
    <t>・この用紙は、標準報酬随時改定基礎届を届け出るにあたって、年間報酬の平均で決定することを申し立てる場合に必ず提出してください。</t>
    <rPh sb="3" eb="5">
      <t>ヨウシ</t>
    </rPh>
    <rPh sb="7" eb="9">
      <t>ヒョウジュン</t>
    </rPh>
    <rPh sb="9" eb="11">
      <t>ホウシュウ</t>
    </rPh>
    <rPh sb="11" eb="13">
      <t>ズイジ</t>
    </rPh>
    <rPh sb="13" eb="15">
      <t>カイテイ</t>
    </rPh>
    <rPh sb="15" eb="17">
      <t>キソ</t>
    </rPh>
    <rPh sb="17" eb="18">
      <t>トドケ</t>
    </rPh>
    <rPh sb="19" eb="20">
      <t>トド</t>
    </rPh>
    <rPh sb="21" eb="22">
      <t>デ</t>
    </rPh>
    <rPh sb="29" eb="31">
      <t>ネンカン</t>
    </rPh>
    <rPh sb="31" eb="33">
      <t>ホウシュウ</t>
    </rPh>
    <rPh sb="34" eb="36">
      <t>ヘイキン</t>
    </rPh>
    <rPh sb="37" eb="39">
      <t>ケッテイ</t>
    </rPh>
    <rPh sb="44" eb="45">
      <t>モウ</t>
    </rPh>
    <rPh sb="46" eb="47">
      <t>タ</t>
    </rPh>
    <rPh sb="49" eb="51">
      <t>バアイ</t>
    </rPh>
    <rPh sb="52" eb="53">
      <t>カナラ</t>
    </rPh>
    <rPh sb="54" eb="56">
      <t>テイシュツ</t>
    </rPh>
    <phoneticPr fontId="3"/>
  </si>
  <si>
    <t>・この用紙は、随時改定にあたり、「昇給月又は降給月以後の継続した3か月間の標準報酬の月額」と「年間平均の標準報酬の月額」　（昇給月又は降給月以後の</t>
    <rPh sb="3" eb="5">
      <t>ヨウシ</t>
    </rPh>
    <rPh sb="7" eb="9">
      <t>ズイジ</t>
    </rPh>
    <rPh sb="9" eb="11">
      <t>カイテイ</t>
    </rPh>
    <rPh sb="17" eb="19">
      <t>ショウキュウ</t>
    </rPh>
    <rPh sb="19" eb="20">
      <t>ヅキ</t>
    </rPh>
    <rPh sb="20" eb="21">
      <t>マタ</t>
    </rPh>
    <rPh sb="22" eb="24">
      <t>コウキュウ</t>
    </rPh>
    <rPh sb="24" eb="25">
      <t>ヅキ</t>
    </rPh>
    <rPh sb="25" eb="27">
      <t>イゴ</t>
    </rPh>
    <rPh sb="28" eb="30">
      <t>ケイゾク</t>
    </rPh>
    <rPh sb="34" eb="35">
      <t>ゲツ</t>
    </rPh>
    <rPh sb="35" eb="36">
      <t>カン</t>
    </rPh>
    <rPh sb="37" eb="39">
      <t>ヒョウジュン</t>
    </rPh>
    <rPh sb="39" eb="41">
      <t>ホウシュウ</t>
    </rPh>
    <rPh sb="42" eb="44">
      <t>ゲツガク</t>
    </rPh>
    <rPh sb="47" eb="49">
      <t>ネンカン</t>
    </rPh>
    <rPh sb="49" eb="51">
      <t>ヘイキン</t>
    </rPh>
    <rPh sb="52" eb="54">
      <t>ヒョウジュン</t>
    </rPh>
    <rPh sb="54" eb="56">
      <t>ホウシュウ</t>
    </rPh>
    <rPh sb="57" eb="59">
      <t>ゲツガク</t>
    </rPh>
    <phoneticPr fontId="3"/>
  </si>
  <si>
    <t>継続した３か月の間に受けた固定的給与の月平均額に昇給月又は降給月前の継続した９か月及び昇給月又は降給月以後の継続した3か月の間に受けた</t>
    <rPh sb="0" eb="2">
      <t>ケイゾク</t>
    </rPh>
    <rPh sb="6" eb="7">
      <t>ゲツ</t>
    </rPh>
    <rPh sb="8" eb="9">
      <t>アイダ</t>
    </rPh>
    <rPh sb="10" eb="11">
      <t>ウ</t>
    </rPh>
    <rPh sb="13" eb="16">
      <t>コテイテキ</t>
    </rPh>
    <rPh sb="16" eb="18">
      <t>キュウヨ</t>
    </rPh>
    <rPh sb="19" eb="20">
      <t>ツキ</t>
    </rPh>
    <rPh sb="20" eb="22">
      <t>ヘイキン</t>
    </rPh>
    <rPh sb="22" eb="23">
      <t>ガク</t>
    </rPh>
    <rPh sb="24" eb="26">
      <t>ショウキュウ</t>
    </rPh>
    <rPh sb="26" eb="27">
      <t>ヅキ</t>
    </rPh>
    <rPh sb="27" eb="28">
      <t>マタ</t>
    </rPh>
    <rPh sb="29" eb="31">
      <t>コウキュウ</t>
    </rPh>
    <rPh sb="31" eb="32">
      <t>ヅキ</t>
    </rPh>
    <rPh sb="32" eb="33">
      <t>マエ</t>
    </rPh>
    <rPh sb="34" eb="36">
      <t>ケイゾク</t>
    </rPh>
    <rPh sb="40" eb="41">
      <t>ゲツ</t>
    </rPh>
    <rPh sb="41" eb="42">
      <t>オヨ</t>
    </rPh>
    <rPh sb="43" eb="45">
      <t>ショウキュウ</t>
    </rPh>
    <rPh sb="45" eb="46">
      <t>ヅキ</t>
    </rPh>
    <rPh sb="46" eb="47">
      <t>マタ</t>
    </rPh>
    <rPh sb="48" eb="50">
      <t>コウキュウ</t>
    </rPh>
    <rPh sb="50" eb="51">
      <t>ヅキ</t>
    </rPh>
    <rPh sb="51" eb="53">
      <t>イゴ</t>
    </rPh>
    <rPh sb="54" eb="56">
      <t>ケイゾク</t>
    </rPh>
    <rPh sb="60" eb="61">
      <t>ゲツ</t>
    </rPh>
    <rPh sb="62" eb="63">
      <t>アイダ</t>
    </rPh>
    <rPh sb="64" eb="65">
      <t>ウ</t>
    </rPh>
    <phoneticPr fontId="3"/>
  </si>
  <si>
    <t>非固定的給与の月平均額を加えた額から算出した標準報酬の月額）　との間に２等級以上の差があり　「年間平均の標準報酬の月額」　で改定することに</t>
    <rPh sb="0" eb="1">
      <t>ヒ</t>
    </rPh>
    <rPh sb="1" eb="4">
      <t>コテイテキ</t>
    </rPh>
    <rPh sb="4" eb="6">
      <t>キュウヨ</t>
    </rPh>
    <rPh sb="7" eb="10">
      <t>ツキヘイキン</t>
    </rPh>
    <rPh sb="10" eb="11">
      <t>ガク</t>
    </rPh>
    <rPh sb="12" eb="13">
      <t>クワ</t>
    </rPh>
    <rPh sb="15" eb="16">
      <t>ガク</t>
    </rPh>
    <rPh sb="18" eb="20">
      <t>サンシュツ</t>
    </rPh>
    <rPh sb="22" eb="24">
      <t>ヒョウジュン</t>
    </rPh>
    <rPh sb="24" eb="26">
      <t>ホウシュウ</t>
    </rPh>
    <rPh sb="27" eb="29">
      <t>ゲツガク</t>
    </rPh>
    <rPh sb="33" eb="34">
      <t>アイダ</t>
    </rPh>
    <rPh sb="36" eb="38">
      <t>トウキュウ</t>
    </rPh>
    <rPh sb="38" eb="40">
      <t>イジョウ</t>
    </rPh>
    <rPh sb="41" eb="42">
      <t>サ</t>
    </rPh>
    <rPh sb="47" eb="49">
      <t>ネンカン</t>
    </rPh>
    <rPh sb="49" eb="51">
      <t>ヘイキン</t>
    </rPh>
    <rPh sb="52" eb="54">
      <t>ヒョウジュン</t>
    </rPh>
    <rPh sb="54" eb="56">
      <t>ホウシュウ</t>
    </rPh>
    <rPh sb="57" eb="59">
      <t>ゲツガク</t>
    </rPh>
    <rPh sb="62" eb="64">
      <t>カイテイ</t>
    </rPh>
    <phoneticPr fontId="3"/>
  </si>
  <si>
    <t>同意する方のみ記入してください。</t>
    <rPh sb="0" eb="2">
      <t>ドウイ</t>
    </rPh>
    <rPh sb="4" eb="5">
      <t>カタ</t>
    </rPh>
    <rPh sb="7" eb="9">
      <t>キニュウ</t>
    </rPh>
    <phoneticPr fontId="3"/>
  </si>
  <si>
    <t>・また、組合員の同意を得ている必要がありますので、同意欄に組合員の自署にて氏名を記入いただくか、記名の上、押印してください。</t>
    <rPh sb="4" eb="7">
      <t>クミアイイン</t>
    </rPh>
    <rPh sb="8" eb="10">
      <t>ドウイ</t>
    </rPh>
    <rPh sb="11" eb="12">
      <t>エ</t>
    </rPh>
    <rPh sb="15" eb="17">
      <t>ヒツヨウ</t>
    </rPh>
    <rPh sb="25" eb="27">
      <t>ドウイ</t>
    </rPh>
    <rPh sb="27" eb="28">
      <t>ラン</t>
    </rPh>
    <rPh sb="29" eb="32">
      <t>クミアイイン</t>
    </rPh>
    <rPh sb="33" eb="35">
      <t>ジショ</t>
    </rPh>
    <rPh sb="37" eb="39">
      <t>シメイ</t>
    </rPh>
    <rPh sb="40" eb="42">
      <t>キニュウ</t>
    </rPh>
    <rPh sb="48" eb="50">
      <t>キメイ</t>
    </rPh>
    <rPh sb="51" eb="52">
      <t>ウエ</t>
    </rPh>
    <rPh sb="53" eb="55">
      <t>オウイン</t>
    </rPh>
    <phoneticPr fontId="3"/>
  </si>
  <si>
    <t>・なお、標準報酬の月額は、年金や傷病手当金など、組合員が受ける給付の額にも影響を及ぼすことに留意してください。</t>
    <rPh sb="4" eb="6">
      <t>ヒョウジュン</t>
    </rPh>
    <rPh sb="6" eb="8">
      <t>ホウシュウ</t>
    </rPh>
    <rPh sb="9" eb="11">
      <t>ゲツガク</t>
    </rPh>
    <rPh sb="13" eb="15">
      <t>ネンキン</t>
    </rPh>
    <rPh sb="16" eb="18">
      <t>ショウビョウ</t>
    </rPh>
    <rPh sb="18" eb="20">
      <t>テアテ</t>
    </rPh>
    <rPh sb="20" eb="21">
      <t>キン</t>
    </rPh>
    <rPh sb="24" eb="27">
      <t>クミアイイン</t>
    </rPh>
    <rPh sb="28" eb="29">
      <t>ウ</t>
    </rPh>
    <rPh sb="31" eb="33">
      <t>キュウフ</t>
    </rPh>
    <rPh sb="34" eb="35">
      <t>ガク</t>
    </rPh>
    <rPh sb="37" eb="39">
      <t>エイキョウ</t>
    </rPh>
    <rPh sb="40" eb="41">
      <t>オヨ</t>
    </rPh>
    <rPh sb="46" eb="48">
      <t>リュウイ</t>
    </rPh>
    <phoneticPr fontId="3"/>
  </si>
  <si>
    <t>所属所（部署）名称</t>
    <rPh sb="0" eb="2">
      <t>ショゾク</t>
    </rPh>
    <rPh sb="2" eb="3">
      <t>ショ</t>
    </rPh>
    <rPh sb="4" eb="6">
      <t>ブショ</t>
    </rPh>
    <rPh sb="7" eb="9">
      <t>メイショウ</t>
    </rPh>
    <phoneticPr fontId="3"/>
  </si>
  <si>
    <t>【昇給月又は降給月前の継続した９か月及び昇給月又は降給月以後の継続した３か月の間に受けた報酬額等の欄】</t>
    <rPh sb="1" eb="3">
      <t>ショウキュウ</t>
    </rPh>
    <rPh sb="3" eb="4">
      <t>ヅキ</t>
    </rPh>
    <rPh sb="4" eb="5">
      <t>マタ</t>
    </rPh>
    <rPh sb="6" eb="8">
      <t>コウキュウ</t>
    </rPh>
    <rPh sb="8" eb="9">
      <t>ヅキ</t>
    </rPh>
    <rPh sb="9" eb="10">
      <t>マエ</t>
    </rPh>
    <rPh sb="11" eb="13">
      <t>ケイゾク</t>
    </rPh>
    <rPh sb="17" eb="18">
      <t>ゲツ</t>
    </rPh>
    <rPh sb="18" eb="19">
      <t>オヨ</t>
    </rPh>
    <rPh sb="20" eb="22">
      <t>ショウキュウ</t>
    </rPh>
    <rPh sb="22" eb="23">
      <t>ヅキ</t>
    </rPh>
    <rPh sb="23" eb="24">
      <t>マタ</t>
    </rPh>
    <rPh sb="25" eb="27">
      <t>コウキュウ</t>
    </rPh>
    <rPh sb="27" eb="28">
      <t>ヅキ</t>
    </rPh>
    <rPh sb="28" eb="30">
      <t>イゴ</t>
    </rPh>
    <rPh sb="31" eb="33">
      <t>ケイゾク</t>
    </rPh>
    <rPh sb="37" eb="38">
      <t>ゲツ</t>
    </rPh>
    <rPh sb="39" eb="40">
      <t>アイダ</t>
    </rPh>
    <rPh sb="41" eb="42">
      <t>ウ</t>
    </rPh>
    <rPh sb="44" eb="46">
      <t>ホウシュウ</t>
    </rPh>
    <rPh sb="46" eb="47">
      <t>ガク</t>
    </rPh>
    <rPh sb="47" eb="48">
      <t>ナド</t>
    </rPh>
    <rPh sb="49" eb="50">
      <t>ラン</t>
    </rPh>
    <phoneticPr fontId="3"/>
  </si>
  <si>
    <t>円④</t>
    <rPh sb="0" eb="1">
      <t>エン</t>
    </rPh>
    <phoneticPr fontId="3"/>
  </si>
  <si>
    <t>円⑤</t>
    <rPh sb="0" eb="1">
      <t>エン</t>
    </rPh>
    <phoneticPr fontId="3"/>
  </si>
  <si>
    <t>円①</t>
    <rPh sb="0" eb="1">
      <t>エン</t>
    </rPh>
    <phoneticPr fontId="3"/>
  </si>
  <si>
    <t>円②</t>
    <rPh sb="0" eb="1">
      <t>エン</t>
    </rPh>
    <phoneticPr fontId="3"/>
  </si>
  <si>
    <t>円③</t>
    <rPh sb="0" eb="1">
      <t>エン</t>
    </rPh>
    <phoneticPr fontId="3"/>
  </si>
  <si>
    <t>円⑥</t>
    <rPh sb="0" eb="1">
      <t>エン</t>
    </rPh>
    <phoneticPr fontId="3"/>
  </si>
  <si>
    <t>円⑦</t>
    <rPh sb="0" eb="1">
      <t>エン</t>
    </rPh>
    <phoneticPr fontId="3"/>
  </si>
  <si>
    <r>
      <t xml:space="preserve">昇給月又は降給月以後の継続した３か月
</t>
    </r>
    <r>
      <rPr>
        <sz val="8"/>
        <color theme="1"/>
        <rFont val="ＭＳ Ｐゴシック"/>
        <family val="3"/>
        <charset val="128"/>
        <scheme val="minor"/>
      </rPr>
      <t>（固定的給与）</t>
    </r>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phoneticPr fontId="3"/>
  </si>
  <si>
    <t>①+②+③合計額</t>
    <rPh sb="5" eb="7">
      <t>ゴウケイ</t>
    </rPh>
    <rPh sb="7" eb="8">
      <t>ガク</t>
    </rPh>
    <phoneticPr fontId="3"/>
  </si>
  <si>
    <t>⑧平均額</t>
    <rPh sb="1" eb="3">
      <t>ヘイキン</t>
    </rPh>
    <rPh sb="3" eb="4">
      <t>ガク</t>
    </rPh>
    <phoneticPr fontId="3"/>
  </si>
  <si>
    <r>
      <t xml:space="preserve">昇給月又は降給月以前の継続した９か月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イゼン</t>
    </rPh>
    <rPh sb="11" eb="13">
      <t>ケイゾク</t>
    </rPh>
    <rPh sb="17" eb="18">
      <t>ゲツ</t>
    </rPh>
    <rPh sb="20" eb="21">
      <t>ヒ</t>
    </rPh>
    <rPh sb="21" eb="24">
      <t>コテイテキ</t>
    </rPh>
    <rPh sb="24" eb="26">
      <t>キュウヨ</t>
    </rPh>
    <phoneticPr fontId="3"/>
  </si>
  <si>
    <t>④+⑤合計額</t>
    <rPh sb="3" eb="5">
      <t>ゴウケイ</t>
    </rPh>
    <rPh sb="5" eb="6">
      <t>ガク</t>
    </rPh>
    <phoneticPr fontId="3"/>
  </si>
  <si>
    <r>
      <t xml:space="preserve">昇給月又は降給月以後の継続した３か月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イゴ</t>
    </rPh>
    <rPh sb="11" eb="13">
      <t>ケイゾク</t>
    </rPh>
    <rPh sb="17" eb="18">
      <t>ゲツ</t>
    </rPh>
    <rPh sb="20" eb="21">
      <t>ヒ</t>
    </rPh>
    <rPh sb="21" eb="24">
      <t>コテイテキ</t>
    </rPh>
    <rPh sb="24" eb="26">
      <t>キュウヨ</t>
    </rPh>
    <phoneticPr fontId="3"/>
  </si>
  <si>
    <t>⑥+⑦合計額</t>
    <rPh sb="3" eb="5">
      <t>ゴウケイ</t>
    </rPh>
    <rPh sb="5" eb="6">
      <t>ガク</t>
    </rPh>
    <phoneticPr fontId="3"/>
  </si>
  <si>
    <t>⑨平均額</t>
    <rPh sb="1" eb="3">
      <t>ヘイキン</t>
    </rPh>
    <rPh sb="3" eb="4">
      <t>ガク</t>
    </rPh>
    <phoneticPr fontId="3"/>
  </si>
  <si>
    <r>
      <t xml:space="preserve">昇給月又は降給月前の継続した９か月及び
昇給月又は降給月以後の継続した３か月
</t>
    </r>
    <r>
      <rPr>
        <sz val="6"/>
        <color theme="1"/>
        <rFont val="ＭＳ Ｐゴシック"/>
        <family val="3"/>
        <charset val="128"/>
        <scheme val="minor"/>
      </rPr>
      <t>（非固定的給与）</t>
    </r>
    <rPh sb="0" eb="2">
      <t>ショウキュウ</t>
    </rPh>
    <rPh sb="2" eb="3">
      <t>ツキ</t>
    </rPh>
    <rPh sb="3" eb="4">
      <t>マタ</t>
    </rPh>
    <rPh sb="5" eb="7">
      <t>コウキュウ</t>
    </rPh>
    <rPh sb="7" eb="8">
      <t>ツキ</t>
    </rPh>
    <rPh sb="8" eb="9">
      <t>マエ</t>
    </rPh>
    <rPh sb="10" eb="12">
      <t>ケイゾク</t>
    </rPh>
    <rPh sb="16" eb="17">
      <t>ゲツ</t>
    </rPh>
    <rPh sb="17" eb="18">
      <t>オヨ</t>
    </rPh>
    <rPh sb="20" eb="22">
      <t>ショウキュウ</t>
    </rPh>
    <rPh sb="22" eb="23">
      <t>ヅキ</t>
    </rPh>
    <rPh sb="23" eb="24">
      <t>マタ</t>
    </rPh>
    <rPh sb="25" eb="27">
      <t>コウキュウ</t>
    </rPh>
    <rPh sb="27" eb="28">
      <t>ヅキ</t>
    </rPh>
    <rPh sb="28" eb="30">
      <t>イゴ</t>
    </rPh>
    <rPh sb="31" eb="33">
      <t>ケイゾク</t>
    </rPh>
    <rPh sb="37" eb="38">
      <t>ゲツ</t>
    </rPh>
    <rPh sb="40" eb="41">
      <t>ヒ</t>
    </rPh>
    <rPh sb="41" eb="44">
      <t>コテイテキ</t>
    </rPh>
    <rPh sb="44" eb="46">
      <t>キュウヨ</t>
    </rPh>
    <phoneticPr fontId="3"/>
  </si>
  <si>
    <t>④+⑤+⑥+⑦</t>
    <phoneticPr fontId="3"/>
  </si>
  <si>
    <t>⑩平均額</t>
    <rPh sb="1" eb="3">
      <t>ヘイキン</t>
    </rPh>
    <rPh sb="3" eb="4">
      <t>ガク</t>
    </rPh>
    <phoneticPr fontId="3"/>
  </si>
  <si>
    <t>【標準報酬の月額の比較欄】記載に当たっては、裏面の注意事項を参照してください。</t>
    <rPh sb="1" eb="3">
      <t>ヒョウジュン</t>
    </rPh>
    <rPh sb="3" eb="5">
      <t>ホウシュウ</t>
    </rPh>
    <rPh sb="6" eb="8">
      <t>ゲツガク</t>
    </rPh>
    <rPh sb="9" eb="11">
      <t>ヒカク</t>
    </rPh>
    <rPh sb="11" eb="12">
      <t>ラン</t>
    </rPh>
    <rPh sb="13" eb="15">
      <t>キサイ</t>
    </rPh>
    <rPh sb="16" eb="17">
      <t>ア</t>
    </rPh>
    <rPh sb="22" eb="24">
      <t>ウラメン</t>
    </rPh>
    <rPh sb="25" eb="27">
      <t>チュウイ</t>
    </rPh>
    <rPh sb="27" eb="29">
      <t>ジコウ</t>
    </rPh>
    <rPh sb="30" eb="32">
      <t>サンショウ</t>
    </rPh>
    <phoneticPr fontId="3"/>
  </si>
  <si>
    <t>平均額</t>
    <rPh sb="0" eb="2">
      <t>ヘイキン</t>
    </rPh>
    <rPh sb="2" eb="3">
      <t>ガク</t>
    </rPh>
    <phoneticPr fontId="3"/>
  </si>
  <si>
    <t>厚生年金（上段）・退職等年金（下段）</t>
    <rPh sb="0" eb="2">
      <t>コウセイ</t>
    </rPh>
    <rPh sb="2" eb="4">
      <t>ネンキン</t>
    </rPh>
    <rPh sb="5" eb="7">
      <t>ジョウダン</t>
    </rPh>
    <rPh sb="9" eb="12">
      <t>タイショクトウ</t>
    </rPh>
    <rPh sb="12" eb="14">
      <t>ネンキン</t>
    </rPh>
    <rPh sb="15" eb="17">
      <t>ゲダン</t>
    </rPh>
    <phoneticPr fontId="3"/>
  </si>
  <si>
    <t>等級</t>
    <rPh sb="0" eb="2">
      <t>トウキュウ</t>
    </rPh>
    <phoneticPr fontId="3"/>
  </si>
  <si>
    <t>月額</t>
    <rPh sb="0" eb="2">
      <t>ゲツガク</t>
    </rPh>
    <phoneticPr fontId="3"/>
  </si>
  <si>
    <t>a</t>
    <phoneticPr fontId="3"/>
  </si>
  <si>
    <t>ｂ</t>
    <phoneticPr fontId="3"/>
  </si>
  <si>
    <t>昇給月又は降給月</t>
    <rPh sb="0" eb="2">
      <t>ショウキュウ</t>
    </rPh>
    <rPh sb="2" eb="3">
      <t>ヅキ</t>
    </rPh>
    <rPh sb="3" eb="4">
      <t>マタ</t>
    </rPh>
    <rPh sb="5" eb="7">
      <t>コウキュウ</t>
    </rPh>
    <rPh sb="7" eb="8">
      <t>ヅキ</t>
    </rPh>
    <phoneticPr fontId="3"/>
  </si>
  <si>
    <t>⑧+⑨</t>
    <phoneticPr fontId="3"/>
  </si>
  <si>
    <t>c</t>
    <phoneticPr fontId="3"/>
  </si>
  <si>
    <t>ｄ</t>
    <phoneticPr fontId="3"/>
  </si>
  <si>
    <t>以後の継続した3か月</t>
    <rPh sb="0" eb="2">
      <t>イゴ</t>
    </rPh>
    <rPh sb="3" eb="5">
      <t>ケイゾク</t>
    </rPh>
    <rPh sb="9" eb="10">
      <t>ゲツ</t>
    </rPh>
    <phoneticPr fontId="3"/>
  </si>
  <si>
    <t>年間平均</t>
    <rPh sb="0" eb="2">
      <t>ネンカン</t>
    </rPh>
    <rPh sb="2" eb="4">
      <t>ヘイキン</t>
    </rPh>
    <phoneticPr fontId="3"/>
  </si>
  <si>
    <t>⑧+⑩</t>
    <phoneticPr fontId="3"/>
  </si>
  <si>
    <t>e</t>
    <phoneticPr fontId="3"/>
  </si>
  <si>
    <t>ｆ</t>
    <phoneticPr fontId="3"/>
  </si>
  <si>
    <t>ア</t>
    <phoneticPr fontId="3"/>
  </si>
  <si>
    <t xml:space="preserve">ａとｃ又はｂとｄが2等級差以上 </t>
  </si>
  <si>
    <t>（注1）</t>
    <rPh sb="1" eb="2">
      <t>チュウ</t>
    </rPh>
    <phoneticPr fontId="3"/>
  </si>
  <si>
    <t>イ</t>
    <phoneticPr fontId="3"/>
  </si>
  <si>
    <t>　ｃとe又はｄとｆが2等級差以上</t>
    <rPh sb="13" eb="14">
      <t>サ</t>
    </rPh>
    <phoneticPr fontId="3"/>
  </si>
  <si>
    <t>ウ</t>
    <phoneticPr fontId="3"/>
  </si>
  <si>
    <t>　ａとｅ又はｂとｆが1等級差以上</t>
  </si>
  <si>
    <t>（注2）</t>
    <rPh sb="1" eb="2">
      <t>チュウ</t>
    </rPh>
    <phoneticPr fontId="3"/>
  </si>
  <si>
    <t>　○又は×</t>
    <rPh sb="2" eb="3">
      <t>マタ</t>
    </rPh>
    <phoneticPr fontId="3"/>
  </si>
  <si>
    <t>（注3）</t>
    <rPh sb="1" eb="2">
      <t>チュウ</t>
    </rPh>
    <phoneticPr fontId="3"/>
  </si>
  <si>
    <t>注１　　２等級差以上であっても、以下に該当する場合は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</si>
  <si>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「昇給月以後の継続した3か月」　（ｃとｄ）　が　「従前の標準報酬の月額」　（aとｂ）　よりも低い場合</t>
    <rPh sb="0" eb="2">
      <t>ショウキュウ</t>
    </rPh>
    <rPh sb="8" eb="10">
      <t>ショウキュウ</t>
    </rPh>
    <rPh sb="10" eb="11">
      <t>ツキ</t>
    </rPh>
    <rPh sb="11" eb="13">
      <t>イゴ</t>
    </rPh>
    <rPh sb="14" eb="16">
      <t>ケイゾク</t>
    </rPh>
    <rPh sb="20" eb="21">
      <t>ゲツ</t>
    </rPh>
    <rPh sb="32" eb="34">
      <t>ジュウゼン</t>
    </rPh>
    <rPh sb="35" eb="37">
      <t>ヒョウジュン</t>
    </rPh>
    <rPh sb="37" eb="39">
      <t>ホウシュウ</t>
    </rPh>
    <rPh sb="40" eb="42">
      <t>ゲツガク</t>
    </rPh>
    <rPh sb="53" eb="54">
      <t>ヒク</t>
    </rPh>
    <rPh sb="55" eb="57">
      <t>バアイ</t>
    </rPh>
    <phoneticPr fontId="3"/>
  </si>
  <si>
    <t>降給のとき：　「降給月以後の継続した3か月」　（ｃとｄ）　が　「従前の標準報酬の月額」　（aとｂ）　よりも高い場合　</t>
    <rPh sb="0" eb="2">
      <t>コウキュウ</t>
    </rPh>
    <rPh sb="8" eb="10">
      <t>コウキュウ</t>
    </rPh>
    <rPh sb="10" eb="11">
      <t>ヅキ</t>
    </rPh>
    <rPh sb="11" eb="13">
      <t>イゴ</t>
    </rPh>
    <rPh sb="14" eb="16">
      <t>ケイゾク</t>
    </rPh>
    <rPh sb="20" eb="21">
      <t>ゲツ</t>
    </rPh>
    <rPh sb="32" eb="34">
      <t>ジュウゼン</t>
    </rPh>
    <rPh sb="35" eb="37">
      <t>ヒョウジュン</t>
    </rPh>
    <rPh sb="37" eb="39">
      <t>ホウシュウ</t>
    </rPh>
    <rPh sb="40" eb="42">
      <t>ゲツガク</t>
    </rPh>
    <rPh sb="53" eb="54">
      <t>タカ</t>
    </rPh>
    <rPh sb="55" eb="57">
      <t>バアイ</t>
    </rPh>
    <phoneticPr fontId="3"/>
  </si>
  <si>
    <t>注２　　１等級差以上であっても、以下に該当する場合は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</si>
  <si>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「年間平均」　（eとｆ）　が　「従前の標準報酬の月額　（aとｂ）　と同じ又は　「従前の標準報酬の月額」　（aとｂ）　よりも低い場合</t>
    <rPh sb="0" eb="2">
      <t>ショウキュウ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ヒク</t>
    </rPh>
    <rPh sb="70" eb="72">
      <t>バアイ</t>
    </rPh>
    <phoneticPr fontId="3"/>
  </si>
  <si>
    <t>降給のとき：　「年間平均」　（eとｆ）　が　「従前の標準報酬の月額　（aとｂ）　と同じ又は　「従前の標準報酬の月額」　（aとｂ）　よりも高い場合</t>
    <rPh sb="0" eb="2">
      <t>コウキュウ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タカ</t>
    </rPh>
    <rPh sb="70" eb="72">
      <t>バアイ</t>
    </rPh>
    <phoneticPr fontId="3"/>
  </si>
  <si>
    <t>注３　　上記アからウまでのすべてが　「○」　の　場合に、年間報酬額の平均で改定を行うことができます。</t>
    <rPh sb="0" eb="1">
      <t>チュウ</t>
    </rPh>
    <rPh sb="4" eb="6">
      <t>ジョウキ</t>
    </rPh>
    <rPh sb="24" eb="26">
      <t>バアイ</t>
    </rPh>
    <rPh sb="28" eb="30">
      <t>ネンカン</t>
    </rPh>
    <rPh sb="30" eb="32">
      <t>ホウシュウ</t>
    </rPh>
    <rPh sb="32" eb="33">
      <t>ガク</t>
    </rPh>
    <rPh sb="34" eb="36">
      <t>ヘイキン</t>
    </rPh>
    <rPh sb="37" eb="39">
      <t>カイテイ</t>
    </rPh>
    <rPh sb="40" eb="41">
      <t>オコナ</t>
    </rPh>
    <phoneticPr fontId="3"/>
  </si>
  <si>
    <t>また、上記アとイが「○」、ウが「×」の場合は、保険者算定により従前の標準報酬の月額のままとできます。</t>
    <phoneticPr fontId="3"/>
  </si>
  <si>
    <t>　※上記アが×の場合は、随時改定の要件を満たさないため、随時改定は実施せずに　「従前の標準報酬の月額」のままとなります。</t>
    <rPh sb="2" eb="4">
      <t>ジョウキ</t>
    </rPh>
    <rPh sb="8" eb="10">
      <t>バアイ</t>
    </rPh>
    <rPh sb="12" eb="14">
      <t>ズイジ</t>
    </rPh>
    <rPh sb="14" eb="16">
      <t>カイテイ</t>
    </rPh>
    <rPh sb="17" eb="19">
      <t>ヨウケン</t>
    </rPh>
    <rPh sb="20" eb="21">
      <t>ミ</t>
    </rPh>
    <rPh sb="28" eb="30">
      <t>ズイジ</t>
    </rPh>
    <rPh sb="30" eb="32">
      <t>カイテイ</t>
    </rPh>
    <rPh sb="33" eb="35">
      <t>ジッシ</t>
    </rPh>
    <rPh sb="40" eb="42">
      <t>ジュウゼン</t>
    </rPh>
    <rPh sb="43" eb="45">
      <t>ヒョウジュン</t>
    </rPh>
    <rPh sb="45" eb="47">
      <t>ホウシュウ</t>
    </rPh>
    <rPh sb="48" eb="50">
      <t>ゲツガク</t>
    </rPh>
    <phoneticPr fontId="3"/>
  </si>
  <si>
    <t>（この用紙の提出は不要です）</t>
    <rPh sb="3" eb="5">
      <t>ヨウシ</t>
    </rPh>
    <rPh sb="6" eb="8">
      <t>テイシュツ</t>
    </rPh>
    <rPh sb="9" eb="11">
      <t>フヨウ</t>
    </rPh>
    <phoneticPr fontId="3"/>
  </si>
  <si>
    <t>　※上記イが×の場合は、年間報酬額の平均による改定の要件を満たさないため、通常の随時改定を行います。</t>
    <rPh sb="2" eb="4">
      <t>ジョウキ</t>
    </rPh>
    <rPh sb="8" eb="10">
      <t>バアイ</t>
    </rPh>
    <rPh sb="12" eb="14">
      <t>ネンカン</t>
    </rPh>
    <rPh sb="14" eb="16">
      <t>ホウシュウ</t>
    </rPh>
    <rPh sb="16" eb="17">
      <t>ガク</t>
    </rPh>
    <rPh sb="18" eb="20">
      <t>ヘイキン</t>
    </rPh>
    <rPh sb="23" eb="25">
      <t>カイテイ</t>
    </rPh>
    <rPh sb="26" eb="28">
      <t>ヨウケン</t>
    </rPh>
    <rPh sb="29" eb="30">
      <t>ミ</t>
    </rPh>
    <rPh sb="37" eb="39">
      <t>ツウジョウ</t>
    </rPh>
    <rPh sb="40" eb="42">
      <t>ズイジ</t>
    </rPh>
    <rPh sb="42" eb="44">
      <t>カイテイ</t>
    </rPh>
    <rPh sb="45" eb="46">
      <t>オコナ</t>
    </rPh>
    <phoneticPr fontId="3"/>
  </si>
  <si>
    <t>　※上記ウが×の場合で申立書・同意書の提出があった場合は、保険者算定により、随時改定を実施せず、　「従前の標準報酬の月額」のままとなります。</t>
    <rPh sb="2" eb="4">
      <t>ジョウキ</t>
    </rPh>
    <rPh sb="8" eb="10">
      <t>バアイ</t>
    </rPh>
    <rPh sb="11" eb="13">
      <t>モウシタテ</t>
    </rPh>
    <rPh sb="13" eb="14">
      <t>ショ</t>
    </rPh>
    <rPh sb="15" eb="18">
      <t>ドウイショ</t>
    </rPh>
    <rPh sb="19" eb="21">
      <t>テイシュツ</t>
    </rPh>
    <rPh sb="25" eb="27">
      <t>バアイ</t>
    </rPh>
    <rPh sb="29" eb="32">
      <t>ホケンシャ</t>
    </rPh>
    <rPh sb="32" eb="34">
      <t>サンテイ</t>
    </rPh>
    <rPh sb="38" eb="40">
      <t>ズイジ</t>
    </rPh>
    <rPh sb="40" eb="42">
      <t>カイテイ</t>
    </rPh>
    <rPh sb="43" eb="45">
      <t>ジッシ</t>
    </rPh>
    <rPh sb="50" eb="52">
      <t>ジュウゼン</t>
    </rPh>
    <rPh sb="53" eb="55">
      <t>ヒョウジュン</t>
    </rPh>
    <rPh sb="55" eb="57">
      <t>ホウシュウ</t>
    </rPh>
    <rPh sb="58" eb="60">
      <t>ゲツガク</t>
    </rPh>
    <phoneticPr fontId="3"/>
  </si>
  <si>
    <t>私は今回の随時改訂にあたり、年間報酬額の平均で決定することを希望しますので、当所属所（部署）が申立てすることに同意します。</t>
    <rPh sb="0" eb="1">
      <t>ワタシ</t>
    </rPh>
    <rPh sb="2" eb="4">
      <t>コンカイ</t>
    </rPh>
    <rPh sb="5" eb="7">
      <t>ズイジ</t>
    </rPh>
    <rPh sb="7" eb="9">
      <t>カイテイ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</si>
  <si>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※裏面もご覧ください。</t>
    <rPh sb="1" eb="3">
      <t>ウラメン</t>
    </rPh>
    <rPh sb="5" eb="6">
      <t>ラン</t>
    </rPh>
    <phoneticPr fontId="3"/>
  </si>
  <si>
    <t>【標準報酬の月額の比較欄】の記載に当たっては、以下にご注意ください。</t>
    <rPh sb="1" eb="3">
      <t>ヒョウジュン</t>
    </rPh>
    <rPh sb="3" eb="5">
      <t>ホウシュウ</t>
    </rPh>
    <rPh sb="6" eb="8">
      <t>ゲツガク</t>
    </rPh>
    <rPh sb="9" eb="11">
      <t>ヒカク</t>
    </rPh>
    <rPh sb="11" eb="12">
      <t>ラン</t>
    </rPh>
    <rPh sb="14" eb="16">
      <t>キサイ</t>
    </rPh>
    <rPh sb="17" eb="18">
      <t>ア</t>
    </rPh>
    <rPh sb="23" eb="25">
      <t>イカ</t>
    </rPh>
    <rPh sb="27" eb="29">
      <t>チュウイ</t>
    </rPh>
    <phoneticPr fontId="3"/>
  </si>
  <si>
    <t>１　　支払基礎日数が17日未満の月の報酬額は除く。</t>
    <rPh sb="3" eb="5">
      <t>シハライ</t>
    </rPh>
    <rPh sb="5" eb="7">
      <t>キソ</t>
    </rPh>
    <rPh sb="7" eb="9">
      <t>ニッスウ</t>
    </rPh>
    <rPh sb="12" eb="13">
      <t>ニチ</t>
    </rPh>
    <rPh sb="13" eb="15">
      <t>ミマン</t>
    </rPh>
    <rPh sb="16" eb="17">
      <t>ツキ</t>
    </rPh>
    <rPh sb="18" eb="20">
      <t>ホウシュウ</t>
    </rPh>
    <rPh sb="20" eb="21">
      <t>ガク</t>
    </rPh>
    <rPh sb="22" eb="23">
      <t>ノゾ</t>
    </rPh>
    <phoneticPr fontId="3"/>
  </si>
  <si>
    <t>２　　欠勤や無給休職により報酬の全部が支給されない場合は、支払基礎日数が17日以上である月は実支給額を用いることとし、</t>
    <rPh sb="3" eb="5">
      <t>ケッキン</t>
    </rPh>
    <rPh sb="6" eb="8">
      <t>ムキュウ</t>
    </rPh>
    <rPh sb="8" eb="10">
      <t>キュウショク</t>
    </rPh>
    <rPh sb="13" eb="15">
      <t>ホウシュウ</t>
    </rPh>
    <rPh sb="16" eb="18">
      <t>ゼンブ</t>
    </rPh>
    <rPh sb="19" eb="21">
      <t>シキュウ</t>
    </rPh>
    <rPh sb="25" eb="27">
      <t>バアイ</t>
    </rPh>
    <rPh sb="29" eb="31">
      <t>シハライ</t>
    </rPh>
    <rPh sb="31" eb="33">
      <t>キソ</t>
    </rPh>
    <rPh sb="33" eb="35">
      <t>ニッスウ</t>
    </rPh>
    <rPh sb="38" eb="39">
      <t>ニチ</t>
    </rPh>
    <rPh sb="39" eb="41">
      <t>イジョウ</t>
    </rPh>
    <rPh sb="44" eb="45">
      <t>ツキ</t>
    </rPh>
    <rPh sb="46" eb="47">
      <t>ジツ</t>
    </rPh>
    <rPh sb="47" eb="50">
      <t>シキュウガク</t>
    </rPh>
    <rPh sb="51" eb="52">
      <t>モチ</t>
    </rPh>
    <phoneticPr fontId="3"/>
  </si>
  <si>
    <t>休職者給与を受けていること等により報酬の一部が支給されない月がある場合は、支払基礎日数が17日以上であっても当該月を除く。</t>
    <rPh sb="0" eb="2">
      <t>キュウショク</t>
    </rPh>
    <rPh sb="2" eb="3">
      <t>シャ</t>
    </rPh>
    <rPh sb="3" eb="5">
      <t>キュウヨ</t>
    </rPh>
    <rPh sb="6" eb="7">
      <t>ウ</t>
    </rPh>
    <rPh sb="13" eb="14">
      <t>ナド</t>
    </rPh>
    <rPh sb="17" eb="19">
      <t>ホウシュウ</t>
    </rPh>
    <rPh sb="20" eb="22">
      <t>イチブ</t>
    </rPh>
    <rPh sb="23" eb="25">
      <t>シキュウ</t>
    </rPh>
    <rPh sb="29" eb="30">
      <t>ツキ</t>
    </rPh>
    <rPh sb="33" eb="35">
      <t>バアイ</t>
    </rPh>
    <rPh sb="37" eb="39">
      <t>シハライ</t>
    </rPh>
    <rPh sb="39" eb="41">
      <t>キソ</t>
    </rPh>
    <rPh sb="41" eb="43">
      <t>ニッスウ</t>
    </rPh>
    <rPh sb="46" eb="47">
      <t>ニチ</t>
    </rPh>
    <rPh sb="47" eb="49">
      <t>イジョウ</t>
    </rPh>
    <rPh sb="54" eb="56">
      <t>トウガイ</t>
    </rPh>
    <rPh sb="56" eb="57">
      <t>ツキ</t>
    </rPh>
    <rPh sb="58" eb="59">
      <t>ノゾ</t>
    </rPh>
    <phoneticPr fontId="3"/>
  </si>
  <si>
    <t>３　　給与の支払に遅配がある場合は</t>
    <rPh sb="3" eb="5">
      <t>キュウヨ</t>
    </rPh>
    <rPh sb="6" eb="8">
      <t>シハライ</t>
    </rPh>
    <rPh sb="9" eb="11">
      <t>チハイ</t>
    </rPh>
    <rPh sb="14" eb="16">
      <t>バアイ</t>
    </rPh>
    <phoneticPr fontId="3"/>
  </si>
  <si>
    <t>ア　　昇給月又は降給月前の継続した９か月より前に支払うべきであった給与の遅配分を年間平均の算定の対象となる月に受けた場合は、</t>
    <rPh sb="3" eb="5">
      <t>ショウキュウ</t>
    </rPh>
    <rPh sb="5" eb="6">
      <t>ヅキ</t>
    </rPh>
    <rPh sb="6" eb="7">
      <t>マタ</t>
    </rPh>
    <rPh sb="8" eb="10">
      <t>コウキュウ</t>
    </rPh>
    <rPh sb="10" eb="11">
      <t>ツキ</t>
    </rPh>
    <rPh sb="11" eb="12">
      <t>マエ</t>
    </rPh>
    <rPh sb="13" eb="15">
      <t>ケイゾク</t>
    </rPh>
    <rPh sb="19" eb="20">
      <t>ゲツ</t>
    </rPh>
    <rPh sb="22" eb="23">
      <t>マエ</t>
    </rPh>
    <rPh sb="24" eb="26">
      <t>シハラ</t>
    </rPh>
    <rPh sb="33" eb="35">
      <t>キュウヨ</t>
    </rPh>
    <rPh sb="36" eb="37">
      <t>チ</t>
    </rPh>
    <rPh sb="37" eb="39">
      <t>ハイブン</t>
    </rPh>
    <rPh sb="40" eb="42">
      <t>ネンカン</t>
    </rPh>
    <rPh sb="42" eb="44">
      <t>ヘイキン</t>
    </rPh>
    <rPh sb="45" eb="47">
      <t>サンテイ</t>
    </rPh>
    <rPh sb="48" eb="50">
      <t>タイショウ</t>
    </rPh>
    <rPh sb="53" eb="54">
      <t>ツキ</t>
    </rPh>
    <rPh sb="55" eb="56">
      <t>ウ</t>
    </rPh>
    <rPh sb="58" eb="60">
      <t>バアイ</t>
    </rPh>
    <phoneticPr fontId="3"/>
  </si>
  <si>
    <t>その遅配分に当たる報酬の額を除く。</t>
    <rPh sb="2" eb="3">
      <t>チ</t>
    </rPh>
    <rPh sb="3" eb="5">
      <t>ハイブン</t>
    </rPh>
    <rPh sb="6" eb="7">
      <t>ア</t>
    </rPh>
    <rPh sb="9" eb="11">
      <t>ホウシュウ</t>
    </rPh>
    <rPh sb="12" eb="13">
      <t>ガク</t>
    </rPh>
    <rPh sb="14" eb="15">
      <t>ノゾ</t>
    </rPh>
    <phoneticPr fontId="3"/>
  </si>
  <si>
    <t>イ　　昇給月又は降給月前の継続した９か月までの間に本来支払うはずの報酬の一部が昇給月又は降給月から４か月目以降に支払われ</t>
    <rPh sb="3" eb="5">
      <t>ショウキュウ</t>
    </rPh>
    <rPh sb="5" eb="6">
      <t>ヅキ</t>
    </rPh>
    <rPh sb="6" eb="7">
      <t>マタ</t>
    </rPh>
    <rPh sb="8" eb="10">
      <t>コウキュウ</t>
    </rPh>
    <rPh sb="10" eb="11">
      <t>ヅキ</t>
    </rPh>
    <rPh sb="11" eb="12">
      <t>マエ</t>
    </rPh>
    <rPh sb="13" eb="15">
      <t>ケイゾク</t>
    </rPh>
    <rPh sb="19" eb="20">
      <t>ゲツ</t>
    </rPh>
    <rPh sb="23" eb="24">
      <t>アイダ</t>
    </rPh>
    <rPh sb="25" eb="27">
      <t>ホンライ</t>
    </rPh>
    <rPh sb="27" eb="29">
      <t>シハラ</t>
    </rPh>
    <rPh sb="33" eb="35">
      <t>ホウシュウ</t>
    </rPh>
    <rPh sb="36" eb="38">
      <t>イチブ</t>
    </rPh>
    <rPh sb="39" eb="41">
      <t>ショウキュウ</t>
    </rPh>
    <rPh sb="41" eb="42">
      <t>ヅキ</t>
    </rPh>
    <rPh sb="42" eb="43">
      <t>マタ</t>
    </rPh>
    <rPh sb="44" eb="46">
      <t>コウキュウ</t>
    </rPh>
    <rPh sb="46" eb="47">
      <t>ヅキ</t>
    </rPh>
    <rPh sb="51" eb="52">
      <t>ゲツ</t>
    </rPh>
    <rPh sb="52" eb="53">
      <t>メ</t>
    </rPh>
    <rPh sb="53" eb="55">
      <t>イコウ</t>
    </rPh>
    <phoneticPr fontId="3"/>
  </si>
  <si>
    <t>ることになった場合は、その本来支払うはずだった月を除く。</t>
    <rPh sb="7" eb="9">
      <t>バアイ</t>
    </rPh>
    <rPh sb="13" eb="15">
      <t>ホンライ</t>
    </rPh>
    <rPh sb="15" eb="17">
      <t>シハラ</t>
    </rPh>
    <rPh sb="23" eb="24">
      <t>ツキ</t>
    </rPh>
    <rPh sb="25" eb="26">
      <t>ノゾ</t>
    </rPh>
    <phoneticPr fontId="3"/>
  </si>
  <si>
    <t>４　　昇給月又は降給月前の継続した９か月及び昇給月又は降給月以後の継続した３か月までの間に固定的給与の変動が起こった場合でも、</t>
    <rPh sb="3" eb="5">
      <t>ショウキュウ</t>
    </rPh>
    <rPh sb="5" eb="6">
      <t>ヅキ</t>
    </rPh>
    <rPh sb="6" eb="7">
      <t>マタ</t>
    </rPh>
    <rPh sb="8" eb="10">
      <t>コウキュウ</t>
    </rPh>
    <rPh sb="10" eb="11">
      <t>ヅキ</t>
    </rPh>
    <rPh sb="11" eb="12">
      <t>マエ</t>
    </rPh>
    <rPh sb="13" eb="15">
      <t>ケイゾク</t>
    </rPh>
    <rPh sb="19" eb="20">
      <t>ゲツ</t>
    </rPh>
    <rPh sb="20" eb="21">
      <t>オヨ</t>
    </rPh>
    <rPh sb="22" eb="24">
      <t>ショウキュウ</t>
    </rPh>
    <rPh sb="24" eb="25">
      <t>ヅキ</t>
    </rPh>
    <rPh sb="25" eb="26">
      <t>マタ</t>
    </rPh>
    <rPh sb="27" eb="29">
      <t>コウキュウ</t>
    </rPh>
    <rPh sb="29" eb="30">
      <t>ヅキ</t>
    </rPh>
    <rPh sb="30" eb="32">
      <t>イゴ</t>
    </rPh>
    <rPh sb="33" eb="35">
      <t>ケイゾク</t>
    </rPh>
    <rPh sb="39" eb="40">
      <t>ゲツ</t>
    </rPh>
    <rPh sb="43" eb="44">
      <t>アイダ</t>
    </rPh>
    <rPh sb="45" eb="48">
      <t>コテイテキ</t>
    </rPh>
    <rPh sb="48" eb="50">
      <t>キュウヨ</t>
    </rPh>
    <rPh sb="51" eb="53">
      <t>ヘンドウ</t>
    </rPh>
    <rPh sb="54" eb="55">
      <t>オ</t>
    </rPh>
    <rPh sb="58" eb="60">
      <t>バアイ</t>
    </rPh>
    <phoneticPr fontId="3"/>
  </si>
  <si>
    <t>報酬月額の算定の対象となる月であれば、固定的給与の変動が反映された報酬も含めて平均を算定する。</t>
    <rPh sb="0" eb="2">
      <t>ホウシュウ</t>
    </rPh>
    <rPh sb="2" eb="4">
      <t>ゲツガク</t>
    </rPh>
    <rPh sb="5" eb="7">
      <t>サンテイ</t>
    </rPh>
    <rPh sb="8" eb="10">
      <t>タイショウ</t>
    </rPh>
    <rPh sb="13" eb="14">
      <t>ツキ</t>
    </rPh>
    <rPh sb="19" eb="22">
      <t>コテイテキ</t>
    </rPh>
    <rPh sb="22" eb="24">
      <t>キュウヨ</t>
    </rPh>
    <rPh sb="25" eb="27">
      <t>ヘンドウ</t>
    </rPh>
    <rPh sb="28" eb="30">
      <t>ハンエイ</t>
    </rPh>
    <rPh sb="33" eb="35">
      <t>ホウシュウ</t>
    </rPh>
    <rPh sb="36" eb="37">
      <t>フク</t>
    </rPh>
    <rPh sb="39" eb="41">
      <t>ヘイキン</t>
    </rPh>
    <rPh sb="42" eb="44">
      <t>サンテイ</t>
    </rPh>
    <phoneticPr fontId="3"/>
  </si>
  <si>
    <t>５　昇給月又は降給月前の継続した９か月及び昇給月又は降給月以後の継続した３か月の間に、今回の保険者算定の要件を満たす</t>
    <rPh sb="2" eb="4">
      <t>ショウキュウ</t>
    </rPh>
    <rPh sb="4" eb="5">
      <t>ヅキ</t>
    </rPh>
    <rPh sb="5" eb="6">
      <t>マタ</t>
    </rPh>
    <rPh sb="7" eb="9">
      <t>コウキュウ</t>
    </rPh>
    <rPh sb="9" eb="10">
      <t>ツキ</t>
    </rPh>
    <rPh sb="10" eb="11">
      <t>マエ</t>
    </rPh>
    <rPh sb="12" eb="14">
      <t>ケイゾク</t>
    </rPh>
    <rPh sb="18" eb="19">
      <t>ゲツ</t>
    </rPh>
    <rPh sb="19" eb="20">
      <t>オヨ</t>
    </rPh>
    <rPh sb="21" eb="23">
      <t>ショウキュウ</t>
    </rPh>
    <rPh sb="23" eb="24">
      <t>ヅキ</t>
    </rPh>
    <rPh sb="24" eb="25">
      <t>マタ</t>
    </rPh>
    <rPh sb="26" eb="28">
      <t>コウキュウ</t>
    </rPh>
    <rPh sb="28" eb="29">
      <t>ヅキ</t>
    </rPh>
    <rPh sb="29" eb="31">
      <t>イゴ</t>
    </rPh>
    <rPh sb="32" eb="34">
      <t>ケイゾク</t>
    </rPh>
    <rPh sb="38" eb="39">
      <t>ゲツ</t>
    </rPh>
    <rPh sb="40" eb="41">
      <t>アイダ</t>
    </rPh>
    <rPh sb="43" eb="45">
      <t>コンカイ</t>
    </rPh>
    <rPh sb="46" eb="49">
      <t>ホケンシャ</t>
    </rPh>
    <rPh sb="49" eb="51">
      <t>サンテイ</t>
    </rPh>
    <rPh sb="52" eb="54">
      <t>ヨウケン</t>
    </rPh>
    <rPh sb="55" eb="56">
      <t>ミ</t>
    </rPh>
    <phoneticPr fontId="3"/>
  </si>
  <si>
    <t>所属所（部署）に異動した場合（組合員の資格の得喪を伴う異動を除く。）でも、報酬月額の算定の対象となる月であれば、異動</t>
    <rPh sb="0" eb="2">
      <t>ショゾク</t>
    </rPh>
    <rPh sb="2" eb="3">
      <t>ショ</t>
    </rPh>
    <rPh sb="4" eb="6">
      <t>ブショ</t>
    </rPh>
    <rPh sb="8" eb="10">
      <t>イドウ</t>
    </rPh>
    <rPh sb="12" eb="14">
      <t>バアイ</t>
    </rPh>
    <rPh sb="15" eb="18">
      <t>クミアイイン</t>
    </rPh>
    <rPh sb="19" eb="21">
      <t>シカク</t>
    </rPh>
    <rPh sb="22" eb="23">
      <t>トク</t>
    </rPh>
    <rPh sb="23" eb="24">
      <t>モ</t>
    </rPh>
    <rPh sb="25" eb="26">
      <t>トモナ</t>
    </rPh>
    <rPh sb="27" eb="29">
      <t>イドウ</t>
    </rPh>
    <rPh sb="30" eb="31">
      <t>ノゾ</t>
    </rPh>
    <rPh sb="37" eb="39">
      <t>ホウシュウ</t>
    </rPh>
    <rPh sb="39" eb="41">
      <t>ゲツガク</t>
    </rPh>
    <rPh sb="42" eb="44">
      <t>サンテイ</t>
    </rPh>
    <rPh sb="45" eb="47">
      <t>タイショウ</t>
    </rPh>
    <rPh sb="50" eb="51">
      <t>ツキ</t>
    </rPh>
    <phoneticPr fontId="3"/>
  </si>
  <si>
    <t>前の所属所（部署）で受けた報酬も含めて平均を算定する。</t>
    <rPh sb="0" eb="1">
      <t>マエ</t>
    </rPh>
    <rPh sb="2" eb="4">
      <t>ショゾク</t>
    </rPh>
    <rPh sb="4" eb="5">
      <t>ショ</t>
    </rPh>
    <rPh sb="6" eb="8">
      <t>ブショ</t>
    </rPh>
    <rPh sb="10" eb="11">
      <t>ウ</t>
    </rPh>
    <rPh sb="13" eb="15">
      <t>ホウシュウ</t>
    </rPh>
    <rPh sb="16" eb="17">
      <t>フク</t>
    </rPh>
    <rPh sb="19" eb="21">
      <t>ヘイキン</t>
    </rPh>
    <rPh sb="22" eb="24">
      <t>サンテイ</t>
    </rPh>
    <phoneticPr fontId="3"/>
  </si>
  <si>
    <t>給与改定差額
（4月以降分の額）</t>
    <rPh sb="0" eb="2">
      <t>キュウヨ</t>
    </rPh>
    <rPh sb="2" eb="4">
      <t>カイテイ</t>
    </rPh>
    <rPh sb="4" eb="6">
      <t>サガク</t>
    </rPh>
    <rPh sb="9" eb="10">
      <t>ガツ</t>
    </rPh>
    <rPh sb="10" eb="12">
      <t>イコウ</t>
    </rPh>
    <rPh sb="12" eb="13">
      <t>ブン</t>
    </rPh>
    <rPh sb="14" eb="15">
      <t>ガク</t>
    </rPh>
    <phoneticPr fontId="3"/>
  </si>
  <si>
    <t>0012345</t>
    <phoneticPr fontId="3"/>
  </si>
  <si>
    <t>共済　太郎</t>
    <rPh sb="0" eb="2">
      <t>キョウサイ</t>
    </rPh>
    <rPh sb="3" eb="5">
      <t>タロウ</t>
    </rPh>
    <phoneticPr fontId="3"/>
  </si>
  <si>
    <t>男</t>
    <rPh sb="0" eb="1">
      <t>オトコ</t>
    </rPh>
    <phoneticPr fontId="3"/>
  </si>
  <si>
    <t>共済市立公立共済中学校</t>
    <rPh sb="0" eb="2">
      <t>キョウサイ</t>
    </rPh>
    <rPh sb="2" eb="4">
      <t>シリツ</t>
    </rPh>
    <rPh sb="4" eb="6">
      <t>コウリツ</t>
    </rPh>
    <rPh sb="6" eb="8">
      <t>キョウサイ</t>
    </rPh>
    <rPh sb="8" eb="11">
      <t>チュウガッコウ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</si>
</sst>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s>
  <fonts count="43">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sz val="18"/>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b/>
      <sz val="9"/>
      <color indexed="81"/>
      <name val="MS P ゴシック"/>
      <family val="3"/>
      <charset val="128"/>
    </font>
    <font>
      <sz val="14"/>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6"/>
      <color theme="1"/>
      <name val="ＭＳ Ｐゴシック"/>
      <family val="3"/>
      <charset val="128"/>
      <scheme val="minor"/>
    </font>
    <font>
      <b/>
      <sz val="11"/>
      <color theme="1"/>
      <name val="HGP創英角ﾎﾟｯﾌﾟ体"/>
      <family val="3"/>
      <charset val="128"/>
    </font>
    <font>
      <b/>
      <sz val="12"/>
      <name val="HGP創英角ｺﾞｼｯｸUB"/>
      <family val="3"/>
      <charset val="128"/>
    </font>
    <font>
      <sz val="14"/>
      <color theme="1"/>
      <name val="HGP創英角ﾎﾟｯﾌﾟ体"/>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9">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5" fillId="0" borderId="1" xfId="1" applyFont="1" applyFill="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0" fontId="15" fillId="11" borderId="42" xfId="0" applyFont="1" applyFill="1" applyBorder="1" applyAlignment="1">
      <alignment horizontal="center" vertical="center" wrapText="1" readingOrder="1"/>
    </xf>
    <xf numFmtId="0" fontId="15" fillId="11" borderId="1" xfId="0" applyFont="1" applyFill="1" applyBorder="1" applyAlignment="1">
      <alignment horizontal="center" vertical="center" wrapText="1" readingOrder="1"/>
    </xf>
    <xf numFmtId="179" fontId="15" fillId="11" borderId="43" xfId="0" applyNumberFormat="1" applyFont="1" applyFill="1" applyBorder="1" applyAlignment="1">
      <alignment horizontal="center" vertical="center" wrapText="1" readingOrder="1"/>
    </xf>
    <xf numFmtId="177" fontId="15" fillId="11" borderId="44" xfId="0" applyNumberFormat="1" applyFont="1" applyFill="1" applyBorder="1" applyAlignment="1">
      <alignment horizontal="right" vertical="center" wrapText="1" readingOrder="1"/>
    </xf>
    <xf numFmtId="178" fontId="15" fillId="0" borderId="45" xfId="0" applyNumberFormat="1" applyFont="1" applyFill="1" applyBorder="1" applyAlignment="1">
      <alignment horizontal="right" vertical="center" wrapText="1" readingOrder="1"/>
    </xf>
    <xf numFmtId="179" fontId="15" fillId="11" borderId="46" xfId="0" applyNumberFormat="1" applyFont="1" applyFill="1" applyBorder="1" applyAlignment="1">
      <alignment horizontal="center" vertical="center" wrapText="1" readingOrder="1"/>
    </xf>
    <xf numFmtId="179" fontId="15" fillId="11" borderId="47" xfId="0" applyNumberFormat="1" applyFont="1" applyFill="1" applyBorder="1" applyAlignment="1">
      <alignment horizontal="center" vertical="center" wrapText="1" readingOrder="1"/>
    </xf>
    <xf numFmtId="176" fontId="15" fillId="11" borderId="48" xfId="0" applyNumberFormat="1" applyFont="1" applyFill="1" applyBorder="1" applyAlignment="1">
      <alignment horizontal="right" vertical="center" wrapText="1" readingOrder="1"/>
    </xf>
    <xf numFmtId="177" fontId="15" fillId="11" borderId="49" xfId="0" applyNumberFormat="1" applyFont="1" applyFill="1" applyBorder="1" applyAlignment="1">
      <alignment horizontal="right" vertical="center" wrapText="1" readingOrder="1"/>
    </xf>
    <xf numFmtId="178" fontId="15" fillId="11" borderId="50" xfId="0" applyNumberFormat="1" applyFont="1" applyFill="1" applyBorder="1" applyAlignment="1">
      <alignment horizontal="right" vertical="center" wrapText="1" readingOrder="1"/>
    </xf>
    <xf numFmtId="179" fontId="15" fillId="11" borderId="51" xfId="0" applyNumberFormat="1" applyFont="1" applyFill="1" applyBorder="1" applyAlignment="1">
      <alignment horizontal="center" vertical="center" wrapText="1" readingOrder="1"/>
    </xf>
    <xf numFmtId="179" fontId="15" fillId="11" borderId="52" xfId="0" applyNumberFormat="1" applyFont="1" applyFill="1" applyBorder="1" applyAlignment="1">
      <alignment horizontal="center" vertical="center" wrapText="1" readingOrder="1"/>
    </xf>
    <xf numFmtId="176" fontId="15" fillId="11" borderId="53" xfId="0" applyNumberFormat="1" applyFont="1" applyFill="1" applyBorder="1" applyAlignment="1">
      <alignment horizontal="right" vertical="center" wrapText="1" readingOrder="1"/>
    </xf>
    <xf numFmtId="177" fontId="15" fillId="11" borderId="54" xfId="0" applyNumberFormat="1" applyFont="1" applyFill="1" applyBorder="1" applyAlignment="1">
      <alignment horizontal="right" vertical="center" wrapText="1" readingOrder="1"/>
    </xf>
    <xf numFmtId="178" fontId="15" fillId="11" borderId="55" xfId="0" applyNumberFormat="1" applyFont="1" applyFill="1" applyBorder="1" applyAlignment="1">
      <alignment horizontal="right" vertical="center" wrapText="1" readingOrder="1"/>
    </xf>
    <xf numFmtId="178" fontId="15" fillId="11" borderId="45" xfId="0" applyNumberFormat="1" applyFont="1" applyFill="1" applyBorder="1" applyAlignment="1">
      <alignment horizontal="right" vertical="center" wrapText="1" readingOrder="1"/>
    </xf>
    <xf numFmtId="176" fontId="15" fillId="11" borderId="56" xfId="0" applyNumberFormat="1" applyFont="1" applyFill="1" applyBorder="1" applyAlignment="1">
      <alignment horizontal="right" vertical="center" wrapText="1" readingOrder="1"/>
    </xf>
    <xf numFmtId="177" fontId="15" fillId="11" borderId="57" xfId="0" applyNumberFormat="1" applyFont="1" applyFill="1" applyBorder="1" applyAlignment="1">
      <alignment horizontal="right" vertical="center" wrapText="1" readingOrder="1"/>
    </xf>
    <xf numFmtId="178" fontId="15" fillId="0" borderId="58"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4" xfId="0" applyNumberFormat="1" applyFont="1" applyFill="1" applyBorder="1" applyAlignment="1">
      <alignment horizontal="right" vertical="center" wrapText="1" readingOrder="1"/>
    </xf>
    <xf numFmtId="0" fontId="15" fillId="11" borderId="59" xfId="0" applyFont="1" applyFill="1" applyBorder="1" applyAlignment="1">
      <alignment horizontal="center" vertical="center" wrapText="1" readingOrder="1"/>
    </xf>
    <xf numFmtId="0" fontId="15" fillId="11" borderId="43" xfId="0" applyFont="1" applyFill="1" applyBorder="1" applyAlignment="1">
      <alignment horizontal="center" vertical="center" wrapText="1" readingOrder="1"/>
    </xf>
    <xf numFmtId="176" fontId="15" fillId="0" borderId="48" xfId="0" applyNumberFormat="1" applyFont="1" applyFill="1" applyBorder="1" applyAlignment="1">
      <alignment horizontal="right" vertical="center" wrapText="1" readingOrder="1"/>
    </xf>
    <xf numFmtId="177" fontId="15" fillId="0" borderId="49" xfId="0" applyNumberFormat="1" applyFont="1" applyFill="1" applyBorder="1" applyAlignment="1">
      <alignment horizontal="right" vertical="center" wrapText="1" readingOrder="1"/>
    </xf>
    <xf numFmtId="178" fontId="15" fillId="0" borderId="50" xfId="0" applyNumberFormat="1" applyFont="1" applyFill="1" applyBorder="1" applyAlignment="1">
      <alignment horizontal="right" vertical="center" wrapText="1" readingOrder="1"/>
    </xf>
    <xf numFmtId="0" fontId="15" fillId="11" borderId="51" xfId="0" applyFont="1" applyFill="1" applyBorder="1" applyAlignment="1">
      <alignment horizontal="center" vertical="center" wrapText="1" readingOrder="1"/>
    </xf>
    <xf numFmtId="0" fontId="15" fillId="11" borderId="52" xfId="0" applyFont="1" applyFill="1" applyBorder="1" applyAlignment="1">
      <alignment horizontal="center" vertical="center" wrapText="1" readingOrder="1"/>
    </xf>
    <xf numFmtId="176" fontId="15" fillId="0" borderId="53" xfId="0" applyNumberFormat="1" applyFont="1" applyFill="1" applyBorder="1" applyAlignment="1">
      <alignment horizontal="right" vertical="center" wrapText="1" readingOrder="1"/>
    </xf>
    <xf numFmtId="177" fontId="15" fillId="0" borderId="54" xfId="0" applyNumberFormat="1" applyFont="1" applyFill="1" applyBorder="1" applyAlignment="1">
      <alignment horizontal="right" vertical="center" wrapText="1" readingOrder="1"/>
    </xf>
    <xf numFmtId="178" fontId="15" fillId="0" borderId="55" xfId="0" applyNumberFormat="1" applyFont="1" applyFill="1" applyBorder="1" applyAlignment="1">
      <alignment horizontal="right" vertical="center" wrapText="1" readingOrder="1"/>
    </xf>
    <xf numFmtId="0" fontId="15" fillId="11" borderId="60" xfId="0" applyFont="1" applyFill="1" applyBorder="1" applyAlignment="1">
      <alignment horizontal="center" vertical="center" wrapText="1" readingOrder="1"/>
    </xf>
    <xf numFmtId="0" fontId="15" fillId="11" borderId="61" xfId="0" applyFont="1" applyFill="1" applyBorder="1" applyAlignment="1">
      <alignment horizontal="center" vertical="center" wrapText="1" readingOrder="1"/>
    </xf>
    <xf numFmtId="176" fontId="15" fillId="0" borderId="62" xfId="0" applyNumberFormat="1" applyFont="1" applyFill="1" applyBorder="1" applyAlignment="1">
      <alignment horizontal="right" vertical="center" wrapText="1" readingOrder="1"/>
    </xf>
    <xf numFmtId="177" fontId="15" fillId="0" borderId="63" xfId="0" applyNumberFormat="1" applyFont="1" applyFill="1" applyBorder="1" applyAlignment="1">
      <alignment horizontal="right" vertical="center" wrapText="1" readingOrder="1"/>
    </xf>
    <xf numFmtId="0" fontId="15" fillId="11" borderId="64" xfId="0" applyFont="1" applyFill="1" applyBorder="1" applyAlignment="1">
      <alignment horizontal="center" vertical="center" wrapText="1" readingOrder="1"/>
    </xf>
    <xf numFmtId="0" fontId="15" fillId="11" borderId="65" xfId="0" applyFont="1" applyFill="1" applyBorder="1" applyAlignment="1">
      <alignment horizontal="center" vertical="center" wrapText="1" readingOrder="1"/>
    </xf>
    <xf numFmtId="176" fontId="15" fillId="0" borderId="66" xfId="0" applyNumberFormat="1" applyFont="1" applyFill="1" applyBorder="1" applyAlignment="1">
      <alignment horizontal="right" vertical="center" wrapText="1" readingOrder="1"/>
    </xf>
    <xf numFmtId="177" fontId="15" fillId="0" borderId="67" xfId="0" applyNumberFormat="1" applyFont="1" applyFill="1" applyBorder="1" applyAlignment="1">
      <alignment horizontal="right" vertical="center" wrapText="1" readingOrder="1"/>
    </xf>
    <xf numFmtId="178" fontId="15" fillId="0" borderId="68" xfId="0" applyNumberFormat="1" applyFont="1" applyFill="1" applyBorder="1" applyAlignment="1">
      <alignment horizontal="right" vertical="center" wrapText="1" readingOrder="1"/>
    </xf>
    <xf numFmtId="0" fontId="15" fillId="11" borderId="69" xfId="0" applyFont="1" applyFill="1" applyBorder="1" applyAlignment="1">
      <alignment horizontal="center" vertical="center" wrapText="1" readingOrder="1"/>
    </xf>
    <xf numFmtId="0" fontId="15" fillId="11" borderId="70" xfId="0" applyFont="1" applyFill="1" applyBorder="1" applyAlignment="1">
      <alignment horizontal="center" vertical="center" wrapText="1" readingOrder="1"/>
    </xf>
    <xf numFmtId="176" fontId="15" fillId="0" borderId="71" xfId="0" applyNumberFormat="1" applyFont="1" applyFill="1" applyBorder="1" applyAlignment="1">
      <alignment horizontal="right" vertical="center" wrapText="1" readingOrder="1"/>
    </xf>
    <xf numFmtId="177" fontId="16" fillId="0" borderId="72" xfId="0" applyNumberFormat="1" applyFont="1" applyFill="1" applyBorder="1" applyAlignment="1">
      <alignment horizontal="right" vertical="center" wrapText="1"/>
    </xf>
    <xf numFmtId="178" fontId="15" fillId="0" borderId="73" xfId="0" applyNumberFormat="1" applyFont="1" applyFill="1" applyBorder="1" applyAlignment="1">
      <alignment horizontal="right" vertical="center" wrapText="1" readingOrder="1"/>
    </xf>
    <xf numFmtId="179" fontId="15" fillId="11" borderId="74" xfId="0" applyNumberFormat="1" applyFont="1" applyFill="1" applyBorder="1" applyAlignment="1">
      <alignment horizontal="center" vertical="center" wrapText="1" readingOrder="1"/>
    </xf>
    <xf numFmtId="0" fontId="15" fillId="11" borderId="36"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0" borderId="0" xfId="0" applyBorder="1">
      <alignment vertical="center"/>
    </xf>
    <xf numFmtId="0" fontId="0" fillId="0" borderId="0" xfId="0" applyFont="1">
      <alignment vertical="center"/>
    </xf>
    <xf numFmtId="0" fontId="19"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26" fillId="0" borderId="0" xfId="0" applyFont="1">
      <alignment vertical="center"/>
    </xf>
    <xf numFmtId="0" fontId="20" fillId="0" borderId="0" xfId="0" applyFont="1" applyBorder="1">
      <alignment vertical="center"/>
    </xf>
    <xf numFmtId="0" fontId="8" fillId="0" borderId="96" xfId="0" applyFont="1" applyBorder="1">
      <alignment vertical="center"/>
    </xf>
    <xf numFmtId="0" fontId="8" fillId="0" borderId="97" xfId="0" applyFont="1" applyBorder="1">
      <alignment vertical="center"/>
    </xf>
    <xf numFmtId="0" fontId="21" fillId="0" borderId="97" xfId="0" applyFont="1"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9" fillId="0" borderId="0" xfId="0" applyFont="1" applyBorder="1">
      <alignment vertical="center"/>
    </xf>
    <xf numFmtId="0" fontId="30" fillId="0" borderId="0" xfId="0" applyFont="1" applyBorder="1">
      <alignment vertical="center"/>
    </xf>
    <xf numFmtId="0" fontId="31"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10" xfId="1" applyFont="1" applyFill="1" applyBorder="1">
      <alignment vertical="center"/>
    </xf>
    <xf numFmtId="38" fontId="2" fillId="5" borderId="111" xfId="1" applyFont="1" applyFill="1" applyBorder="1">
      <alignment vertical="center"/>
    </xf>
    <xf numFmtId="38" fontId="2" fillId="5" borderId="112" xfId="1" applyFont="1" applyFill="1" applyBorder="1">
      <alignment vertical="center"/>
    </xf>
    <xf numFmtId="0" fontId="11" fillId="0" borderId="0" xfId="0" applyFont="1" applyFill="1">
      <alignment vertical="center"/>
    </xf>
    <xf numFmtId="38" fontId="2" fillId="0" borderId="110" xfId="1" applyFont="1" applyFill="1" applyBorder="1">
      <alignment vertical="center"/>
    </xf>
    <xf numFmtId="38" fontId="2" fillId="0" borderId="111" xfId="1" applyFont="1" applyFill="1" applyBorder="1">
      <alignment vertical="center"/>
    </xf>
    <xf numFmtId="38" fontId="2" fillId="0" borderId="112" xfId="1" applyFont="1" applyFill="1" applyBorder="1">
      <alignment vertical="center"/>
    </xf>
    <xf numFmtId="38" fontId="4" fillId="0" borderId="128" xfId="0" applyNumberFormat="1" applyFont="1" applyFill="1" applyBorder="1">
      <alignment vertical="center"/>
    </xf>
    <xf numFmtId="38" fontId="4" fillId="0" borderId="129" xfId="0" applyNumberFormat="1" applyFont="1" applyFill="1" applyBorder="1">
      <alignment vertical="center"/>
    </xf>
    <xf numFmtId="38" fontId="4" fillId="0" borderId="32" xfId="0" applyNumberFormat="1" applyFont="1" applyFill="1" applyBorder="1">
      <alignment vertical="center"/>
    </xf>
    <xf numFmtId="38" fontId="4" fillId="0" borderId="130" xfId="0" applyNumberFormat="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184" fontId="0" fillId="0" borderId="132" xfId="0" applyNumberFormat="1" applyBorder="1" applyAlignment="1">
      <alignment horizontal="center" vertical="center"/>
    </xf>
    <xf numFmtId="184" fontId="0" fillId="0" borderId="133"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5" xfId="0" applyNumberFormat="1" applyFont="1" applyBorder="1" applyAlignment="1">
      <alignment horizontal="center" vertical="center" wrapText="1"/>
    </xf>
    <xf numFmtId="184" fontId="4" fillId="0" borderId="13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184" fontId="4" fillId="0" borderId="2" xfId="0" applyNumberFormat="1" applyFont="1" applyBorder="1" applyAlignment="1">
      <alignment horizontal="center" vertical="center" wrapText="1"/>
    </xf>
    <xf numFmtId="38" fontId="6" fillId="0" borderId="6" xfId="1" applyFont="1" applyFill="1" applyBorder="1">
      <alignment vertical="center"/>
    </xf>
    <xf numFmtId="184" fontId="4" fillId="0" borderId="126" xfId="0" applyNumberFormat="1" applyFont="1" applyBorder="1" applyAlignment="1">
      <alignment horizontal="center" vertical="center" wrapText="1"/>
    </xf>
    <xf numFmtId="38" fontId="6" fillId="0" borderId="7" xfId="1" applyFont="1" applyFill="1" applyBorder="1">
      <alignment vertical="center"/>
    </xf>
    <xf numFmtId="184" fontId="4" fillId="0" borderId="131" xfId="0" applyNumberFormat="1" applyFont="1" applyBorder="1" applyAlignment="1">
      <alignment horizontal="center" vertical="center" wrapText="1"/>
    </xf>
    <xf numFmtId="184" fontId="4" fillId="0" borderId="133"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35" xfId="1" applyFont="1" applyFill="1" applyBorder="1">
      <alignment vertical="center"/>
    </xf>
    <xf numFmtId="38" fontId="2" fillId="0" borderId="29" xfId="1"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1" fillId="0" borderId="0" xfId="0" applyFont="1" applyAlignment="1">
      <alignment vertical="center"/>
    </xf>
    <xf numFmtId="0" fontId="19" fillId="0" borderId="0" xfId="0" applyFont="1" applyAlignment="1">
      <alignment vertical="center"/>
    </xf>
    <xf numFmtId="0" fontId="39" fillId="0" borderId="0" xfId="0" applyFont="1" applyFill="1" applyBorder="1" applyAlignment="1">
      <alignment horizontal="center" vertical="center"/>
    </xf>
    <xf numFmtId="0" fontId="27" fillId="0" borderId="79" xfId="0" applyFont="1" applyBorder="1" applyAlignment="1">
      <alignment vertical="center"/>
    </xf>
    <xf numFmtId="0" fontId="20" fillId="0" borderId="80" xfId="0" applyFont="1" applyBorder="1">
      <alignment vertical="center"/>
    </xf>
    <xf numFmtId="0" fontId="20" fillId="0" borderId="81" xfId="0" applyFont="1" applyBorder="1">
      <alignment vertical="center"/>
    </xf>
    <xf numFmtId="0" fontId="20" fillId="0" borderId="82" xfId="0" applyFont="1" applyBorder="1">
      <alignment vertical="center"/>
    </xf>
    <xf numFmtId="0" fontId="20" fillId="0" borderId="83" xfId="0" applyFont="1" applyBorder="1">
      <alignment vertical="center"/>
    </xf>
    <xf numFmtId="0" fontId="28" fillId="0" borderId="82" xfId="0" applyFont="1" applyBorder="1" applyAlignment="1">
      <alignment vertical="center"/>
    </xf>
    <xf numFmtId="0" fontId="29" fillId="0" borderId="83" xfId="0" applyFont="1" applyBorder="1">
      <alignment vertical="center"/>
    </xf>
    <xf numFmtId="0" fontId="28" fillId="0" borderId="84" xfId="0" applyFont="1" applyBorder="1" applyAlignment="1">
      <alignment vertical="center"/>
    </xf>
    <xf numFmtId="0" fontId="28" fillId="0" borderId="85" xfId="0" applyFont="1" applyBorder="1" applyAlignment="1">
      <alignment vertical="center"/>
    </xf>
    <xf numFmtId="0" fontId="29" fillId="0" borderId="85" xfId="0" applyFont="1" applyBorder="1">
      <alignment vertical="center"/>
    </xf>
    <xf numFmtId="0" fontId="29" fillId="0" borderId="86" xfId="0" applyFont="1" applyBorder="1">
      <alignment vertical="center"/>
    </xf>
    <xf numFmtId="0" fontId="0" fillId="0" borderId="2" xfId="0" applyBorder="1">
      <alignment vertical="center"/>
    </xf>
    <xf numFmtId="0" fontId="9" fillId="0" borderId="6" xfId="0" applyFont="1" applyFill="1" applyBorder="1">
      <alignment vertical="center"/>
    </xf>
    <xf numFmtId="184" fontId="0" fillId="0" borderId="126" xfId="0" applyNumberFormat="1" applyBorder="1" applyAlignment="1">
      <alignment horizontal="center" vertical="center"/>
    </xf>
    <xf numFmtId="38" fontId="5" fillId="0" borderId="7" xfId="1" applyFont="1" applyFill="1" applyBorder="1">
      <alignment vertical="center"/>
    </xf>
    <xf numFmtId="38" fontId="5" fillId="2" borderId="7" xfId="1" applyFont="1" applyFill="1" applyBorder="1" applyProtection="1">
      <alignment vertical="center"/>
      <protection locked="0"/>
    </xf>
    <xf numFmtId="184" fontId="0" fillId="0" borderId="144" xfId="0" applyNumberFormat="1" applyBorder="1" applyAlignment="1">
      <alignment horizontal="center" vertical="center"/>
    </xf>
    <xf numFmtId="184" fontId="0" fillId="0" borderId="5" xfId="0" applyNumberFormat="1" applyBorder="1" applyAlignment="1">
      <alignment horizontal="center" vertical="center"/>
    </xf>
    <xf numFmtId="184" fontId="4" fillId="0" borderId="127" xfId="0" applyNumberFormat="1" applyFont="1" applyBorder="1" applyAlignment="1">
      <alignment horizontal="center" vertical="center" wrapText="1"/>
    </xf>
    <xf numFmtId="0" fontId="0" fillId="0" borderId="87" xfId="0" applyFill="1" applyBorder="1">
      <alignment vertical="center"/>
    </xf>
    <xf numFmtId="0" fontId="0" fillId="0" borderId="88" xfId="0" applyFill="1" applyBorder="1">
      <alignment vertical="center"/>
    </xf>
    <xf numFmtId="0" fontId="20" fillId="0" borderId="88" xfId="0" applyFont="1" applyFill="1" applyBorder="1">
      <alignment vertical="center"/>
    </xf>
    <xf numFmtId="0" fontId="0" fillId="0" borderId="89" xfId="0" applyFill="1" applyBorder="1">
      <alignment vertical="center"/>
    </xf>
    <xf numFmtId="0" fontId="0" fillId="0" borderId="90" xfId="0" applyFill="1" applyBorder="1">
      <alignment vertical="center"/>
    </xf>
    <xf numFmtId="0" fontId="0" fillId="0" borderId="0" xfId="0" applyFill="1" applyBorder="1">
      <alignment vertical="center"/>
    </xf>
    <xf numFmtId="0" fontId="0" fillId="0" borderId="91" xfId="0" applyFill="1" applyBorder="1">
      <alignment vertical="center"/>
    </xf>
    <xf numFmtId="0" fontId="20" fillId="0" borderId="0" xfId="0" applyFont="1" applyFill="1" applyBorder="1">
      <alignment vertical="center"/>
    </xf>
    <xf numFmtId="0" fontId="0" fillId="0" borderId="92" xfId="0" applyFill="1" applyBorder="1">
      <alignment vertical="center"/>
    </xf>
    <xf numFmtId="0" fontId="0" fillId="0" borderId="93" xfId="0" applyFill="1" applyBorder="1">
      <alignment vertical="center"/>
    </xf>
    <xf numFmtId="0" fontId="0" fillId="0" borderId="94" xfId="0" applyFill="1" applyBorder="1">
      <alignment vertical="center"/>
    </xf>
    <xf numFmtId="0" fontId="0" fillId="0" borderId="95" xfId="0" applyFill="1" applyBorder="1">
      <alignment vertical="center"/>
    </xf>
    <xf numFmtId="180" fontId="7" fillId="0" borderId="6" xfId="0" applyNumberFormat="1" applyFont="1" applyBorder="1" applyAlignment="1">
      <alignment vertical="center" shrinkToFit="1"/>
    </xf>
    <xf numFmtId="180" fontId="7" fillId="0" borderId="134" xfId="0" applyNumberFormat="1" applyFont="1" applyBorder="1" applyAlignment="1">
      <alignment vertical="center" shrinkToFit="1"/>
    </xf>
    <xf numFmtId="180" fontId="7" fillId="0" borderId="2" xfId="0" applyNumberFormat="1" applyFont="1" applyBorder="1" applyAlignment="1">
      <alignment vertical="center" shrinkToFit="1"/>
    </xf>
    <xf numFmtId="180" fontId="7" fillId="0" borderId="147" xfId="0" applyNumberFormat="1" applyFont="1" applyBorder="1" applyAlignment="1">
      <alignment vertical="center" shrinkToFit="1"/>
    </xf>
    <xf numFmtId="180" fontId="7" fillId="0" borderId="23" xfId="0" applyNumberFormat="1" applyFont="1" applyBorder="1" applyAlignment="1">
      <alignment vertical="center" shrinkToFit="1"/>
    </xf>
    <xf numFmtId="180" fontId="7" fillId="0" borderId="149" xfId="0" applyNumberFormat="1" applyFont="1" applyBorder="1" applyAlignment="1">
      <alignment vertical="center" shrinkToFit="1"/>
    </xf>
    <xf numFmtId="38" fontId="4" fillId="0" borderId="117" xfId="0" applyNumberFormat="1" applyFont="1" applyFill="1" applyBorder="1">
      <alignment vertical="center"/>
    </xf>
    <xf numFmtId="38" fontId="4" fillId="0" borderId="14" xfId="0" applyNumberFormat="1" applyFont="1" applyFill="1" applyBorder="1">
      <alignmen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0" fontId="0" fillId="0" borderId="4" xfId="0" applyNumberFormat="1" applyBorder="1" applyAlignment="1">
      <alignment horizontal="center" vertical="center" shrinkToFit="1"/>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xf>
    <xf numFmtId="182" fontId="11" fillId="0" borderId="127" xfId="0" applyNumberFormat="1" applyFont="1" applyBorder="1" applyAlignment="1">
      <alignment horizontal="center" vertical="center"/>
    </xf>
    <xf numFmtId="182" fontId="11" fillId="0" borderId="97"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104" xfId="0" applyNumberFormat="1" applyFont="1" applyBorder="1" applyAlignment="1">
      <alignment horizontal="center" vertical="center"/>
    </xf>
    <xf numFmtId="182" fontId="11" fillId="0" borderId="102" xfId="0" applyNumberFormat="1" applyFont="1" applyBorder="1" applyAlignment="1">
      <alignment horizontal="center" vertical="center"/>
    </xf>
    <xf numFmtId="182" fontId="11" fillId="0" borderId="103" xfId="0" applyNumberFormat="1" applyFont="1" applyBorder="1" applyAlignment="1">
      <alignment horizontal="center" vertical="center"/>
    </xf>
    <xf numFmtId="0" fontId="11" fillId="0" borderId="6"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38" fontId="6" fillId="0" borderId="18" xfId="1" applyFont="1" applyFill="1" applyBorder="1" applyAlignment="1" applyProtection="1">
      <alignment horizontal="right" vertical="center"/>
    </xf>
    <xf numFmtId="38" fontId="6" fillId="0" borderId="19" xfId="1" applyFont="1" applyFill="1" applyBorder="1" applyAlignment="1" applyProtection="1">
      <alignment horizontal="right" vertical="center"/>
    </xf>
    <xf numFmtId="38" fontId="6" fillId="0" borderId="115" xfId="1" applyFont="1" applyFill="1" applyBorder="1" applyAlignment="1" applyProtection="1">
      <alignment horizontal="right" vertical="center"/>
    </xf>
    <xf numFmtId="182" fontId="11" fillId="0" borderId="126" xfId="0" applyNumberFormat="1" applyFont="1" applyBorder="1" applyAlignment="1">
      <alignment horizontal="center" vertical="center"/>
    </xf>
    <xf numFmtId="182" fontId="11" fillId="0" borderId="105"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6" xfId="0" applyNumberFormat="1" applyFont="1" applyBorder="1" applyAlignment="1">
      <alignment horizontal="center" vertical="center"/>
    </xf>
    <xf numFmtId="182" fontId="11" fillId="0" borderId="101" xfId="0" applyNumberFormat="1" applyFont="1" applyBorder="1" applyAlignment="1">
      <alignment horizontal="center" vertical="center"/>
    </xf>
    <xf numFmtId="38" fontId="6" fillId="0" borderId="106" xfId="1" applyFont="1" applyFill="1" applyBorder="1" applyAlignment="1" applyProtection="1">
      <alignment horizontal="right" vertical="center"/>
    </xf>
    <xf numFmtId="38" fontId="32" fillId="0" borderId="113" xfId="1" applyFont="1" applyFill="1" applyBorder="1" applyAlignment="1" applyProtection="1">
      <alignment horizontal="right" vertical="center"/>
    </xf>
    <xf numFmtId="38" fontId="32" fillId="0" borderId="12" xfId="1" applyFont="1" applyFill="1" applyBorder="1" applyAlignment="1" applyProtection="1">
      <alignment horizontal="right" vertical="center"/>
    </xf>
    <xf numFmtId="38" fontId="32" fillId="0" borderId="121" xfId="1" applyFont="1" applyFill="1" applyBorder="1" applyAlignment="1" applyProtection="1">
      <alignment horizontal="right" vertical="center"/>
    </xf>
    <xf numFmtId="38" fontId="6" fillId="0" borderId="15" xfId="1" applyFont="1" applyFill="1" applyBorder="1" applyAlignment="1" applyProtection="1">
      <alignment horizontal="right" vertical="center"/>
    </xf>
    <xf numFmtId="38" fontId="6" fillId="0" borderId="1" xfId="1" applyFont="1" applyFill="1" applyBorder="1" applyAlignment="1" applyProtection="1">
      <alignment horizontal="right" vertical="center"/>
    </xf>
    <xf numFmtId="38" fontId="6" fillId="2" borderId="1"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6" fillId="0" borderId="7" xfId="1" applyFont="1" applyFill="1" applyBorder="1" applyAlignment="1" applyProtection="1">
      <alignment horizontal="right" vertical="center"/>
    </xf>
    <xf numFmtId="38" fontId="6" fillId="0" borderId="6" xfId="1" applyFont="1" applyFill="1" applyBorder="1" applyAlignment="1" applyProtection="1">
      <alignment horizontal="right" vertical="center"/>
    </xf>
    <xf numFmtId="38" fontId="32" fillId="0" borderId="15" xfId="1" applyFont="1" applyFill="1" applyBorder="1" applyAlignment="1" applyProtection="1">
      <alignment horizontal="right" vertical="center"/>
    </xf>
    <xf numFmtId="38" fontId="32" fillId="0" borderId="1" xfId="1" applyFont="1" applyFill="1" applyBorder="1" applyAlignment="1" applyProtection="1">
      <alignment horizontal="right" vertical="center"/>
    </xf>
    <xf numFmtId="38" fontId="32" fillId="0" borderId="21" xfId="1" applyFont="1" applyFill="1" applyBorder="1" applyAlignment="1" applyProtection="1">
      <alignment horizontal="right" vertical="center"/>
    </xf>
    <xf numFmtId="38" fontId="6" fillId="2" borderId="19" xfId="1" applyFont="1" applyFill="1" applyBorder="1" applyAlignment="1" applyProtection="1">
      <alignment horizontal="right" vertical="center"/>
      <protection locked="0"/>
    </xf>
    <xf numFmtId="38" fontId="6" fillId="2" borderId="20" xfId="1" applyFont="1" applyFill="1" applyBorder="1" applyAlignment="1" applyProtection="1">
      <alignment horizontal="right" vertical="center"/>
      <protection locked="0"/>
    </xf>
    <xf numFmtId="0" fontId="11" fillId="2" borderId="6"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38" fontId="6" fillId="0" borderId="107" xfId="1" applyFont="1" applyFill="1" applyBorder="1" applyAlignment="1" applyProtection="1">
      <alignment horizontal="right" vertical="center"/>
    </xf>
    <xf numFmtId="38" fontId="6" fillId="0" borderId="8" xfId="1" applyFont="1" applyFill="1" applyBorder="1" applyAlignment="1" applyProtection="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25" xfId="1" applyFont="1" applyFill="1" applyBorder="1" applyAlignment="1">
      <alignment horizontal="right" vertical="center"/>
    </xf>
    <xf numFmtId="38" fontId="6" fillId="0" borderId="21" xfId="1" applyFont="1" applyFill="1" applyBorder="1" applyAlignment="1" applyProtection="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0" borderId="116"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26" xfId="1" applyFont="1" applyFill="1" applyBorder="1" applyAlignment="1" applyProtection="1">
      <alignment horizontal="right" vertical="center"/>
    </xf>
    <xf numFmtId="38" fontId="6" fillId="0" borderId="108"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32" fillId="0" borderId="122" xfId="1" applyFont="1" applyFill="1" applyBorder="1" applyAlignment="1" applyProtection="1">
      <alignment horizontal="right" vertical="center"/>
    </xf>
    <xf numFmtId="38" fontId="32" fillId="0" borderId="123" xfId="1" applyFont="1" applyFill="1" applyBorder="1" applyAlignment="1" applyProtection="1">
      <alignment horizontal="right" vertical="center"/>
    </xf>
    <xf numFmtId="38" fontId="32" fillId="0" borderId="124" xfId="1" applyFont="1" applyFill="1" applyBorder="1" applyAlignment="1" applyProtection="1">
      <alignment horizontal="right" vertical="center"/>
    </xf>
    <xf numFmtId="38" fontId="6" fillId="2" borderId="26" xfId="1" applyFont="1" applyFill="1" applyBorder="1" applyAlignment="1" applyProtection="1">
      <alignment horizontal="right" vertical="center"/>
      <protection locked="0"/>
    </xf>
    <xf numFmtId="38" fontId="6" fillId="2" borderId="27" xfId="1" applyFont="1" applyFill="1" applyBorder="1" applyAlignment="1" applyProtection="1">
      <alignment horizontal="right" vertical="center"/>
      <protection locked="0"/>
    </xf>
    <xf numFmtId="38" fontId="6" fillId="0" borderId="23" xfId="1" applyFont="1" applyFill="1" applyBorder="1" applyAlignment="1" applyProtection="1">
      <alignment horizontal="right" vertical="center"/>
    </xf>
    <xf numFmtId="38" fontId="11" fillId="0" borderId="113"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121" xfId="1" applyFont="1" applyFill="1" applyBorder="1" applyAlignment="1" applyProtection="1">
      <alignment horizontal="right" vertical="center"/>
    </xf>
    <xf numFmtId="38" fontId="11" fillId="0" borderId="15" xfId="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1" xfId="1" applyFont="1" applyFill="1" applyBorder="1" applyAlignment="1" applyProtection="1">
      <alignment horizontal="right" vertical="center"/>
    </xf>
    <xf numFmtId="38" fontId="6" fillId="0" borderId="28" xfId="1" applyFont="1" applyFill="1" applyBorder="1" applyAlignment="1" applyProtection="1">
      <alignment horizontal="right" vertical="center"/>
    </xf>
    <xf numFmtId="38" fontId="6" fillId="0" borderId="29" xfId="1" applyFont="1" applyFill="1" applyBorder="1" applyAlignment="1" applyProtection="1">
      <alignment horizontal="right" vertical="center"/>
    </xf>
    <xf numFmtId="38" fontId="6" fillId="0" borderId="109" xfId="1" applyFont="1" applyFill="1" applyBorder="1" applyAlignment="1" applyProtection="1">
      <alignment horizontal="right" vertical="center"/>
    </xf>
    <xf numFmtId="38" fontId="6" fillId="2" borderId="29"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38" fontId="11" fillId="0" borderId="19" xfId="1" applyFont="1" applyFill="1" applyBorder="1" applyAlignment="1" applyProtection="1">
      <alignment horizontal="right" vertical="center"/>
    </xf>
    <xf numFmtId="38" fontId="6" fillId="0" borderId="114" xfId="1" applyFont="1" applyFill="1" applyBorder="1" applyAlignment="1" applyProtection="1">
      <alignment horizontal="right" vertical="center"/>
    </xf>
    <xf numFmtId="38" fontId="11" fillId="0" borderId="116"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22" xfId="1" applyFont="1" applyFill="1" applyBorder="1" applyAlignment="1" applyProtection="1">
      <alignment horizontal="right" vertical="center"/>
    </xf>
    <xf numFmtId="38" fontId="11" fillId="6" borderId="19" xfId="1" applyFont="1" applyFill="1" applyBorder="1" applyAlignment="1">
      <alignment horizontal="right" vertical="center"/>
    </xf>
    <xf numFmtId="38" fontId="11" fillId="0" borderId="115" xfId="1" applyFont="1" applyFill="1" applyBorder="1" applyAlignment="1" applyProtection="1">
      <alignment horizontal="right" vertical="center"/>
    </xf>
    <xf numFmtId="0" fontId="11" fillId="0" borderId="1"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15" xfId="1" applyFont="1" applyFill="1" applyBorder="1" applyAlignment="1" applyProtection="1">
      <alignment horizontal="right" vertical="center"/>
      <protection locked="0"/>
    </xf>
    <xf numFmtId="38" fontId="11" fillId="0" borderId="31" xfId="1" applyFont="1" applyFill="1" applyBorder="1" applyAlignment="1" applyProtection="1">
      <alignment horizontal="right" vertical="center"/>
    </xf>
    <xf numFmtId="38" fontId="11" fillId="0" borderId="32" xfId="1" applyFont="1" applyFill="1" applyBorder="1" applyAlignment="1" applyProtection="1">
      <alignment horizontal="right" vertical="center"/>
    </xf>
    <xf numFmtId="38" fontId="11" fillId="0" borderId="117" xfId="1" applyFont="1" applyFill="1" applyBorder="1" applyAlignment="1" applyProtection="1">
      <alignment horizontal="right" vertical="center"/>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0" fontId="11" fillId="2" borderId="1" xfId="0" applyFont="1" applyFill="1" applyBorder="1" applyAlignment="1" applyProtection="1">
      <alignment horizontal="left" vertical="center"/>
      <protection locked="0"/>
    </xf>
    <xf numFmtId="38" fontId="6" fillId="2" borderId="15"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6" fillId="2" borderId="28" xfId="1" applyFont="1" applyFill="1" applyBorder="1" applyAlignment="1" applyProtection="1">
      <alignment horizontal="right" vertical="center"/>
      <protection locked="0"/>
    </xf>
    <xf numFmtId="38" fontId="6" fillId="2" borderId="109"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0" fontId="11" fillId="0" borderId="1" xfId="0" applyFont="1" applyBorder="1" applyAlignment="1">
      <alignment horizontal="center" vertical="center"/>
    </xf>
    <xf numFmtId="38" fontId="11" fillId="0" borderId="12" xfId="1" applyFont="1" applyBorder="1" applyAlignment="1">
      <alignment horizontal="right" vertical="center"/>
    </xf>
    <xf numFmtId="38" fontId="11" fillId="0" borderId="1" xfId="1" applyFont="1" applyBorder="1" applyAlignment="1">
      <alignment horizontal="right" vertical="center"/>
    </xf>
    <xf numFmtId="38" fontId="11" fillId="0" borderId="11" xfId="1" applyFont="1" applyBorder="1" applyAlignment="1">
      <alignment horizontal="right" vertical="center"/>
    </xf>
    <xf numFmtId="38" fontId="11" fillId="0" borderId="118" xfId="1" applyFont="1" applyFill="1" applyBorder="1" applyAlignment="1">
      <alignment horizontal="right" vertical="center"/>
    </xf>
    <xf numFmtId="38" fontId="11" fillId="0" borderId="119" xfId="1" applyFont="1" applyFill="1" applyBorder="1" applyAlignment="1">
      <alignment horizontal="right" vertical="center"/>
    </xf>
    <xf numFmtId="38" fontId="11" fillId="0" borderId="120" xfId="1" applyFont="1" applyFill="1" applyBorder="1" applyAlignment="1">
      <alignment horizontal="righ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142"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17" xfId="0"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7" xfId="0" applyFont="1" applyFill="1" applyBorder="1" applyAlignment="1" applyProtection="1">
      <alignment horizontal="center" vertical="center"/>
      <protection locked="0"/>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2" borderId="142"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40" fillId="0" borderId="0" xfId="0"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102" xfId="0" applyFill="1" applyBorder="1" applyAlignment="1">
      <alignment vertical="center"/>
    </xf>
    <xf numFmtId="0" fontId="0" fillId="0" borderId="102" xfId="0" applyBorder="1" applyAlignment="1">
      <alignment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5" fillId="0" borderId="8"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39" fillId="12" borderId="1" xfId="0" applyFont="1" applyFill="1" applyBorder="1" applyAlignment="1">
      <alignment horizontal="center" vertical="center"/>
    </xf>
    <xf numFmtId="0" fontId="0" fillId="0" borderId="135" xfId="0" applyBorder="1" applyAlignment="1">
      <alignment horizontal="center" vertical="center"/>
    </xf>
    <xf numFmtId="0" fontId="25" fillId="0" borderId="7"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41" fillId="2" borderId="0"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19" fillId="0" borderId="115"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09" xfId="0" applyFont="1" applyBorder="1" applyAlignment="1">
      <alignment horizontal="center" vertical="center" shrinkToFit="1"/>
    </xf>
    <xf numFmtId="0" fontId="19" fillId="0" borderId="29"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06"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14" xfId="0" applyFont="1" applyBorder="1" applyAlignment="1">
      <alignment horizontal="center" vertical="center" shrinkToFit="1"/>
    </xf>
    <xf numFmtId="0" fontId="19" fillId="0" borderId="11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0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7" fillId="0" borderId="29" xfId="0" applyFont="1" applyBorder="1" applyAlignment="1">
      <alignment horizontal="center" vertical="center" shrinkToFit="1"/>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21" fillId="0" borderId="13" xfId="0" applyFont="1" applyBorder="1" applyAlignment="1">
      <alignment horizontal="center" vertical="center"/>
    </xf>
    <xf numFmtId="0" fontId="7" fillId="0" borderId="5" xfId="0" applyFont="1" applyBorder="1" applyAlignment="1">
      <alignment horizontal="center" vertical="center" shrinkToFi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19" xfId="0" applyFont="1" applyBorder="1" applyAlignment="1">
      <alignment horizontal="center" vertical="center" shrinkToFit="1"/>
    </xf>
    <xf numFmtId="0" fontId="21" fillId="0" borderId="29" xfId="0" applyFont="1" applyBorder="1" applyAlignment="1">
      <alignment horizontal="center" vertical="center" shrinkToFit="1"/>
    </xf>
    <xf numFmtId="38" fontId="0" fillId="0" borderId="19" xfId="0" applyNumberFormat="1" applyFont="1" applyBorder="1" applyAlignment="1">
      <alignment horizontal="right" vertical="center" shrinkToFit="1"/>
    </xf>
    <xf numFmtId="0" fontId="0" fillId="0" borderId="19" xfId="0" applyFont="1" applyBorder="1" applyAlignment="1">
      <alignment horizontal="right" vertical="center" shrinkToFit="1"/>
    </xf>
    <xf numFmtId="0" fontId="0" fillId="0" borderId="106" xfId="0" applyFont="1" applyBorder="1" applyAlignment="1">
      <alignment horizontal="right" vertical="center" shrinkToFit="1"/>
    </xf>
    <xf numFmtId="0" fontId="0" fillId="0" borderId="29" xfId="0" applyFont="1" applyBorder="1" applyAlignment="1">
      <alignment horizontal="right" vertical="center" shrinkToFit="1"/>
    </xf>
    <xf numFmtId="0" fontId="0" fillId="0" borderId="114" xfId="0" applyFont="1" applyBorder="1" applyAlignment="1">
      <alignment horizontal="right" vertical="center" shrinkToFit="1"/>
    </xf>
    <xf numFmtId="0" fontId="19" fillId="0" borderId="115"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109" xfId="0" applyFont="1" applyBorder="1" applyAlignment="1">
      <alignment horizontal="left" vertical="center" shrinkToFit="1"/>
    </xf>
    <xf numFmtId="0" fontId="19" fillId="0" borderId="29" xfId="0" applyFont="1" applyBorder="1" applyAlignment="1">
      <alignment horizontal="left" vertical="center" shrinkToFit="1"/>
    </xf>
    <xf numFmtId="0" fontId="0" fillId="12" borderId="19" xfId="0" applyFont="1" applyFill="1" applyBorder="1" applyAlignment="1">
      <alignment horizontal="center" vertical="center" shrinkToFit="1"/>
    </xf>
    <xf numFmtId="0" fontId="0" fillId="12" borderId="29" xfId="0" applyFont="1" applyFill="1" applyBorder="1" applyAlignment="1">
      <alignment horizontal="center" vertical="center" shrinkToFit="1"/>
    </xf>
    <xf numFmtId="0" fontId="0" fillId="12" borderId="106" xfId="0" applyFont="1" applyFill="1" applyBorder="1" applyAlignment="1">
      <alignment horizontal="center" vertical="center" shrinkToFit="1"/>
    </xf>
    <xf numFmtId="0" fontId="0" fillId="12" borderId="114"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19" fillId="0" borderId="7"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pplyAlignment="1">
      <alignment horizontal="center" vertical="center" shrinkToFit="1"/>
    </xf>
    <xf numFmtId="0" fontId="7" fillId="0" borderId="1" xfId="0" applyFont="1" applyFill="1" applyBorder="1" applyAlignment="1">
      <alignment horizontal="center" vertical="center" shrinkToFit="1"/>
    </xf>
    <xf numFmtId="0" fontId="21" fillId="0" borderId="5" xfId="0" applyFont="1" applyBorder="1" applyAlignment="1">
      <alignment horizontal="center" vertical="center"/>
    </xf>
    <xf numFmtId="0" fontId="20" fillId="0" borderId="1" xfId="0" applyFont="1" applyBorder="1" applyAlignment="1">
      <alignment horizontal="center" vertical="center" shrinkToFit="1"/>
    </xf>
    <xf numFmtId="0" fontId="20" fillId="0" borderId="5" xfId="0" applyFont="1" applyBorder="1" applyAlignment="1">
      <alignment horizontal="center" vertical="center" shrinkToFit="1"/>
    </xf>
    <xf numFmtId="3" fontId="0" fillId="0" borderId="1" xfId="0" applyNumberFormat="1" applyFont="1" applyBorder="1" applyAlignment="1">
      <alignment horizontal="right" vertical="center" shrinkToFit="1"/>
    </xf>
    <xf numFmtId="3" fontId="0" fillId="0" borderId="6" xfId="0" applyNumberFormat="1" applyFont="1" applyBorder="1" applyAlignment="1">
      <alignment horizontal="right" vertical="center" shrinkToFit="1"/>
    </xf>
    <xf numFmtId="3" fontId="0" fillId="0" borderId="5" xfId="0" applyNumberFormat="1" applyFont="1" applyBorder="1" applyAlignment="1">
      <alignment horizontal="right" vertical="center" shrinkToFit="1"/>
    </xf>
    <xf numFmtId="3" fontId="0" fillId="0" borderId="2" xfId="0" applyNumberFormat="1" applyFont="1" applyBorder="1" applyAlignment="1">
      <alignment horizontal="right" vertical="center" shrinkToFit="1"/>
    </xf>
    <xf numFmtId="0" fontId="19" fillId="0" borderId="7"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20" fillId="0" borderId="1" xfId="0" applyFont="1" applyBorder="1" applyAlignment="1">
      <alignment horizontal="center" vertical="center" wrapText="1"/>
    </xf>
    <xf numFmtId="0" fontId="0" fillId="0" borderId="135" xfId="0"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9" fillId="0" borderId="135" xfId="0" applyFont="1" applyBorder="1" applyAlignment="1">
      <alignment horizontal="center" vertical="center"/>
    </xf>
    <xf numFmtId="0" fontId="20" fillId="0" borderId="1" xfId="0" applyFont="1" applyBorder="1" applyAlignment="1">
      <alignment horizontal="center" vertical="center"/>
    </xf>
    <xf numFmtId="0" fontId="21" fillId="0" borderId="141" xfId="0" applyFont="1" applyBorder="1" applyAlignment="1">
      <alignment horizontal="left" vertical="center" shrinkToFit="1"/>
    </xf>
    <xf numFmtId="0" fontId="21" fillId="0" borderId="109" xfId="0" applyFont="1" applyBorder="1" applyAlignment="1">
      <alignment horizontal="left" vertical="center" shrinkToFit="1"/>
    </xf>
    <xf numFmtId="0" fontId="19" fillId="0" borderId="128"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42" xfId="0" applyFont="1" applyBorder="1" applyAlignment="1">
      <alignment horizontal="center" vertical="center" wrapText="1"/>
    </xf>
    <xf numFmtId="0" fontId="21" fillId="0" borderId="143" xfId="0" applyFont="1" applyBorder="1" applyAlignment="1">
      <alignment horizontal="center" vertical="center"/>
    </xf>
    <xf numFmtId="0" fontId="21" fillId="0" borderId="130" xfId="0" applyFont="1" applyBorder="1" applyAlignment="1">
      <alignment horizontal="center" vertical="center"/>
    </xf>
    <xf numFmtId="0" fontId="21" fillId="0" borderId="142" xfId="0" applyFont="1" applyBorder="1" applyAlignment="1">
      <alignment horizontal="center" vertical="center"/>
    </xf>
    <xf numFmtId="38" fontId="42" fillId="0" borderId="143" xfId="0" applyNumberFormat="1" applyFont="1" applyBorder="1" applyAlignment="1">
      <alignment horizontal="right" vertical="center" shrinkToFit="1"/>
    </xf>
    <xf numFmtId="0" fontId="42" fillId="0" borderId="130" xfId="0" applyFont="1" applyBorder="1" applyAlignment="1">
      <alignment horizontal="right" vertical="center" shrinkToFit="1"/>
    </xf>
    <xf numFmtId="0" fontId="21" fillId="0" borderId="130"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143" xfId="0" applyFont="1" applyBorder="1" applyAlignment="1">
      <alignment horizontal="center" vertical="center" shrinkToFit="1"/>
    </xf>
    <xf numFmtId="38" fontId="42" fillId="0" borderId="130" xfId="1" applyFont="1" applyBorder="1" applyAlignment="1">
      <alignment horizontal="right" vertical="center" shrinkToFit="1"/>
    </xf>
    <xf numFmtId="0" fontId="21" fillId="0" borderId="130" xfId="0" applyFont="1" applyBorder="1" applyAlignment="1">
      <alignment horizontal="left" vertical="center" shrinkToFit="1"/>
    </xf>
    <xf numFmtId="0" fontId="21" fillId="0" borderId="129" xfId="0" applyFont="1" applyBorder="1" applyAlignment="1">
      <alignment horizontal="left" vertical="center" shrinkToFit="1"/>
    </xf>
    <xf numFmtId="0" fontId="20" fillId="0" borderId="114" xfId="0" applyFont="1" applyBorder="1" applyAlignment="1">
      <alignment horizontal="center" vertical="center" wrapText="1"/>
    </xf>
    <xf numFmtId="0" fontId="21" fillId="0" borderId="141"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14" xfId="0" applyFont="1" applyBorder="1" applyAlignment="1">
      <alignment horizontal="center" vertical="center"/>
    </xf>
    <xf numFmtId="0" fontId="21" fillId="0" borderId="141" xfId="0" applyFont="1" applyBorder="1" applyAlignment="1">
      <alignment horizontal="center" vertical="center"/>
    </xf>
    <xf numFmtId="0" fontId="21" fillId="0" borderId="109" xfId="0" applyFont="1" applyBorder="1" applyAlignment="1">
      <alignment horizontal="center" vertical="center"/>
    </xf>
    <xf numFmtId="3" fontId="42" fillId="0" borderId="114" xfId="0" applyNumberFormat="1" applyFont="1" applyBorder="1" applyAlignment="1">
      <alignment horizontal="right" vertical="center" shrinkToFit="1"/>
    </xf>
    <xf numFmtId="0" fontId="42" fillId="0" borderId="141" xfId="0" applyFont="1" applyBorder="1" applyAlignment="1">
      <alignment horizontal="right" vertical="center" shrinkToFit="1"/>
    </xf>
    <xf numFmtId="0" fontId="21" fillId="0" borderId="141" xfId="0" applyFont="1" applyBorder="1" applyAlignment="1">
      <alignment horizontal="center" vertical="center" shrinkToFit="1"/>
    </xf>
    <xf numFmtId="0" fontId="21" fillId="0" borderId="109" xfId="0" applyFont="1" applyBorder="1" applyAlignment="1">
      <alignment horizontal="center" vertical="center" shrinkToFit="1"/>
    </xf>
    <xf numFmtId="0" fontId="21" fillId="0" borderId="114" xfId="0" applyFont="1" applyBorder="1" applyAlignment="1">
      <alignment horizontal="center" vertical="center" shrinkToFit="1"/>
    </xf>
    <xf numFmtId="38" fontId="42" fillId="0" borderId="141" xfId="1" applyFont="1" applyBorder="1" applyAlignment="1">
      <alignment horizontal="right" vertical="center" shrinkToFit="1"/>
    </xf>
    <xf numFmtId="0" fontId="20"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38" fontId="42" fillId="0" borderId="6" xfId="0" applyNumberFormat="1" applyFont="1" applyBorder="1" applyAlignment="1">
      <alignment horizontal="right" vertical="center" shrinkToFit="1"/>
    </xf>
    <xf numFmtId="0" fontId="42" fillId="0" borderId="8" xfId="0" applyFont="1" applyBorder="1" applyAlignment="1">
      <alignment horizontal="right" vertical="center" shrinkToFit="1"/>
    </xf>
    <xf numFmtId="0" fontId="21" fillId="0" borderId="8"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38" xfId="0" applyFont="1" applyBorder="1" applyAlignment="1">
      <alignment horizontal="center" vertical="center" shrinkToFit="1"/>
    </xf>
    <xf numFmtId="0" fontId="21" fillId="0" borderId="139" xfId="0" applyFont="1" applyBorder="1" applyAlignment="1">
      <alignment horizontal="center" vertical="center" shrinkToFit="1"/>
    </xf>
    <xf numFmtId="0" fontId="21" fillId="0" borderId="140" xfId="0" applyFont="1" applyBorder="1" applyAlignment="1">
      <alignment horizontal="center" vertical="center" shrinkToFit="1"/>
    </xf>
    <xf numFmtId="0" fontId="21" fillId="0" borderId="6" xfId="0" applyFont="1" applyBorder="1" applyAlignment="1">
      <alignment horizontal="center" vertical="center" shrinkToFit="1"/>
    </xf>
    <xf numFmtId="38" fontId="42" fillId="0" borderId="8" xfId="1" applyFont="1" applyBorder="1" applyAlignment="1">
      <alignment horizontal="right" vertical="center" shrinkToFit="1"/>
    </xf>
    <xf numFmtId="38" fontId="0" fillId="0" borderId="6" xfId="0" applyNumberFormat="1" applyFont="1" applyBorder="1" applyAlignment="1">
      <alignment horizontal="right" vertical="center" shrinkToFit="1"/>
    </xf>
    <xf numFmtId="0" fontId="0" fillId="0" borderId="8" xfId="0" applyFont="1" applyBorder="1" applyAlignment="1">
      <alignment horizontal="right" vertical="center" shrinkToFit="1"/>
    </xf>
    <xf numFmtId="0" fontId="20" fillId="0" borderId="17" xfId="0" applyFont="1" applyBorder="1" applyAlignment="1">
      <alignment horizontal="center" vertical="center" shrinkToFit="1"/>
    </xf>
    <xf numFmtId="0" fontId="21" fillId="0" borderId="11" xfId="0" applyFont="1" applyBorder="1" applyAlignment="1">
      <alignment horizontal="center" vertical="center" shrinkToFit="1"/>
    </xf>
    <xf numFmtId="0" fontId="0" fillId="2" borderId="8" xfId="0" applyFill="1" applyBorder="1" applyAlignment="1" applyProtection="1">
      <alignment horizontal="right" vertical="center" shrinkToFit="1"/>
      <protection locked="0"/>
    </xf>
    <xf numFmtId="0" fontId="20" fillId="0" borderId="8" xfId="0" applyFont="1" applyBorder="1" applyAlignment="1">
      <alignment horizontal="center" vertical="center" shrinkToFit="1"/>
    </xf>
    <xf numFmtId="38" fontId="0" fillId="0" borderId="6" xfId="0" applyNumberFormat="1" applyBorder="1" applyAlignment="1">
      <alignment horizontal="right" vertical="center" shrinkToFit="1"/>
    </xf>
    <xf numFmtId="0" fontId="0" fillId="0" borderId="8" xfId="0" applyBorder="1" applyAlignment="1">
      <alignment horizontal="right" vertical="center" shrinkToFit="1"/>
    </xf>
    <xf numFmtId="0" fontId="0" fillId="2" borderId="8" xfId="0" applyFont="1" applyFill="1" applyBorder="1" applyAlignment="1" applyProtection="1">
      <alignment horizontal="right" vertical="center" shrinkToFit="1"/>
      <protection locked="0"/>
    </xf>
    <xf numFmtId="0" fontId="20" fillId="0" borderId="7" xfId="0" applyFont="1" applyBorder="1" applyAlignment="1">
      <alignment horizontal="center" vertical="center" shrinkToFit="1"/>
    </xf>
    <xf numFmtId="0" fontId="21" fillId="0" borderId="8" xfId="0" applyFont="1" applyBorder="1" applyAlignment="1">
      <alignment horizontal="left" vertical="center" shrinkToFit="1"/>
    </xf>
    <xf numFmtId="0" fontId="21" fillId="0" borderId="7" xfId="0" applyFont="1" applyBorder="1" applyAlignment="1">
      <alignment horizontal="left" vertical="center" shrinkToFit="1"/>
    </xf>
    <xf numFmtId="0" fontId="20" fillId="0" borderId="75" xfId="0" applyFont="1" applyBorder="1" applyAlignment="1">
      <alignment horizontal="center" vertical="center" shrinkToFit="1"/>
    </xf>
    <xf numFmtId="0" fontId="0" fillId="2" borderId="17" xfId="0" applyFont="1" applyFill="1" applyBorder="1" applyAlignment="1" applyProtection="1">
      <alignment horizontal="right" vertical="center" shrinkToFit="1"/>
      <protection locked="0"/>
    </xf>
    <xf numFmtId="0" fontId="20" fillId="0" borderId="11"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0" fillId="2" borderId="76" xfId="0" applyFont="1" applyFill="1" applyBorder="1" applyAlignment="1" applyProtection="1">
      <alignment horizontal="right" vertical="center" shrinkToFit="1"/>
      <protection locked="0"/>
    </xf>
    <xf numFmtId="0" fontId="7" fillId="0" borderId="4" xfId="0" applyFont="1" applyBorder="1" applyAlignment="1" applyProtection="1">
      <alignment horizontal="center" vertical="center" shrinkToFit="1"/>
    </xf>
    <xf numFmtId="0" fontId="7" fillId="0" borderId="77" xfId="0" applyFont="1" applyBorder="1" applyAlignment="1" applyProtection="1">
      <alignment horizontal="center" vertical="center" shrinkToFit="1"/>
    </xf>
    <xf numFmtId="0" fontId="0" fillId="0" borderId="4" xfId="0" applyBorder="1" applyAlignment="1" applyProtection="1">
      <alignment horizontal="right" vertical="center" shrinkToFit="1"/>
    </xf>
    <xf numFmtId="0" fontId="0" fillId="0" borderId="2" xfId="0" applyBorder="1" applyAlignment="1" applyProtection="1">
      <alignment horizontal="right" vertical="center" shrinkToFit="1"/>
    </xf>
    <xf numFmtId="38" fontId="0" fillId="0" borderId="23" xfId="0" applyNumberFormat="1" applyFont="1" applyBorder="1" applyAlignment="1">
      <alignment horizontal="right" vertical="center" shrinkToFit="1"/>
    </xf>
    <xf numFmtId="0" fontId="0" fillId="0" borderId="24" xfId="0" applyFont="1" applyBorder="1" applyAlignment="1">
      <alignment horizontal="right" vertical="center" shrinkToFit="1"/>
    </xf>
    <xf numFmtId="0" fontId="20" fillId="0" borderId="88" xfId="0" applyFont="1" applyBorder="1" applyAlignment="1">
      <alignment horizontal="center" vertical="center" shrinkToFit="1"/>
    </xf>
    <xf numFmtId="0" fontId="21" fillId="0" borderId="145" xfId="0" applyFont="1" applyBorder="1" applyAlignment="1">
      <alignment horizontal="center" vertical="center" shrinkToFit="1"/>
    </xf>
    <xf numFmtId="0" fontId="0" fillId="2" borderId="24" xfId="0" applyFont="1" applyFill="1" applyBorder="1" applyAlignment="1" applyProtection="1">
      <alignment horizontal="right" vertical="center" shrinkToFit="1"/>
      <protection locked="0"/>
    </xf>
    <xf numFmtId="0" fontId="20" fillId="0" borderId="24" xfId="0" applyFont="1" applyBorder="1" applyAlignment="1">
      <alignment horizontal="center" vertical="center" shrinkToFit="1"/>
    </xf>
    <xf numFmtId="0" fontId="20" fillId="0" borderId="108" xfId="0" applyFont="1" applyBorder="1" applyAlignment="1">
      <alignment horizontal="center" vertical="center" shrinkToFit="1"/>
    </xf>
    <xf numFmtId="3" fontId="0" fillId="0" borderId="23" xfId="0" applyNumberFormat="1" applyFont="1" applyBorder="1" applyAlignment="1">
      <alignment horizontal="right" vertical="center" shrinkToFit="1"/>
    </xf>
    <xf numFmtId="3" fontId="0" fillId="0" borderId="24" xfId="0" applyNumberFormat="1" applyFont="1" applyBorder="1" applyAlignment="1">
      <alignment horizontal="right" vertical="center" shrinkToFit="1"/>
    </xf>
    <xf numFmtId="0" fontId="20" fillId="0" borderId="137" xfId="0" applyFont="1" applyBorder="1" applyAlignment="1">
      <alignment horizontal="center" vertical="center" shrinkToFit="1"/>
    </xf>
    <xf numFmtId="0" fontId="0" fillId="2" borderId="88" xfId="0" applyFont="1" applyFill="1" applyBorder="1" applyAlignment="1" applyProtection="1">
      <alignment horizontal="right" vertical="center" shrinkToFit="1"/>
      <protection locked="0"/>
    </xf>
    <xf numFmtId="0" fontId="20" fillId="0" borderId="145" xfId="0" applyFont="1" applyBorder="1" applyAlignment="1">
      <alignment horizontal="center" vertical="center" shrinkToFit="1"/>
    </xf>
    <xf numFmtId="0" fontId="0" fillId="2" borderId="24" xfId="0" applyFill="1" applyBorder="1" applyAlignment="1" applyProtection="1">
      <alignment horizontal="right" vertical="center" shrinkToFit="1"/>
      <protection locked="0"/>
    </xf>
    <xf numFmtId="38" fontId="0" fillId="0" borderId="23" xfId="0" applyNumberFormat="1" applyBorder="1" applyAlignment="1">
      <alignment horizontal="right" vertical="center" shrinkToFit="1"/>
    </xf>
    <xf numFmtId="0" fontId="0" fillId="0" borderId="24" xfId="0" applyBorder="1" applyAlignment="1">
      <alignment horizontal="right" vertical="center" shrinkToFit="1"/>
    </xf>
    <xf numFmtId="0" fontId="21" fillId="0" borderId="24" xfId="0" applyFont="1" applyBorder="1" applyAlignment="1">
      <alignment horizontal="center" vertical="center" shrinkToFit="1"/>
    </xf>
    <xf numFmtId="0" fontId="21" fillId="0" borderId="108" xfId="0" applyFont="1" applyBorder="1" applyAlignment="1">
      <alignment horizontal="center" vertical="center" shrinkToFit="1"/>
    </xf>
    <xf numFmtId="0" fontId="7" fillId="0" borderId="150" xfId="0" applyFont="1" applyBorder="1" applyAlignment="1">
      <alignment horizontal="center" vertical="center" shrinkToFit="1"/>
    </xf>
    <xf numFmtId="0" fontId="7" fillId="0" borderId="148" xfId="0" applyFont="1" applyBorder="1" applyAlignment="1">
      <alignment horizontal="center" vertical="center" shrinkToFit="1"/>
    </xf>
    <xf numFmtId="0" fontId="7" fillId="0" borderId="4"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38" fontId="0" fillId="0" borderId="2" xfId="0" applyNumberFormat="1" applyFont="1" applyBorder="1" applyAlignment="1">
      <alignment horizontal="right" vertical="center" shrinkToFit="1"/>
    </xf>
    <xf numFmtId="0" fontId="0" fillId="0" borderId="4" xfId="0" applyFont="1" applyBorder="1" applyAlignment="1">
      <alignment horizontal="right" vertical="center" shrinkToFit="1"/>
    </xf>
    <xf numFmtId="0" fontId="20" fillId="0" borderId="94" xfId="0" applyFont="1" applyBorder="1" applyAlignment="1">
      <alignment horizontal="center" vertical="center" shrinkToFit="1"/>
    </xf>
    <xf numFmtId="0" fontId="21" fillId="0" borderId="146" xfId="0" applyFont="1" applyBorder="1" applyAlignment="1">
      <alignment horizontal="center" vertical="center" shrinkToFit="1"/>
    </xf>
    <xf numFmtId="0" fontId="0" fillId="0" borderId="8" xfId="0" applyBorder="1" applyAlignment="1" applyProtection="1">
      <alignment horizontal="right" vertical="center" shrinkToFit="1"/>
    </xf>
    <xf numFmtId="0" fontId="7" fillId="0" borderId="8" xfId="0" applyFont="1" applyBorder="1" applyAlignment="1" applyProtection="1">
      <alignment horizontal="center" vertical="center" shrinkToFit="1"/>
    </xf>
    <xf numFmtId="0" fontId="0" fillId="0" borderId="6" xfId="0" applyBorder="1" applyAlignment="1" applyProtection="1">
      <alignment horizontal="right"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right"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right" vertical="center" shrinkToFit="1"/>
    </xf>
    <xf numFmtId="0" fontId="20" fillId="0" borderId="136" xfId="0" applyFont="1" applyBorder="1" applyAlignment="1">
      <alignment horizontal="center" vertical="center" shrinkToFit="1"/>
    </xf>
    <xf numFmtId="38" fontId="0" fillId="0" borderId="4" xfId="0" applyNumberFormat="1" applyFont="1" applyBorder="1" applyAlignment="1">
      <alignment horizontal="right" vertical="center" shrinkToFit="1"/>
    </xf>
    <xf numFmtId="0" fontId="7" fillId="0" borderId="2" xfId="0" applyFont="1" applyBorder="1" applyAlignment="1" applyProtection="1">
      <alignment horizontal="right" vertical="center" shrinkToFit="1"/>
    </xf>
    <xf numFmtId="0" fontId="7" fillId="0" borderId="6" xfId="0" applyFont="1" applyBorder="1" applyAlignment="1" applyProtection="1">
      <alignment horizontal="right" vertical="center" shrinkToFit="1"/>
    </xf>
    <xf numFmtId="0" fontId="7" fillId="0" borderId="75" xfId="0" applyFont="1" applyBorder="1" applyAlignment="1" applyProtection="1">
      <alignment horizontal="center" vertical="center" shrinkToFit="1"/>
    </xf>
    <xf numFmtId="180" fontId="7" fillId="0" borderId="8" xfId="0" applyNumberFormat="1" applyFont="1" applyBorder="1" applyAlignment="1">
      <alignment horizontal="distributed" vertical="center" shrinkToFit="1"/>
    </xf>
    <xf numFmtId="0" fontId="11" fillId="0" borderId="7" xfId="0" applyFont="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1" fillId="0" borderId="4" xfId="0" applyFont="1" applyBorder="1" applyAlignment="1">
      <alignment horizontal="center" vertical="center"/>
    </xf>
    <xf numFmtId="0" fontId="21" fillId="0" borderId="77" xfId="0" applyFont="1" applyBorder="1" applyAlignment="1">
      <alignment horizontal="center" vertical="center"/>
    </xf>
    <xf numFmtId="180" fontId="7" fillId="0" borderId="4" xfId="0" applyNumberFormat="1" applyFont="1" applyBorder="1" applyAlignment="1">
      <alignment horizontal="distributed" vertical="center" shrinkToFit="1"/>
    </xf>
    <xf numFmtId="180" fontId="7" fillId="0" borderId="24" xfId="0" applyNumberFormat="1" applyFont="1" applyBorder="1" applyAlignment="1">
      <alignment horizontal="distributed" vertical="center" shrinkToFit="1"/>
    </xf>
    <xf numFmtId="0" fontId="17" fillId="0" borderId="0" xfId="0" applyFont="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5" xfId="0" applyFont="1" applyBorder="1" applyAlignment="1">
      <alignment horizontal="center" vertical="center" wrapText="1"/>
    </xf>
    <xf numFmtId="181" fontId="2" fillId="2" borderId="127"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100" xfId="0" applyNumberFormat="1" applyFont="1" applyFill="1" applyBorder="1" applyAlignment="1" applyProtection="1">
      <alignment horizontal="center" vertical="center" shrinkToFit="1"/>
      <protection locked="0"/>
    </xf>
    <xf numFmtId="181" fontId="2" fillId="2" borderId="104" xfId="0" applyNumberFormat="1" applyFont="1" applyFill="1" applyBorder="1" applyAlignment="1" applyProtection="1">
      <alignment horizontal="center" vertical="center" shrinkToFit="1"/>
      <protection locked="0"/>
    </xf>
    <xf numFmtId="181" fontId="2" fillId="2" borderId="102" xfId="0" applyNumberFormat="1" applyFont="1" applyFill="1" applyBorder="1" applyAlignment="1" applyProtection="1">
      <alignment horizontal="center" vertical="center" shrinkToFit="1"/>
      <protection locked="0"/>
    </xf>
    <xf numFmtId="181" fontId="2" fillId="2" borderId="103" xfId="0" applyNumberFormat="1" applyFont="1" applyFill="1" applyBorder="1" applyAlignment="1" applyProtection="1">
      <alignment horizontal="center" vertical="center" shrinkToFit="1"/>
      <protection locked="0"/>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7">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9525</xdr:colOff>
      <xdr:row>3</xdr:row>
      <xdr:rowOff>0</xdr:rowOff>
    </xdr:from>
    <xdr:to>
      <xdr:col>48</xdr:col>
      <xdr:colOff>295275</xdr:colOff>
      <xdr:row>14</xdr:row>
      <xdr:rowOff>180978</xdr:rowOff>
    </xdr:to>
    <xdr:cxnSp macro="">
      <xdr:nvCxnSpPr>
        <xdr:cNvPr id="2" name="直線コネクタ 1">
          <a:extLst>
            <a:ext uri="{FF2B5EF4-FFF2-40B4-BE49-F238E27FC236}">
              <a16:creationId xmlns:a16="http://schemas.microsoft.com/office/drawing/2014/main" id="{F8560243-831D-4055-9279-C35E3088864A}"/>
            </a:ext>
          </a:extLst>
        </xdr:cNvPr>
        <xdr:cNvCxnSpPr/>
      </xdr:nvCxnSpPr>
      <xdr:spPr>
        <a:xfrm flipV="1">
          <a:off x="1724025" y="571500"/>
          <a:ext cx="8058150" cy="2276478"/>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19</xdr:row>
      <xdr:rowOff>0</xdr:rowOff>
    </xdr:from>
    <xdr:to>
      <xdr:col>56</xdr:col>
      <xdr:colOff>9525</xdr:colOff>
      <xdr:row>27</xdr:row>
      <xdr:rowOff>161927</xdr:rowOff>
    </xdr:to>
    <xdr:cxnSp macro="">
      <xdr:nvCxnSpPr>
        <xdr:cNvPr id="2" name="直線コネクタ 1">
          <a:extLst>
            <a:ext uri="{FF2B5EF4-FFF2-40B4-BE49-F238E27FC236}">
              <a16:creationId xmlns:a16="http://schemas.microsoft.com/office/drawing/2014/main" id="{49771892-526A-474C-B930-ED5009B0880A}"/>
            </a:ext>
          </a:extLst>
        </xdr:cNvPr>
        <xdr:cNvCxnSpPr/>
      </xdr:nvCxnSpPr>
      <xdr:spPr>
        <a:xfrm flipV="1">
          <a:off x="2009775" y="2867025"/>
          <a:ext cx="3571875" cy="1609727"/>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3"/>
  <sheetViews>
    <sheetView zoomScale="80" zoomScaleNormal="80" workbookViewId="0">
      <selection activeCell="C2" sqref="C2:C3"/>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29" customWidth="1"/>
    <col min="8" max="8" width="3.5" style="121" customWidth="1"/>
    <col min="9" max="9" width="10.875" style="129"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1" width="8.75" style="14" customWidth="1"/>
  </cols>
  <sheetData>
    <row r="1" spans="1:31" s="128" customFormat="1" ht="28.5" customHeight="1">
      <c r="A1" s="123" t="s">
        <v>0</v>
      </c>
      <c r="B1" s="124"/>
      <c r="C1" s="208" t="s">
        <v>1</v>
      </c>
      <c r="D1" s="209"/>
      <c r="E1" s="208" t="s">
        <v>2</v>
      </c>
      <c r="F1" s="209"/>
      <c r="G1" s="217" t="s">
        <v>3</v>
      </c>
      <c r="H1" s="218"/>
      <c r="I1" s="218"/>
      <c r="J1" s="208" t="s">
        <v>4</v>
      </c>
      <c r="K1" s="209"/>
      <c r="L1" s="120" t="s">
        <v>5</v>
      </c>
      <c r="M1" s="208" t="s">
        <v>92</v>
      </c>
      <c r="N1" s="209"/>
      <c r="O1" s="208" t="s">
        <v>91</v>
      </c>
      <c r="P1" s="210"/>
      <c r="Q1" s="125" t="s">
        <v>6</v>
      </c>
      <c r="R1" s="126">
        <f>②差額支給内訳入力用!Q1</f>
        <v>43556</v>
      </c>
      <c r="S1" s="126">
        <f>②差額支給内訳入力用!R1</f>
        <v>43586</v>
      </c>
      <c r="T1" s="132">
        <f>②差額支給内訳入力用!S1</f>
        <v>43617</v>
      </c>
      <c r="U1" s="127">
        <f>②差額支給内訳入力用!T1</f>
        <v>43647</v>
      </c>
      <c r="V1" s="127">
        <f>②差額支給内訳入力用!U1</f>
        <v>43678</v>
      </c>
      <c r="W1" s="127">
        <f>②差額支給内訳入力用!V1</f>
        <v>43709</v>
      </c>
      <c r="X1" s="127">
        <f>②差額支給内訳入力用!W1</f>
        <v>43739</v>
      </c>
      <c r="Y1" s="127">
        <f>②差額支給内訳入力用!X1</f>
        <v>43770</v>
      </c>
      <c r="Z1" s="185">
        <f>②差額支給内訳入力用!Y1</f>
        <v>43800</v>
      </c>
      <c r="AA1" s="136">
        <f>EDATE(Z1,1)</f>
        <v>43831</v>
      </c>
      <c r="AB1" s="127">
        <f t="shared" ref="AB1:AE1" si="0">EDATE(AA1,1)</f>
        <v>43862</v>
      </c>
      <c r="AC1" s="137">
        <f t="shared" si="0"/>
        <v>43891</v>
      </c>
      <c r="AD1" s="134">
        <f t="shared" si="0"/>
        <v>43922</v>
      </c>
      <c r="AE1" s="127">
        <f t="shared" si="0"/>
        <v>43952</v>
      </c>
    </row>
    <row r="2" spans="1:31" ht="18" customHeight="1">
      <c r="A2" s="211" t="s">
        <v>7</v>
      </c>
      <c r="B2" s="4">
        <v>1</v>
      </c>
      <c r="C2" s="144">
        <v>4</v>
      </c>
      <c r="D2" s="5" t="s">
        <v>8</v>
      </c>
      <c r="E2" s="146">
        <v>175540</v>
      </c>
      <c r="F2" s="5" t="s">
        <v>9</v>
      </c>
      <c r="G2" s="147">
        <v>43586</v>
      </c>
      <c r="H2" s="122" t="s">
        <v>90</v>
      </c>
      <c r="I2" s="148">
        <v>43739</v>
      </c>
      <c r="J2" s="144">
        <v>6</v>
      </c>
      <c r="K2" s="5" t="s">
        <v>10</v>
      </c>
      <c r="L2" s="2">
        <f t="shared" ref="L2:L22" si="1">E2/J2</f>
        <v>29256.666666666668</v>
      </c>
      <c r="M2" s="6">
        <f>IF(E2="","",ROUNDDOWN(E2/J2,0))</f>
        <v>29256</v>
      </c>
      <c r="N2" s="5" t="s">
        <v>9</v>
      </c>
      <c r="O2" s="7">
        <f>IF(E2="","",+ROUNDUP(M2+(L2-M2)*(J2-1),0))</f>
        <v>29260</v>
      </c>
      <c r="P2" s="5" t="s">
        <v>9</v>
      </c>
      <c r="Q2" s="8">
        <f t="shared" ref="Q2:Q22" si="2">IF(SUM(R2:AE2)=E2,SUM(R2:AE2),"不一致")</f>
        <v>175540</v>
      </c>
      <c r="R2" s="131" t="str">
        <f>IF(R$1&lt;$G$2,"",IF(R$1&gt;$I$2,"",IF(R$1=$I$2,$O$2,$M$2)))</f>
        <v/>
      </c>
      <c r="S2" s="131">
        <f>IF(S$1&lt;$G$2,"",IF(S$1&gt;$I$2,"",IF(S$1=$I$2,$O$2,$M$2)))</f>
        <v>29256</v>
      </c>
      <c r="T2" s="133">
        <f t="shared" ref="T2:AE2" si="3">IF(T$1&lt;$G$2,"",IF(T$1&gt;$I$2,"",IF(T$1=$I$2,$O$2,$M$2)))</f>
        <v>29256</v>
      </c>
      <c r="U2" s="131">
        <f t="shared" si="3"/>
        <v>29256</v>
      </c>
      <c r="V2" s="131">
        <f t="shared" si="3"/>
        <v>29256</v>
      </c>
      <c r="W2" s="131">
        <f t="shared" si="3"/>
        <v>29256</v>
      </c>
      <c r="X2" s="131">
        <f t="shared" si="3"/>
        <v>29260</v>
      </c>
      <c r="Y2" s="131" t="str">
        <f t="shared" si="3"/>
        <v/>
      </c>
      <c r="Z2" s="133" t="str">
        <f t="shared" si="3"/>
        <v/>
      </c>
      <c r="AA2" s="138" t="str">
        <f t="shared" si="3"/>
        <v/>
      </c>
      <c r="AB2" s="131" t="str">
        <f t="shared" si="3"/>
        <v/>
      </c>
      <c r="AC2" s="139" t="str">
        <f t="shared" si="3"/>
        <v/>
      </c>
      <c r="AD2" s="135" t="str">
        <f t="shared" si="3"/>
        <v/>
      </c>
      <c r="AE2" s="131" t="str">
        <f t="shared" si="3"/>
        <v/>
      </c>
    </row>
    <row r="3" spans="1:31" ht="18" customHeight="1">
      <c r="A3" s="212"/>
      <c r="B3" s="4">
        <v>2</v>
      </c>
      <c r="C3" s="144">
        <v>10</v>
      </c>
      <c r="D3" s="5" t="s">
        <v>8</v>
      </c>
      <c r="E3" s="146">
        <v>175540</v>
      </c>
      <c r="F3" s="5" t="s">
        <v>9</v>
      </c>
      <c r="G3" s="147">
        <v>43770</v>
      </c>
      <c r="H3" s="122" t="s">
        <v>90</v>
      </c>
      <c r="I3" s="148">
        <v>43922</v>
      </c>
      <c r="J3" s="144">
        <v>6</v>
      </c>
      <c r="K3" s="5" t="s">
        <v>10</v>
      </c>
      <c r="L3" s="2">
        <f t="shared" si="1"/>
        <v>29256.666666666668</v>
      </c>
      <c r="M3" s="6">
        <f>IF(E3="","",ROUNDDOWN(E3/J3,0))</f>
        <v>29256</v>
      </c>
      <c r="N3" s="5" t="s">
        <v>9</v>
      </c>
      <c r="O3" s="7">
        <f>IF(E3="","",+ROUNDUP(M3+(L3-M3)*(J3-1),0))</f>
        <v>29260</v>
      </c>
      <c r="P3" s="5" t="s">
        <v>9</v>
      </c>
      <c r="Q3" s="8">
        <f t="shared" si="2"/>
        <v>175540</v>
      </c>
      <c r="R3" s="131" t="str">
        <f>IF(R$1&lt;$G$3,"",IF(R$1&gt;$I$3,"",IF(R$1=$I$3,$O$3,$M$3)))</f>
        <v/>
      </c>
      <c r="S3" s="131" t="str">
        <f>IF(S$1&lt;$G$3,"",IF(S$1&gt;$I$3,"",IF(S$1=$I$3,$O$3,$M$3)))</f>
        <v/>
      </c>
      <c r="T3" s="133" t="str">
        <f t="shared" ref="T3:AE3" si="4">IF(T$1&lt;$G$3,"",IF(T$1&gt;$I$3,"",IF(T$1=$I$3,$O$3,$M$3)))</f>
        <v/>
      </c>
      <c r="U3" s="131" t="str">
        <f t="shared" si="4"/>
        <v/>
      </c>
      <c r="V3" s="131" t="str">
        <f t="shared" si="4"/>
        <v/>
      </c>
      <c r="W3" s="131" t="str">
        <f t="shared" si="4"/>
        <v/>
      </c>
      <c r="X3" s="131" t="str">
        <f t="shared" si="4"/>
        <v/>
      </c>
      <c r="Y3" s="131">
        <f t="shared" si="4"/>
        <v>29256</v>
      </c>
      <c r="Z3" s="133">
        <f t="shared" si="4"/>
        <v>29256</v>
      </c>
      <c r="AA3" s="138">
        <f t="shared" si="4"/>
        <v>29256</v>
      </c>
      <c r="AB3" s="131">
        <f t="shared" si="4"/>
        <v>29256</v>
      </c>
      <c r="AC3" s="139">
        <f t="shared" si="4"/>
        <v>29256</v>
      </c>
      <c r="AD3" s="135">
        <f t="shared" si="4"/>
        <v>29260</v>
      </c>
      <c r="AE3" s="131" t="str">
        <f t="shared" si="4"/>
        <v/>
      </c>
    </row>
    <row r="4" spans="1:31" ht="18" customHeight="1">
      <c r="A4" s="212"/>
      <c r="B4" s="4">
        <v>3</v>
      </c>
      <c r="C4" s="144"/>
      <c r="D4" s="5" t="s">
        <v>8</v>
      </c>
      <c r="E4" s="146"/>
      <c r="F4" s="5" t="s">
        <v>9</v>
      </c>
      <c r="G4" s="147"/>
      <c r="H4" s="122" t="s">
        <v>90</v>
      </c>
      <c r="I4" s="148"/>
      <c r="J4" s="144"/>
      <c r="K4" s="5" t="s">
        <v>10</v>
      </c>
      <c r="L4" s="2" t="e">
        <f t="shared" si="1"/>
        <v>#DIV/0!</v>
      </c>
      <c r="M4" s="6" t="str">
        <f>IF(E4="","",ROUNDDOWN(E4/J4,0))</f>
        <v/>
      </c>
      <c r="N4" s="5" t="s">
        <v>9</v>
      </c>
      <c r="O4" s="7" t="str">
        <f>IF(E4="","",+ROUNDUP(M4+(L4-M4)*(J4-1),0))</f>
        <v/>
      </c>
      <c r="P4" s="5" t="s">
        <v>9</v>
      </c>
      <c r="Q4" s="8">
        <f t="shared" si="2"/>
        <v>0</v>
      </c>
      <c r="R4" s="131" t="str">
        <f>IF(R$1&lt;$G$4,"",IF(R$1&gt;$I$4,"",IF(R$1=$I$4,$O$4,$M$4)))</f>
        <v/>
      </c>
      <c r="S4" s="131" t="str">
        <f>IF(S$1&lt;$G$4,"",IF(S$1&gt;$I$4,"",IF(S$1=$I$4,$O$4,$M$4)))</f>
        <v/>
      </c>
      <c r="T4" s="133" t="str">
        <f t="shared" ref="T4:AE4" si="5">IF(T$1&lt;$G$4,"",IF(T$1&gt;$I$4,"",IF(T$1=$I$4,$O$4,$M$4)))</f>
        <v/>
      </c>
      <c r="U4" s="131" t="str">
        <f t="shared" si="5"/>
        <v/>
      </c>
      <c r="V4" s="131" t="str">
        <f t="shared" si="5"/>
        <v/>
      </c>
      <c r="W4" s="131" t="str">
        <f t="shared" si="5"/>
        <v/>
      </c>
      <c r="X4" s="131" t="str">
        <f t="shared" si="5"/>
        <v/>
      </c>
      <c r="Y4" s="131" t="str">
        <f t="shared" si="5"/>
        <v/>
      </c>
      <c r="Z4" s="133" t="str">
        <f t="shared" si="5"/>
        <v/>
      </c>
      <c r="AA4" s="138" t="str">
        <f t="shared" si="5"/>
        <v/>
      </c>
      <c r="AB4" s="131" t="str">
        <f t="shared" si="5"/>
        <v/>
      </c>
      <c r="AC4" s="139" t="str">
        <f t="shared" si="5"/>
        <v/>
      </c>
      <c r="AD4" s="135" t="str">
        <f t="shared" si="5"/>
        <v/>
      </c>
      <c r="AE4" s="131" t="str">
        <f t="shared" si="5"/>
        <v/>
      </c>
    </row>
    <row r="5" spans="1:31" ht="18" customHeight="1">
      <c r="A5" s="212"/>
      <c r="B5" s="4">
        <v>4</v>
      </c>
      <c r="C5" s="144"/>
      <c r="D5" s="5" t="s">
        <v>8</v>
      </c>
      <c r="E5" s="146"/>
      <c r="F5" s="5" t="s">
        <v>9</v>
      </c>
      <c r="G5" s="147"/>
      <c r="H5" s="122" t="s">
        <v>90</v>
      </c>
      <c r="I5" s="148"/>
      <c r="J5" s="144"/>
      <c r="K5" s="5" t="s">
        <v>10</v>
      </c>
      <c r="L5" s="2" t="e">
        <f t="shared" si="1"/>
        <v>#DIV/0!</v>
      </c>
      <c r="M5" s="6" t="str">
        <f t="shared" ref="M5:M22" si="6">IF(E5="","",ROUNDDOWN(E5/J5,0))</f>
        <v/>
      </c>
      <c r="N5" s="5" t="s">
        <v>9</v>
      </c>
      <c r="O5" s="7" t="str">
        <f t="shared" ref="O5:O22" si="7">IF(E5="","",+ROUNDUP(M5+(L5-M5)*(J5-1),0))</f>
        <v/>
      </c>
      <c r="P5" s="5" t="s">
        <v>9</v>
      </c>
      <c r="Q5" s="8">
        <f t="shared" si="2"/>
        <v>0</v>
      </c>
      <c r="R5" s="131" t="str">
        <f>IF(R$1&lt;$G$5,"",IF(R$1&gt;$I$5,"",IF(R$1=$I$5,$O$5,$M$5)))</f>
        <v/>
      </c>
      <c r="S5" s="131" t="str">
        <f>IF(S$1&lt;$G$5,"",IF(S$1&gt;$I$5,"",IF(S$1=$I$5,$O$5,$M$5)))</f>
        <v/>
      </c>
      <c r="T5" s="133" t="str">
        <f t="shared" ref="T5:AE5" si="8">IF(T$1&lt;$G$5,"",IF(T$1&gt;$I$5,"",IF(T$1=$I$5,$O$5,$M$5)))</f>
        <v/>
      </c>
      <c r="U5" s="131" t="str">
        <f t="shared" si="8"/>
        <v/>
      </c>
      <c r="V5" s="131" t="str">
        <f t="shared" si="8"/>
        <v/>
      </c>
      <c r="W5" s="131" t="str">
        <f t="shared" si="8"/>
        <v/>
      </c>
      <c r="X5" s="131" t="str">
        <f t="shared" si="8"/>
        <v/>
      </c>
      <c r="Y5" s="131" t="str">
        <f t="shared" si="8"/>
        <v/>
      </c>
      <c r="Z5" s="133" t="str">
        <f t="shared" si="8"/>
        <v/>
      </c>
      <c r="AA5" s="138" t="str">
        <f t="shared" si="8"/>
        <v/>
      </c>
      <c r="AB5" s="131" t="str">
        <f t="shared" si="8"/>
        <v/>
      </c>
      <c r="AC5" s="139" t="str">
        <f t="shared" si="8"/>
        <v/>
      </c>
      <c r="AD5" s="135" t="str">
        <f t="shared" si="8"/>
        <v/>
      </c>
      <c r="AE5" s="131" t="str">
        <f t="shared" si="8"/>
        <v/>
      </c>
    </row>
    <row r="6" spans="1:31" ht="18" customHeight="1">
      <c r="A6" s="212"/>
      <c r="B6" s="4">
        <v>5</v>
      </c>
      <c r="C6" s="144"/>
      <c r="D6" s="5" t="s">
        <v>8</v>
      </c>
      <c r="E6" s="146"/>
      <c r="F6" s="5" t="s">
        <v>9</v>
      </c>
      <c r="G6" s="147"/>
      <c r="H6" s="122" t="s">
        <v>90</v>
      </c>
      <c r="I6" s="148"/>
      <c r="J6" s="144"/>
      <c r="K6" s="5" t="s">
        <v>10</v>
      </c>
      <c r="L6" s="2" t="e">
        <f t="shared" si="1"/>
        <v>#DIV/0!</v>
      </c>
      <c r="M6" s="6" t="str">
        <f t="shared" si="6"/>
        <v/>
      </c>
      <c r="N6" s="5" t="s">
        <v>9</v>
      </c>
      <c r="O6" s="7" t="str">
        <f t="shared" si="7"/>
        <v/>
      </c>
      <c r="P6" s="5" t="s">
        <v>9</v>
      </c>
      <c r="Q6" s="8">
        <f t="shared" si="2"/>
        <v>0</v>
      </c>
      <c r="R6" s="131" t="str">
        <f>IF(R$1&lt;$G$6,"",IF(R$1&gt;$I$6,"",IF(R$1=$I$6,$O$6,$M$6)))</f>
        <v/>
      </c>
      <c r="S6" s="131" t="str">
        <f>IF(S$1&lt;$G$6,"",IF(S$1&gt;$I$6,"",IF(S$1=$I$6,$O$6,$M$6)))</f>
        <v/>
      </c>
      <c r="T6" s="133" t="str">
        <f t="shared" ref="T6:AE6" si="9">IF(T$1&lt;$G$6,"",IF(T$1&gt;$I$6,"",IF(T$1=$I$6,$O$6,$M$6)))</f>
        <v/>
      </c>
      <c r="U6" s="131" t="str">
        <f t="shared" si="9"/>
        <v/>
      </c>
      <c r="V6" s="131" t="str">
        <f t="shared" si="9"/>
        <v/>
      </c>
      <c r="W6" s="131" t="str">
        <f t="shared" si="9"/>
        <v/>
      </c>
      <c r="X6" s="131" t="str">
        <f t="shared" si="9"/>
        <v/>
      </c>
      <c r="Y6" s="131" t="str">
        <f t="shared" si="9"/>
        <v/>
      </c>
      <c r="Z6" s="133" t="str">
        <f t="shared" si="9"/>
        <v/>
      </c>
      <c r="AA6" s="138" t="str">
        <f t="shared" si="9"/>
        <v/>
      </c>
      <c r="AB6" s="131" t="str">
        <f t="shared" si="9"/>
        <v/>
      </c>
      <c r="AC6" s="139" t="str">
        <f t="shared" si="9"/>
        <v/>
      </c>
      <c r="AD6" s="135" t="str">
        <f t="shared" si="9"/>
        <v/>
      </c>
      <c r="AE6" s="131" t="str">
        <f t="shared" si="9"/>
        <v/>
      </c>
    </row>
    <row r="7" spans="1:31" ht="18" customHeight="1">
      <c r="A7" s="212"/>
      <c r="B7" s="4">
        <v>6</v>
      </c>
      <c r="C7" s="144"/>
      <c r="D7" s="5" t="s">
        <v>8</v>
      </c>
      <c r="E7" s="146"/>
      <c r="F7" s="5" t="s">
        <v>9</v>
      </c>
      <c r="G7" s="147"/>
      <c r="H7" s="122" t="s">
        <v>90</v>
      </c>
      <c r="I7" s="148"/>
      <c r="J7" s="144"/>
      <c r="K7" s="5" t="s">
        <v>10</v>
      </c>
      <c r="L7" s="2" t="e">
        <f t="shared" si="1"/>
        <v>#DIV/0!</v>
      </c>
      <c r="M7" s="6" t="str">
        <f t="shared" si="6"/>
        <v/>
      </c>
      <c r="N7" s="5" t="s">
        <v>9</v>
      </c>
      <c r="O7" s="7" t="str">
        <f t="shared" si="7"/>
        <v/>
      </c>
      <c r="P7" s="5" t="s">
        <v>9</v>
      </c>
      <c r="Q7" s="8">
        <f t="shared" si="2"/>
        <v>0</v>
      </c>
      <c r="R7" s="131" t="str">
        <f>IF(R$1&lt;$G$7,"",IF(R$1&gt;$I$7,"",IF(R$1=$I$7,$O$7,$M$7)))</f>
        <v/>
      </c>
      <c r="S7" s="131" t="str">
        <f>IF(S$1&lt;$G$7,"",IF(S$1&gt;$I$7,"",IF(S$1=$I$7,$O$7,$M$7)))</f>
        <v/>
      </c>
      <c r="T7" s="133" t="str">
        <f t="shared" ref="T7:AE7" si="10">IF(T$1&lt;$G$7,"",IF(T$1&gt;$I$7,"",IF(T$1=$I$7,$O$7,$M$7)))</f>
        <v/>
      </c>
      <c r="U7" s="131" t="str">
        <f t="shared" si="10"/>
        <v/>
      </c>
      <c r="V7" s="131" t="str">
        <f t="shared" si="10"/>
        <v/>
      </c>
      <c r="W7" s="131" t="str">
        <f t="shared" si="10"/>
        <v/>
      </c>
      <c r="X7" s="131" t="str">
        <f t="shared" si="10"/>
        <v/>
      </c>
      <c r="Y7" s="131" t="str">
        <f t="shared" si="10"/>
        <v/>
      </c>
      <c r="Z7" s="133" t="str">
        <f t="shared" si="10"/>
        <v/>
      </c>
      <c r="AA7" s="138" t="str">
        <f t="shared" si="10"/>
        <v/>
      </c>
      <c r="AB7" s="131" t="str">
        <f t="shared" si="10"/>
        <v/>
      </c>
      <c r="AC7" s="139" t="str">
        <f t="shared" si="10"/>
        <v/>
      </c>
      <c r="AD7" s="135" t="str">
        <f t="shared" si="10"/>
        <v/>
      </c>
      <c r="AE7" s="131" t="str">
        <f t="shared" si="10"/>
        <v/>
      </c>
    </row>
    <row r="8" spans="1:31" ht="18" customHeight="1">
      <c r="A8" s="212"/>
      <c r="B8" s="4">
        <v>7</v>
      </c>
      <c r="C8" s="144"/>
      <c r="D8" s="5" t="s">
        <v>8</v>
      </c>
      <c r="E8" s="146"/>
      <c r="F8" s="5" t="s">
        <v>9</v>
      </c>
      <c r="G8" s="147"/>
      <c r="H8" s="122" t="s">
        <v>90</v>
      </c>
      <c r="I8" s="148"/>
      <c r="J8" s="144"/>
      <c r="K8" s="5" t="s">
        <v>10</v>
      </c>
      <c r="L8" s="2" t="e">
        <f t="shared" si="1"/>
        <v>#DIV/0!</v>
      </c>
      <c r="M8" s="6" t="str">
        <f t="shared" si="6"/>
        <v/>
      </c>
      <c r="N8" s="5" t="s">
        <v>9</v>
      </c>
      <c r="O8" s="7" t="str">
        <f t="shared" si="7"/>
        <v/>
      </c>
      <c r="P8" s="5" t="s">
        <v>9</v>
      </c>
      <c r="Q8" s="8">
        <f t="shared" si="2"/>
        <v>0</v>
      </c>
      <c r="R8" s="131" t="str">
        <f>IF(R$1&lt;$G$8,"",IF(R$1&gt;$I$8,"",IF(R$1=$I$8,$O$8,$M$8)))</f>
        <v/>
      </c>
      <c r="S8" s="131" t="str">
        <f>IF(S$1&lt;$G$8,"",IF(S$1&gt;$I$8,"",IF(S$1=$I$8,$O$8,$M$8)))</f>
        <v/>
      </c>
      <c r="T8" s="133" t="str">
        <f>IF(T$1&lt;$G$8,"",IF(T$1&gt;$I$8,"",IF(T$1=$I$8,$O$8,$M$8)))</f>
        <v/>
      </c>
      <c r="U8" s="131" t="str">
        <f t="shared" ref="U8:AE8" si="11">IF(U$1&lt;$G$8,"",IF(U$1&gt;$I$8,"",IF(U$1=$I$8,$O$8,$M$8)))</f>
        <v/>
      </c>
      <c r="V8" s="131" t="str">
        <f t="shared" si="11"/>
        <v/>
      </c>
      <c r="W8" s="131" t="str">
        <f t="shared" si="11"/>
        <v/>
      </c>
      <c r="X8" s="131" t="str">
        <f t="shared" si="11"/>
        <v/>
      </c>
      <c r="Y8" s="131" t="str">
        <f t="shared" si="11"/>
        <v/>
      </c>
      <c r="Z8" s="133" t="str">
        <f t="shared" si="11"/>
        <v/>
      </c>
      <c r="AA8" s="138" t="str">
        <f t="shared" si="11"/>
        <v/>
      </c>
      <c r="AB8" s="131" t="str">
        <f t="shared" si="11"/>
        <v/>
      </c>
      <c r="AC8" s="139" t="str">
        <f t="shared" si="11"/>
        <v/>
      </c>
      <c r="AD8" s="135" t="str">
        <f t="shared" si="11"/>
        <v/>
      </c>
      <c r="AE8" s="131" t="str">
        <f t="shared" si="11"/>
        <v/>
      </c>
    </row>
    <row r="9" spans="1:31" ht="18" customHeight="1">
      <c r="A9" s="212"/>
      <c r="B9" s="4">
        <v>8</v>
      </c>
      <c r="C9" s="144"/>
      <c r="D9" s="5" t="s">
        <v>8</v>
      </c>
      <c r="E9" s="146"/>
      <c r="F9" s="5" t="s">
        <v>9</v>
      </c>
      <c r="G9" s="147"/>
      <c r="H9" s="122" t="s">
        <v>90</v>
      </c>
      <c r="I9" s="148"/>
      <c r="J9" s="144"/>
      <c r="K9" s="5" t="s">
        <v>10</v>
      </c>
      <c r="L9" s="2" t="e">
        <f t="shared" si="1"/>
        <v>#DIV/0!</v>
      </c>
      <c r="M9" s="6" t="str">
        <f t="shared" si="6"/>
        <v/>
      </c>
      <c r="N9" s="5" t="s">
        <v>9</v>
      </c>
      <c r="O9" s="7" t="str">
        <f t="shared" si="7"/>
        <v/>
      </c>
      <c r="P9" s="5" t="s">
        <v>9</v>
      </c>
      <c r="Q9" s="8">
        <f t="shared" si="2"/>
        <v>0</v>
      </c>
      <c r="R9" s="131" t="str">
        <f>IF(R$1&lt;$G$9,"",IF(R$1&gt;$I$9,"",IF(R$1=$I$9,$O$9,$M$9)))</f>
        <v/>
      </c>
      <c r="S9" s="131" t="str">
        <f>IF(S$1&lt;$G$9,"",IF(S$1&gt;$I$9,"",IF(S$1=$I$9,$O$9,$M$9)))</f>
        <v/>
      </c>
      <c r="T9" s="133" t="str">
        <f t="shared" ref="T9:AE9" si="12">IF(T$1&lt;$G$9,"",IF(T$1&gt;$I$9,"",IF(T$1=$I$9,$O$9,$M$9)))</f>
        <v/>
      </c>
      <c r="U9" s="131" t="str">
        <f>IF(U$1&lt;$G$9,"",IF(U$1&gt;$I$9,"",IF(U$1=$I$9,$O$9,$M$9)))</f>
        <v/>
      </c>
      <c r="V9" s="131" t="str">
        <f t="shared" si="12"/>
        <v/>
      </c>
      <c r="W9" s="131" t="str">
        <f t="shared" si="12"/>
        <v/>
      </c>
      <c r="X9" s="131" t="str">
        <f t="shared" si="12"/>
        <v/>
      </c>
      <c r="Y9" s="131" t="str">
        <f t="shared" si="12"/>
        <v/>
      </c>
      <c r="Z9" s="133" t="str">
        <f t="shared" si="12"/>
        <v/>
      </c>
      <c r="AA9" s="138" t="str">
        <f t="shared" si="12"/>
        <v/>
      </c>
      <c r="AB9" s="131" t="str">
        <f t="shared" si="12"/>
        <v/>
      </c>
      <c r="AC9" s="139" t="str">
        <f t="shared" si="12"/>
        <v/>
      </c>
      <c r="AD9" s="135" t="str">
        <f t="shared" si="12"/>
        <v/>
      </c>
      <c r="AE9" s="131" t="str">
        <f t="shared" si="12"/>
        <v/>
      </c>
    </row>
    <row r="10" spans="1:31" ht="18" customHeight="1">
      <c r="A10" s="212"/>
      <c r="B10" s="4">
        <v>9</v>
      </c>
      <c r="C10" s="144"/>
      <c r="D10" s="5" t="s">
        <v>8</v>
      </c>
      <c r="E10" s="146"/>
      <c r="F10" s="5" t="s">
        <v>9</v>
      </c>
      <c r="G10" s="147"/>
      <c r="H10" s="122" t="s">
        <v>90</v>
      </c>
      <c r="I10" s="148"/>
      <c r="J10" s="144"/>
      <c r="K10" s="5" t="s">
        <v>10</v>
      </c>
      <c r="L10" s="2" t="e">
        <f t="shared" si="1"/>
        <v>#DIV/0!</v>
      </c>
      <c r="M10" s="6" t="str">
        <f t="shared" si="6"/>
        <v/>
      </c>
      <c r="N10" s="5" t="s">
        <v>9</v>
      </c>
      <c r="O10" s="7" t="str">
        <f t="shared" si="7"/>
        <v/>
      </c>
      <c r="P10" s="5" t="s">
        <v>9</v>
      </c>
      <c r="Q10" s="8">
        <f t="shared" si="2"/>
        <v>0</v>
      </c>
      <c r="R10" s="131" t="str">
        <f>IF(R$1&lt;$G$10,"",IF(R$1&gt;$I$10,"",IF(R$1=$I$10,$O$10,$M$10)))</f>
        <v/>
      </c>
      <c r="S10" s="131" t="str">
        <f>IF(S$1&lt;$G$10,"",IF(S$1&gt;$I$10,"",IF(S$1=$I$10,$O$10,$M$10)))</f>
        <v/>
      </c>
      <c r="T10" s="133" t="str">
        <f t="shared" ref="T10:AE10" si="13">IF(T$1&lt;$G$10,"",IF(T$1&gt;$I$10,"",IF(T$1=$I$10,$O$10,$M$10)))</f>
        <v/>
      </c>
      <c r="U10" s="131" t="str">
        <f t="shared" si="13"/>
        <v/>
      </c>
      <c r="V10" s="131" t="str">
        <f t="shared" si="13"/>
        <v/>
      </c>
      <c r="W10" s="131" t="str">
        <f t="shared" si="13"/>
        <v/>
      </c>
      <c r="X10" s="131" t="str">
        <f t="shared" si="13"/>
        <v/>
      </c>
      <c r="Y10" s="131" t="str">
        <f t="shared" si="13"/>
        <v/>
      </c>
      <c r="Z10" s="133" t="str">
        <f t="shared" si="13"/>
        <v/>
      </c>
      <c r="AA10" s="138" t="str">
        <f t="shared" si="13"/>
        <v/>
      </c>
      <c r="AB10" s="131" t="str">
        <f t="shared" si="13"/>
        <v/>
      </c>
      <c r="AC10" s="139" t="str">
        <f t="shared" si="13"/>
        <v/>
      </c>
      <c r="AD10" s="135" t="str">
        <f t="shared" si="13"/>
        <v/>
      </c>
      <c r="AE10" s="131" t="str">
        <f t="shared" si="13"/>
        <v/>
      </c>
    </row>
    <row r="11" spans="1:31" ht="18" customHeight="1">
      <c r="A11" s="213"/>
      <c r="B11" s="4">
        <v>10</v>
      </c>
      <c r="C11" s="144"/>
      <c r="D11" s="5" t="s">
        <v>8</v>
      </c>
      <c r="E11" s="146"/>
      <c r="F11" s="5" t="s">
        <v>9</v>
      </c>
      <c r="G11" s="147"/>
      <c r="H11" s="122" t="s">
        <v>90</v>
      </c>
      <c r="I11" s="148"/>
      <c r="J11" s="144"/>
      <c r="K11" s="5" t="s">
        <v>10</v>
      </c>
      <c r="L11" s="2" t="e">
        <f t="shared" si="1"/>
        <v>#DIV/0!</v>
      </c>
      <c r="M11" s="6" t="str">
        <f t="shared" si="6"/>
        <v/>
      </c>
      <c r="N11" s="9" t="s">
        <v>9</v>
      </c>
      <c r="O11" s="7" t="str">
        <f t="shared" si="7"/>
        <v/>
      </c>
      <c r="P11" s="9" t="s">
        <v>9</v>
      </c>
      <c r="Q11" s="8">
        <f t="shared" si="2"/>
        <v>0</v>
      </c>
      <c r="R11" s="149"/>
      <c r="S11" s="149"/>
      <c r="T11" s="150"/>
      <c r="U11" s="149"/>
      <c r="V11" s="149"/>
      <c r="W11" s="149"/>
      <c r="X11" s="149"/>
      <c r="Y11" s="149"/>
      <c r="Z11" s="150"/>
      <c r="AA11" s="151"/>
      <c r="AB11" s="149"/>
      <c r="AC11" s="152"/>
      <c r="AD11" s="153"/>
      <c r="AE11" s="149"/>
    </row>
    <row r="12" spans="1:31" ht="18" customHeight="1">
      <c r="A12" s="214" t="s">
        <v>84</v>
      </c>
      <c r="B12" s="2">
        <v>1</v>
      </c>
      <c r="C12" s="144"/>
      <c r="D12" s="5" t="s">
        <v>8</v>
      </c>
      <c r="E12" s="146"/>
      <c r="F12" s="5" t="s">
        <v>9</v>
      </c>
      <c r="G12" s="147"/>
      <c r="H12" s="122" t="s">
        <v>90</v>
      </c>
      <c r="I12" s="148"/>
      <c r="J12" s="144"/>
      <c r="K12" s="5" t="s">
        <v>10</v>
      </c>
      <c r="L12" s="2" t="e">
        <f t="shared" si="1"/>
        <v>#DIV/0!</v>
      </c>
      <c r="M12" s="6" t="str">
        <f t="shared" si="6"/>
        <v/>
      </c>
      <c r="N12" s="5" t="s">
        <v>9</v>
      </c>
      <c r="O12" s="7" t="str">
        <f t="shared" si="7"/>
        <v/>
      </c>
      <c r="P12" s="5" t="s">
        <v>9</v>
      </c>
      <c r="Q12" s="8">
        <f t="shared" si="2"/>
        <v>0</v>
      </c>
      <c r="R12" s="131" t="str">
        <f>IF(R$1&lt;$G$12,"",IF(R$1&gt;$I$12,"",IF(R$1=$I$12,$O$12,$M$12)))</f>
        <v/>
      </c>
      <c r="S12" s="131" t="str">
        <f>IF(S$1&lt;$G$12,"",IF(S$1&gt;$I$12,"",IF(S$1=$I$12,$O$12,$M$12)))</f>
        <v/>
      </c>
      <c r="T12" s="133" t="str">
        <f t="shared" ref="T12:AE12" si="14">IF(T$1&lt;$G$12,"",IF(T$1&gt;$I$12,"",IF(T$1=$I$12,$O$12,$M$12)))</f>
        <v/>
      </c>
      <c r="U12" s="131" t="str">
        <f t="shared" si="14"/>
        <v/>
      </c>
      <c r="V12" s="131" t="str">
        <f t="shared" si="14"/>
        <v/>
      </c>
      <c r="W12" s="131" t="str">
        <f t="shared" si="14"/>
        <v/>
      </c>
      <c r="X12" s="131" t="str">
        <f t="shared" si="14"/>
        <v/>
      </c>
      <c r="Y12" s="131" t="str">
        <f t="shared" si="14"/>
        <v/>
      </c>
      <c r="Z12" s="133" t="str">
        <f t="shared" si="14"/>
        <v/>
      </c>
      <c r="AA12" s="138" t="str">
        <f t="shared" si="14"/>
        <v/>
      </c>
      <c r="AB12" s="131" t="str">
        <f t="shared" si="14"/>
        <v/>
      </c>
      <c r="AC12" s="139" t="str">
        <f t="shared" si="14"/>
        <v/>
      </c>
      <c r="AD12" s="135" t="str">
        <f t="shared" si="14"/>
        <v/>
      </c>
      <c r="AE12" s="131" t="str">
        <f t="shared" si="14"/>
        <v/>
      </c>
    </row>
    <row r="13" spans="1:31" ht="18" customHeight="1">
      <c r="A13" s="215"/>
      <c r="B13" s="2">
        <v>2</v>
      </c>
      <c r="C13" s="144"/>
      <c r="D13" s="5" t="s">
        <v>8</v>
      </c>
      <c r="E13" s="146"/>
      <c r="F13" s="5" t="s">
        <v>9</v>
      </c>
      <c r="G13" s="147"/>
      <c r="H13" s="122" t="s">
        <v>90</v>
      </c>
      <c r="I13" s="148"/>
      <c r="J13" s="144"/>
      <c r="K13" s="5" t="s">
        <v>10</v>
      </c>
      <c r="L13" s="2" t="e">
        <f t="shared" si="1"/>
        <v>#DIV/0!</v>
      </c>
      <c r="M13" s="6" t="str">
        <f t="shared" si="6"/>
        <v/>
      </c>
      <c r="N13" s="5" t="s">
        <v>9</v>
      </c>
      <c r="O13" s="7" t="str">
        <f t="shared" si="7"/>
        <v/>
      </c>
      <c r="P13" s="5" t="s">
        <v>9</v>
      </c>
      <c r="Q13" s="8">
        <f t="shared" si="2"/>
        <v>0</v>
      </c>
      <c r="R13" s="131" t="str">
        <f>IF(R$1&lt;$G$13,"",IF(R$1&gt;$I$13,"",IF(R$1=$I$13,$O$13,$M$13)))</f>
        <v/>
      </c>
      <c r="S13" s="131" t="str">
        <f>IF(S$1&lt;$G$13,"",IF(S$1&gt;$I$13,"",IF(S$1=$I$13,$O$13,$M$13)))</f>
        <v/>
      </c>
      <c r="T13" s="133" t="str">
        <f t="shared" ref="T13:AE13" si="15">IF(T$1&lt;$G$13,"",IF(T$1&gt;$I$13,"",IF(T$1=$I$13,$O$13,$M$13)))</f>
        <v/>
      </c>
      <c r="U13" s="131" t="str">
        <f t="shared" si="15"/>
        <v/>
      </c>
      <c r="V13" s="131" t="str">
        <f t="shared" si="15"/>
        <v/>
      </c>
      <c r="W13" s="131" t="str">
        <f t="shared" si="15"/>
        <v/>
      </c>
      <c r="X13" s="131" t="str">
        <f t="shared" si="15"/>
        <v/>
      </c>
      <c r="Y13" s="131" t="str">
        <f t="shared" si="15"/>
        <v/>
      </c>
      <c r="Z13" s="133" t="str">
        <f t="shared" si="15"/>
        <v/>
      </c>
      <c r="AA13" s="138" t="str">
        <f t="shared" si="15"/>
        <v/>
      </c>
      <c r="AB13" s="131" t="str">
        <f t="shared" si="15"/>
        <v/>
      </c>
      <c r="AC13" s="139" t="str">
        <f t="shared" si="15"/>
        <v/>
      </c>
      <c r="AD13" s="135" t="str">
        <f t="shared" si="15"/>
        <v/>
      </c>
      <c r="AE13" s="131" t="str">
        <f t="shared" si="15"/>
        <v/>
      </c>
    </row>
    <row r="14" spans="1:31" ht="18" customHeight="1">
      <c r="A14" s="215"/>
      <c r="B14" s="2">
        <v>3</v>
      </c>
      <c r="C14" s="144"/>
      <c r="D14" s="5" t="s">
        <v>8</v>
      </c>
      <c r="E14" s="146"/>
      <c r="F14" s="5" t="s">
        <v>9</v>
      </c>
      <c r="G14" s="147"/>
      <c r="H14" s="122" t="s">
        <v>90</v>
      </c>
      <c r="I14" s="148"/>
      <c r="J14" s="144"/>
      <c r="K14" s="5" t="s">
        <v>10</v>
      </c>
      <c r="L14" s="2" t="e">
        <f t="shared" si="1"/>
        <v>#DIV/0!</v>
      </c>
      <c r="M14" s="6" t="str">
        <f t="shared" si="6"/>
        <v/>
      </c>
      <c r="N14" s="5" t="s">
        <v>9</v>
      </c>
      <c r="O14" s="7" t="str">
        <f t="shared" si="7"/>
        <v/>
      </c>
      <c r="P14" s="5" t="s">
        <v>9</v>
      </c>
      <c r="Q14" s="8">
        <f t="shared" si="2"/>
        <v>0</v>
      </c>
      <c r="R14" s="131" t="str">
        <f>IF(R$1&lt;$G$14,"",IF(R$1&gt;$I$14,"",IF(R$1=$I$14,$O$14,$M$14)))</f>
        <v/>
      </c>
      <c r="S14" s="131" t="str">
        <f>IF(S$1&lt;$G$14,"",IF(S$1&gt;$I$14,"",IF(S$1=$I$14,$O$14,$M$14)))</f>
        <v/>
      </c>
      <c r="T14" s="133" t="str">
        <f t="shared" ref="T14:AE14" si="16">IF(T$1&lt;$G$14,"",IF(T$1&gt;$I$14,"",IF(T$1=$I$14,$O$14,$M$14)))</f>
        <v/>
      </c>
      <c r="U14" s="131" t="str">
        <f t="shared" si="16"/>
        <v/>
      </c>
      <c r="V14" s="131" t="str">
        <f t="shared" si="16"/>
        <v/>
      </c>
      <c r="W14" s="131" t="str">
        <f t="shared" si="16"/>
        <v/>
      </c>
      <c r="X14" s="131" t="str">
        <f t="shared" si="16"/>
        <v/>
      </c>
      <c r="Y14" s="131" t="str">
        <f t="shared" si="16"/>
        <v/>
      </c>
      <c r="Z14" s="133" t="str">
        <f t="shared" si="16"/>
        <v/>
      </c>
      <c r="AA14" s="138" t="str">
        <f t="shared" si="16"/>
        <v/>
      </c>
      <c r="AB14" s="131" t="str">
        <f t="shared" si="16"/>
        <v/>
      </c>
      <c r="AC14" s="139" t="str">
        <f t="shared" si="16"/>
        <v/>
      </c>
      <c r="AD14" s="135" t="str">
        <f t="shared" si="16"/>
        <v/>
      </c>
      <c r="AE14" s="131" t="str">
        <f t="shared" si="16"/>
        <v/>
      </c>
    </row>
    <row r="15" spans="1:31" ht="18" customHeight="1">
      <c r="A15" s="215"/>
      <c r="B15" s="2">
        <v>4</v>
      </c>
      <c r="C15" s="144"/>
      <c r="D15" s="5" t="s">
        <v>8</v>
      </c>
      <c r="E15" s="146"/>
      <c r="F15" s="5" t="s">
        <v>9</v>
      </c>
      <c r="G15" s="147"/>
      <c r="H15" s="122" t="s">
        <v>90</v>
      </c>
      <c r="I15" s="148"/>
      <c r="J15" s="144"/>
      <c r="K15" s="5" t="s">
        <v>10</v>
      </c>
      <c r="L15" s="2" t="e">
        <f t="shared" si="1"/>
        <v>#DIV/0!</v>
      </c>
      <c r="M15" s="6" t="str">
        <f t="shared" si="6"/>
        <v/>
      </c>
      <c r="N15" s="5" t="s">
        <v>9</v>
      </c>
      <c r="O15" s="7" t="str">
        <f t="shared" si="7"/>
        <v/>
      </c>
      <c r="P15" s="5" t="s">
        <v>9</v>
      </c>
      <c r="Q15" s="8">
        <f t="shared" si="2"/>
        <v>0</v>
      </c>
      <c r="R15" s="131" t="str">
        <f>IF(R$1&lt;$G$15,"",IF(R$1&gt;$I$15,"",IF(R$1=$I$15,$O$15,$M$15)))</f>
        <v/>
      </c>
      <c r="S15" s="131" t="str">
        <f>IF(S$1&lt;$G$15,"",IF(S$1&gt;$I$15,"",IF(S$1=$I$15,$O$15,$M$15)))</f>
        <v/>
      </c>
      <c r="T15" s="133" t="str">
        <f t="shared" ref="T15:AE15" si="17">IF(T$1&lt;$G$15,"",IF(T$1&gt;$I$15,"",IF(T$1=$I$15,$O$15,$M$15)))</f>
        <v/>
      </c>
      <c r="U15" s="131" t="str">
        <f t="shared" si="17"/>
        <v/>
      </c>
      <c r="V15" s="131" t="str">
        <f t="shared" si="17"/>
        <v/>
      </c>
      <c r="W15" s="131" t="str">
        <f t="shared" si="17"/>
        <v/>
      </c>
      <c r="X15" s="131" t="str">
        <f t="shared" si="17"/>
        <v/>
      </c>
      <c r="Y15" s="131" t="str">
        <f t="shared" si="17"/>
        <v/>
      </c>
      <c r="Z15" s="133" t="str">
        <f t="shared" si="17"/>
        <v/>
      </c>
      <c r="AA15" s="138" t="str">
        <f t="shared" si="17"/>
        <v/>
      </c>
      <c r="AB15" s="131" t="str">
        <f t="shared" si="17"/>
        <v/>
      </c>
      <c r="AC15" s="139" t="str">
        <f t="shared" si="17"/>
        <v/>
      </c>
      <c r="AD15" s="135" t="str">
        <f t="shared" si="17"/>
        <v/>
      </c>
      <c r="AE15" s="131" t="str">
        <f t="shared" si="17"/>
        <v/>
      </c>
    </row>
    <row r="16" spans="1:31" ht="18" customHeight="1">
      <c r="A16" s="215"/>
      <c r="B16" s="2">
        <v>5</v>
      </c>
      <c r="C16" s="144"/>
      <c r="D16" s="5" t="s">
        <v>8</v>
      </c>
      <c r="E16" s="146"/>
      <c r="F16" s="5" t="s">
        <v>9</v>
      </c>
      <c r="G16" s="147"/>
      <c r="H16" s="122" t="s">
        <v>90</v>
      </c>
      <c r="I16" s="148"/>
      <c r="J16" s="144"/>
      <c r="K16" s="5" t="s">
        <v>10</v>
      </c>
      <c r="L16" s="2" t="e">
        <f t="shared" si="1"/>
        <v>#DIV/0!</v>
      </c>
      <c r="M16" s="6" t="str">
        <f t="shared" si="6"/>
        <v/>
      </c>
      <c r="N16" s="5" t="s">
        <v>9</v>
      </c>
      <c r="O16" s="7" t="str">
        <f t="shared" si="7"/>
        <v/>
      </c>
      <c r="P16" s="5" t="s">
        <v>9</v>
      </c>
      <c r="Q16" s="8">
        <f t="shared" si="2"/>
        <v>0</v>
      </c>
      <c r="R16" s="131" t="str">
        <f>IF(R$1&lt;$G$16,"",IF(R$1&gt;$I$16,"",IF(R$1=$I$16,$O$16,$M$16)))</f>
        <v/>
      </c>
      <c r="S16" s="131" t="str">
        <f>IF(S$1&lt;$G$16,"",IF(S$1&gt;$I$16,"",IF(S$1=$I$16,$O$16,$M$16)))</f>
        <v/>
      </c>
      <c r="T16" s="133" t="str">
        <f t="shared" ref="T16:AE16" si="18">IF(T$1&lt;$G$16,"",IF(T$1&gt;$I$16,"",IF(T$1=$I$16,$O$16,$M$16)))</f>
        <v/>
      </c>
      <c r="U16" s="131" t="str">
        <f t="shared" si="18"/>
        <v/>
      </c>
      <c r="V16" s="131" t="str">
        <f t="shared" si="18"/>
        <v/>
      </c>
      <c r="W16" s="131" t="str">
        <f t="shared" si="18"/>
        <v/>
      </c>
      <c r="X16" s="131" t="str">
        <f t="shared" si="18"/>
        <v/>
      </c>
      <c r="Y16" s="131" t="str">
        <f t="shared" si="18"/>
        <v/>
      </c>
      <c r="Z16" s="133" t="str">
        <f t="shared" si="18"/>
        <v/>
      </c>
      <c r="AA16" s="138" t="str">
        <f t="shared" si="18"/>
        <v/>
      </c>
      <c r="AB16" s="131" t="str">
        <f t="shared" si="18"/>
        <v/>
      </c>
      <c r="AC16" s="139" t="str">
        <f t="shared" si="18"/>
        <v/>
      </c>
      <c r="AD16" s="135" t="str">
        <f t="shared" si="18"/>
        <v/>
      </c>
      <c r="AE16" s="131" t="str">
        <f t="shared" si="18"/>
        <v/>
      </c>
    </row>
    <row r="17" spans="1:31" ht="18" customHeight="1">
      <c r="A17" s="216"/>
      <c r="B17" s="2">
        <v>6</v>
      </c>
      <c r="C17" s="144"/>
      <c r="D17" s="5" t="s">
        <v>8</v>
      </c>
      <c r="E17" s="146"/>
      <c r="F17" s="5" t="s">
        <v>9</v>
      </c>
      <c r="G17" s="147"/>
      <c r="H17" s="122" t="s">
        <v>90</v>
      </c>
      <c r="I17" s="148"/>
      <c r="J17" s="144"/>
      <c r="K17" s="5" t="s">
        <v>10</v>
      </c>
      <c r="L17" s="2" t="e">
        <f t="shared" si="1"/>
        <v>#DIV/0!</v>
      </c>
      <c r="M17" s="6" t="str">
        <f t="shared" si="6"/>
        <v/>
      </c>
      <c r="N17" s="5" t="s">
        <v>9</v>
      </c>
      <c r="O17" s="7" t="str">
        <f t="shared" si="7"/>
        <v/>
      </c>
      <c r="P17" s="5" t="s">
        <v>9</v>
      </c>
      <c r="Q17" s="8">
        <f t="shared" si="2"/>
        <v>0</v>
      </c>
      <c r="R17" s="149"/>
      <c r="S17" s="149"/>
      <c r="T17" s="150"/>
      <c r="U17" s="149"/>
      <c r="V17" s="149"/>
      <c r="W17" s="149"/>
      <c r="X17" s="149"/>
      <c r="Y17" s="149"/>
      <c r="Z17" s="150"/>
      <c r="AA17" s="151"/>
      <c r="AB17" s="149"/>
      <c r="AC17" s="152"/>
      <c r="AD17" s="153"/>
      <c r="AE17" s="149"/>
    </row>
    <row r="18" spans="1:31" ht="18" customHeight="1">
      <c r="A18" s="206" t="s">
        <v>11</v>
      </c>
      <c r="B18" s="2">
        <v>1</v>
      </c>
      <c r="C18" s="145"/>
      <c r="D18" s="5" t="s">
        <v>8</v>
      </c>
      <c r="E18" s="146"/>
      <c r="F18" s="5" t="s">
        <v>9</v>
      </c>
      <c r="G18" s="147"/>
      <c r="H18" s="122" t="s">
        <v>90</v>
      </c>
      <c r="I18" s="148"/>
      <c r="J18" s="144"/>
      <c r="K18" s="5" t="s">
        <v>10</v>
      </c>
      <c r="L18" s="2" t="e">
        <f t="shared" si="1"/>
        <v>#DIV/0!</v>
      </c>
      <c r="M18" s="6" t="str">
        <f t="shared" ref="M18" si="19">IF(E18="","",ROUNDDOWN(E18/J18,0))</f>
        <v/>
      </c>
      <c r="N18" s="5" t="s">
        <v>9</v>
      </c>
      <c r="O18" s="7" t="str">
        <f t="shared" ref="O18" si="20">IF(E18="","",+ROUNDUP(M18+(L18-M18)*(J18-1),0))</f>
        <v/>
      </c>
      <c r="P18" s="5" t="s">
        <v>9</v>
      </c>
      <c r="Q18" s="8">
        <f t="shared" si="2"/>
        <v>0</v>
      </c>
      <c r="R18" s="131" t="str">
        <f>IF(R$1&lt;$G$18,"",IF(R$1&gt;$I$18,"",IF(R$1=$I$18,$O$18,$M$18)))</f>
        <v/>
      </c>
      <c r="S18" s="131" t="str">
        <f t="shared" ref="S18:AE18" si="21">IF(S$1&lt;$G$18,"",IF(S$1&gt;$I$18,"",IF(S$1=$I$18,$O$18,$M$18)))</f>
        <v/>
      </c>
      <c r="T18" s="133" t="str">
        <f t="shared" si="21"/>
        <v/>
      </c>
      <c r="U18" s="131" t="str">
        <f t="shared" si="21"/>
        <v/>
      </c>
      <c r="V18" s="131" t="str">
        <f t="shared" si="21"/>
        <v/>
      </c>
      <c r="W18" s="131" t="str">
        <f t="shared" si="21"/>
        <v/>
      </c>
      <c r="X18" s="131" t="str">
        <f t="shared" si="21"/>
        <v/>
      </c>
      <c r="Y18" s="131" t="str">
        <f t="shared" si="21"/>
        <v/>
      </c>
      <c r="Z18" s="133" t="str">
        <f t="shared" si="21"/>
        <v/>
      </c>
      <c r="AA18" s="138" t="str">
        <f t="shared" si="21"/>
        <v/>
      </c>
      <c r="AB18" s="131" t="str">
        <f t="shared" si="21"/>
        <v/>
      </c>
      <c r="AC18" s="139" t="str">
        <f t="shared" si="21"/>
        <v/>
      </c>
      <c r="AD18" s="135" t="str">
        <f t="shared" si="21"/>
        <v/>
      </c>
      <c r="AE18" s="131" t="str">
        <f t="shared" si="21"/>
        <v/>
      </c>
    </row>
    <row r="19" spans="1:31" ht="18" customHeight="1">
      <c r="A19" s="207"/>
      <c r="B19" s="2">
        <v>2</v>
      </c>
      <c r="C19" s="144"/>
      <c r="D19" s="5" t="s">
        <v>8</v>
      </c>
      <c r="E19" s="146"/>
      <c r="F19" s="5" t="s">
        <v>9</v>
      </c>
      <c r="G19" s="147"/>
      <c r="H19" s="122" t="s">
        <v>90</v>
      </c>
      <c r="I19" s="148"/>
      <c r="J19" s="144"/>
      <c r="K19" s="5" t="s">
        <v>10</v>
      </c>
      <c r="L19" s="2" t="e">
        <f t="shared" si="1"/>
        <v>#DIV/0!</v>
      </c>
      <c r="M19" s="6" t="str">
        <f t="shared" si="6"/>
        <v/>
      </c>
      <c r="N19" s="5" t="s">
        <v>9</v>
      </c>
      <c r="O19" s="7" t="str">
        <f t="shared" si="7"/>
        <v/>
      </c>
      <c r="P19" s="5" t="s">
        <v>9</v>
      </c>
      <c r="Q19" s="8">
        <f t="shared" si="2"/>
        <v>0</v>
      </c>
      <c r="R19" s="149"/>
      <c r="S19" s="149"/>
      <c r="T19" s="150"/>
      <c r="U19" s="149"/>
      <c r="V19" s="149"/>
      <c r="W19" s="149"/>
      <c r="X19" s="149"/>
      <c r="Y19" s="149"/>
      <c r="Z19" s="150"/>
      <c r="AA19" s="151"/>
      <c r="AB19" s="149"/>
      <c r="AC19" s="152"/>
      <c r="AD19" s="153"/>
      <c r="AE19" s="149"/>
    </row>
    <row r="20" spans="1:31" ht="18" customHeight="1">
      <c r="A20" s="206" t="s">
        <v>12</v>
      </c>
      <c r="B20" s="2">
        <v>1</v>
      </c>
      <c r="C20" s="144"/>
      <c r="D20" s="5" t="s">
        <v>8</v>
      </c>
      <c r="E20" s="146"/>
      <c r="F20" s="5" t="s">
        <v>9</v>
      </c>
      <c r="G20" s="147"/>
      <c r="H20" s="122" t="s">
        <v>90</v>
      </c>
      <c r="I20" s="148"/>
      <c r="J20" s="144"/>
      <c r="K20" s="5" t="s">
        <v>10</v>
      </c>
      <c r="L20" s="2" t="e">
        <f t="shared" si="1"/>
        <v>#DIV/0!</v>
      </c>
      <c r="M20" s="6" t="str">
        <f t="shared" si="6"/>
        <v/>
      </c>
      <c r="N20" s="5" t="s">
        <v>9</v>
      </c>
      <c r="O20" s="7" t="str">
        <f t="shared" si="7"/>
        <v/>
      </c>
      <c r="P20" s="5" t="s">
        <v>9</v>
      </c>
      <c r="Q20" s="8">
        <f t="shared" si="2"/>
        <v>0</v>
      </c>
      <c r="R20" s="131" t="str">
        <f>IF(R$1&lt;$G$20,"",IF(R$1&gt;$I$20,"",IF(R$1=$I$20,$O$20,$M$20)))</f>
        <v/>
      </c>
      <c r="S20" s="131" t="str">
        <f t="shared" ref="S20:AE20" si="22">IF(S$1&lt;$G$20,"",IF(S$1&gt;$I$20,"",IF(S$1=$I$20,$O$20,$M$20)))</f>
        <v/>
      </c>
      <c r="T20" s="133" t="str">
        <f t="shared" si="22"/>
        <v/>
      </c>
      <c r="U20" s="131" t="str">
        <f t="shared" si="22"/>
        <v/>
      </c>
      <c r="V20" s="131" t="str">
        <f t="shared" si="22"/>
        <v/>
      </c>
      <c r="W20" s="131" t="str">
        <f t="shared" si="22"/>
        <v/>
      </c>
      <c r="X20" s="131" t="str">
        <f t="shared" si="22"/>
        <v/>
      </c>
      <c r="Y20" s="131" t="str">
        <f t="shared" si="22"/>
        <v/>
      </c>
      <c r="Z20" s="133" t="str">
        <f t="shared" si="22"/>
        <v/>
      </c>
      <c r="AA20" s="138" t="str">
        <f t="shared" si="22"/>
        <v/>
      </c>
      <c r="AB20" s="131" t="str">
        <f t="shared" si="22"/>
        <v/>
      </c>
      <c r="AC20" s="139" t="str">
        <f t="shared" si="22"/>
        <v/>
      </c>
      <c r="AD20" s="135" t="str">
        <f t="shared" si="22"/>
        <v/>
      </c>
      <c r="AE20" s="131" t="str">
        <f t="shared" si="22"/>
        <v/>
      </c>
    </row>
    <row r="21" spans="1:31" ht="18" customHeight="1">
      <c r="A21" s="207"/>
      <c r="B21" s="2">
        <v>2</v>
      </c>
      <c r="C21" s="144"/>
      <c r="D21" s="5" t="s">
        <v>8</v>
      </c>
      <c r="E21" s="146"/>
      <c r="F21" s="5" t="s">
        <v>9</v>
      </c>
      <c r="G21" s="147"/>
      <c r="H21" s="122" t="s">
        <v>90</v>
      </c>
      <c r="I21" s="148"/>
      <c r="J21" s="144"/>
      <c r="K21" s="5" t="s">
        <v>10</v>
      </c>
      <c r="L21" s="2" t="e">
        <f t="shared" si="1"/>
        <v>#DIV/0!</v>
      </c>
      <c r="M21" s="6" t="str">
        <f t="shared" ref="M21" si="23">IF(E21="","",ROUNDDOWN(E21/J21,0))</f>
        <v/>
      </c>
      <c r="N21" s="5" t="s">
        <v>9</v>
      </c>
      <c r="O21" s="7" t="str">
        <f t="shared" ref="O21" si="24">IF(E21="","",+ROUNDUP(M21+(L21-M21)*(J21-1),0))</f>
        <v/>
      </c>
      <c r="P21" s="5" t="s">
        <v>9</v>
      </c>
      <c r="Q21" s="8">
        <f t="shared" si="2"/>
        <v>0</v>
      </c>
      <c r="R21" s="149"/>
      <c r="S21" s="149"/>
      <c r="T21" s="150"/>
      <c r="U21" s="149"/>
      <c r="V21" s="149"/>
      <c r="W21" s="149"/>
      <c r="X21" s="149"/>
      <c r="Y21" s="149"/>
      <c r="Z21" s="150"/>
      <c r="AA21" s="151"/>
      <c r="AB21" s="149"/>
      <c r="AC21" s="152"/>
      <c r="AD21" s="153"/>
      <c r="AE21" s="149"/>
    </row>
    <row r="22" spans="1:31" ht="18" customHeight="1" thickBot="1">
      <c r="A22" s="1" t="s">
        <v>13</v>
      </c>
      <c r="B22" s="2">
        <v>1</v>
      </c>
      <c r="C22" s="144"/>
      <c r="D22" s="5" t="s">
        <v>8</v>
      </c>
      <c r="E22" s="146"/>
      <c r="F22" s="5" t="s">
        <v>9</v>
      </c>
      <c r="G22" s="147"/>
      <c r="H22" s="122" t="s">
        <v>90</v>
      </c>
      <c r="I22" s="148"/>
      <c r="J22" s="144"/>
      <c r="K22" s="5" t="s">
        <v>10</v>
      </c>
      <c r="L22" s="2" t="e">
        <f t="shared" si="1"/>
        <v>#DIV/0!</v>
      </c>
      <c r="M22" s="6" t="str">
        <f t="shared" si="6"/>
        <v/>
      </c>
      <c r="N22" s="5" t="s">
        <v>9</v>
      </c>
      <c r="O22" s="7" t="str">
        <f t="shared" si="7"/>
        <v/>
      </c>
      <c r="P22" s="5" t="s">
        <v>9</v>
      </c>
      <c r="Q22" s="8">
        <f t="shared" si="2"/>
        <v>0</v>
      </c>
      <c r="R22" s="149"/>
      <c r="S22" s="149"/>
      <c r="T22" s="150"/>
      <c r="U22" s="149"/>
      <c r="V22" s="149"/>
      <c r="W22" s="149"/>
      <c r="X22" s="149"/>
      <c r="Y22" s="149"/>
      <c r="Z22" s="150"/>
      <c r="AA22" s="151"/>
      <c r="AB22" s="149"/>
      <c r="AC22" s="152"/>
      <c r="AD22" s="153"/>
      <c r="AE22" s="149"/>
    </row>
    <row r="23" spans="1:31" ht="24.75" customHeight="1" thickBot="1">
      <c r="A23" s="10"/>
      <c r="C23" s="11"/>
      <c r="O23" s="130" t="s">
        <v>14</v>
      </c>
      <c r="P23" t="s">
        <v>15</v>
      </c>
      <c r="Q23" s="12">
        <f t="shared" ref="Q23:AE23" si="25">SUM(Q2:Q22)</f>
        <v>351080</v>
      </c>
      <c r="R23" s="111">
        <f t="shared" si="25"/>
        <v>0</v>
      </c>
      <c r="S23" s="113">
        <f t="shared" si="25"/>
        <v>29256</v>
      </c>
      <c r="T23" s="114">
        <f t="shared" si="25"/>
        <v>29256</v>
      </c>
      <c r="U23" s="204">
        <f t="shared" si="25"/>
        <v>29256</v>
      </c>
      <c r="V23" s="205">
        <f t="shared" si="25"/>
        <v>29256</v>
      </c>
      <c r="W23" s="205">
        <f t="shared" si="25"/>
        <v>29256</v>
      </c>
      <c r="X23" s="205">
        <f t="shared" si="25"/>
        <v>29260</v>
      </c>
      <c r="Y23" s="205">
        <f t="shared" si="25"/>
        <v>29256</v>
      </c>
      <c r="Z23" s="111">
        <f t="shared" si="25"/>
        <v>29256</v>
      </c>
      <c r="AA23" s="13">
        <f t="shared" si="25"/>
        <v>29256</v>
      </c>
      <c r="AB23" s="13">
        <f t="shared" si="25"/>
        <v>29256</v>
      </c>
      <c r="AC23" s="13">
        <f t="shared" si="25"/>
        <v>29256</v>
      </c>
      <c r="AD23" s="112">
        <f t="shared" si="25"/>
        <v>29260</v>
      </c>
      <c r="AE23" s="205">
        <f t="shared" si="25"/>
        <v>0</v>
      </c>
    </row>
  </sheetData>
  <sheetProtection sheet="1" objects="1" scenarios="1"/>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6" priority="1" operator="equal">
      <formula>"不一致"</formula>
    </cfRule>
  </conditionalFormatting>
  <dataValidations count="1">
    <dataValidation type="list" allowBlank="1" showInputMessage="1" showErrorMessage="1" sqref="G2:G22 I2:I22" xr:uid="{181585C2-906E-47C8-9679-98CC2DCEB4D6}">
      <formula1>$R$1:$AE$1</formula1>
    </dataValidation>
  </dataValidations>
  <pageMargins left="0.25" right="0.25" top="0.75" bottom="0.75" header="0.3" footer="0.3"/>
  <pageSetup paperSize="9" scale="60" orientation="landscape"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19"/>
  <sheetViews>
    <sheetView workbookViewId="0">
      <selection activeCell="F2" sqref="F2:F7"/>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40" customWidth="1"/>
    <col min="7" max="7" width="3.5" style="141" customWidth="1"/>
    <col min="8" max="8" width="10.625" style="140" customWidth="1"/>
    <col min="9" max="9" width="3.25" customWidth="1"/>
    <col min="10" max="10" width="6.75" bestFit="1" customWidth="1"/>
    <col min="12" max="13" width="0" hidden="1" customWidth="1"/>
    <col min="16" max="16" width="14.5" customWidth="1"/>
  </cols>
  <sheetData>
    <row r="1" spans="1:25" ht="28.5" customHeight="1">
      <c r="A1" s="15"/>
      <c r="B1" s="219" t="s">
        <v>1</v>
      </c>
      <c r="C1" s="220"/>
      <c r="D1" s="219" t="s">
        <v>2</v>
      </c>
      <c r="E1" s="220"/>
      <c r="F1" s="221" t="s">
        <v>3</v>
      </c>
      <c r="G1" s="222"/>
      <c r="H1" s="222"/>
      <c r="I1" s="219" t="s">
        <v>4</v>
      </c>
      <c r="J1" s="220"/>
      <c r="K1" s="3" t="s">
        <v>94</v>
      </c>
      <c r="L1" s="120" t="s">
        <v>95</v>
      </c>
      <c r="M1" s="120" t="s">
        <v>96</v>
      </c>
      <c r="N1" s="3" t="s">
        <v>89</v>
      </c>
      <c r="O1" s="120" t="s">
        <v>88</v>
      </c>
      <c r="P1" s="178" t="s">
        <v>16</v>
      </c>
      <c r="Q1" s="183">
        <f>③最終入力!J2</f>
        <v>43556</v>
      </c>
      <c r="R1" s="119">
        <f>③最終入力!N2</f>
        <v>43586</v>
      </c>
      <c r="S1" s="184">
        <f>③最終入力!R2</f>
        <v>43617</v>
      </c>
      <c r="T1" s="180">
        <f>③最終入力!V2</f>
        <v>43647</v>
      </c>
      <c r="U1" s="117">
        <f>③最終入力!Z2</f>
        <v>43678</v>
      </c>
      <c r="V1" s="117">
        <f>③最終入力!AD2</f>
        <v>43709</v>
      </c>
      <c r="W1" s="117">
        <f>③最終入力!AH2</f>
        <v>43739</v>
      </c>
      <c r="X1" s="117">
        <f>③最終入力!AL2</f>
        <v>43770</v>
      </c>
      <c r="Y1" s="118">
        <f>③最終入力!AP2</f>
        <v>43800</v>
      </c>
    </row>
    <row r="2" spans="1:25" ht="17.25" customHeight="1">
      <c r="A2" s="223">
        <v>1</v>
      </c>
      <c r="B2" s="226">
        <v>12</v>
      </c>
      <c r="C2" s="229" t="s">
        <v>8</v>
      </c>
      <c r="D2" s="232">
        <f>K7</f>
        <v>8505</v>
      </c>
      <c r="E2" s="229" t="s">
        <v>9</v>
      </c>
      <c r="F2" s="235">
        <v>43556</v>
      </c>
      <c r="G2" s="222" t="s">
        <v>90</v>
      </c>
      <c r="H2" s="240">
        <v>43800</v>
      </c>
      <c r="I2" s="226">
        <v>9</v>
      </c>
      <c r="J2" s="229" t="s">
        <v>10</v>
      </c>
      <c r="K2" s="154">
        <v>8100</v>
      </c>
      <c r="L2" s="102">
        <f>IF(K2=0,"",ROUNDDOWN(K2/I2,0))</f>
        <v>900</v>
      </c>
      <c r="M2" s="102">
        <f>IF(K2=0,"",K2-L2*I2+L2)</f>
        <v>900</v>
      </c>
      <c r="N2" s="102">
        <f>IF(SUM(Q2:Y2)=K2,SUM(Q2:Y2),"不一致")</f>
        <v>8100</v>
      </c>
      <c r="O2" s="102">
        <f>SUM(Q2:Y2)</f>
        <v>8100</v>
      </c>
      <c r="P2" s="4" t="s">
        <v>17</v>
      </c>
      <c r="Q2" s="115">
        <f>IF(Q$1&lt;$F$2,"",IF(Q$1&gt;$H$2,"",IF(Q$1=$H$2,$M$2,$L$2)))</f>
        <v>900</v>
      </c>
      <c r="R2" s="16">
        <f>IF(R$1&lt;$F$2,"",IF(R$1&gt;$H$2,"",IF(R$1=$H$2,$M$2,$L$2)))</f>
        <v>900</v>
      </c>
      <c r="S2" s="16">
        <f t="shared" ref="S2:Y2" si="0">IF(S$1&lt;$F$2,"",IF(S$1&gt;$H$2,"",IF(S$1=$H$2,$M$2,$L$2)))</f>
        <v>900</v>
      </c>
      <c r="T2" s="181">
        <f t="shared" si="0"/>
        <v>900</v>
      </c>
      <c r="U2" s="16">
        <f t="shared" si="0"/>
        <v>900</v>
      </c>
      <c r="V2" s="16">
        <f t="shared" si="0"/>
        <v>900</v>
      </c>
      <c r="W2" s="16">
        <f t="shared" si="0"/>
        <v>900</v>
      </c>
      <c r="X2" s="16">
        <f t="shared" si="0"/>
        <v>900</v>
      </c>
      <c r="Y2" s="116">
        <f t="shared" si="0"/>
        <v>900</v>
      </c>
    </row>
    <row r="3" spans="1:25" ht="17.25" customHeight="1">
      <c r="A3" s="224"/>
      <c r="B3" s="227"/>
      <c r="C3" s="230"/>
      <c r="D3" s="233"/>
      <c r="E3" s="230"/>
      <c r="F3" s="236"/>
      <c r="G3" s="238"/>
      <c r="H3" s="241"/>
      <c r="I3" s="227"/>
      <c r="J3" s="230"/>
      <c r="K3" s="154"/>
      <c r="L3" s="102" t="str">
        <f>IF(K3=0,"",ROUNDDOWN(K3/I2,0))</f>
        <v/>
      </c>
      <c r="M3" s="102" t="str">
        <f>IF(K3=0,"",K3-L3*I2+L3)</f>
        <v/>
      </c>
      <c r="N3" s="102">
        <f t="shared" ref="N3:N7" si="1">IF(SUM(Q3:Y3)=K3,SUM(Q3:Y3),"不一致")</f>
        <v>0</v>
      </c>
      <c r="O3" s="102">
        <f t="shared" ref="O3:O4" si="2">SUM(Q3:Y3)</f>
        <v>0</v>
      </c>
      <c r="P3" s="4" t="s">
        <v>18</v>
      </c>
      <c r="Q3" s="115" t="str">
        <f>IF(Q$1&lt;$F$2,"",IF(Q$1&gt;$H$2,"",IF(Q$1=$H$2,$M$3,$L$3)))</f>
        <v/>
      </c>
      <c r="R3" s="16" t="str">
        <f>IF(R$1&lt;$F$2,"",IF(R$1&gt;$H$2,"",IF(R$1=$H$2,$M$3,$L$3)))</f>
        <v/>
      </c>
      <c r="S3" s="16" t="str">
        <f t="shared" ref="S3:Y3" si="3">IF(S$1&lt;$F$2,"",IF(S$1&gt;$H$2,"",IF(S$1=$H$2,$M$3,$L$3)))</f>
        <v/>
      </c>
      <c r="T3" s="181" t="str">
        <f t="shared" si="3"/>
        <v/>
      </c>
      <c r="U3" s="16" t="str">
        <f t="shared" si="3"/>
        <v/>
      </c>
      <c r="V3" s="16" t="str">
        <f t="shared" si="3"/>
        <v/>
      </c>
      <c r="W3" s="16" t="str">
        <f t="shared" si="3"/>
        <v/>
      </c>
      <c r="X3" s="16" t="str">
        <f t="shared" si="3"/>
        <v/>
      </c>
      <c r="Y3" s="116" t="str">
        <f t="shared" si="3"/>
        <v/>
      </c>
    </row>
    <row r="4" spans="1:25" ht="17.25" customHeight="1">
      <c r="A4" s="224"/>
      <c r="B4" s="227"/>
      <c r="C4" s="230"/>
      <c r="D4" s="233"/>
      <c r="E4" s="230"/>
      <c r="F4" s="236"/>
      <c r="G4" s="238"/>
      <c r="H4" s="241"/>
      <c r="I4" s="227"/>
      <c r="J4" s="230"/>
      <c r="K4" s="154">
        <v>405</v>
      </c>
      <c r="L4" s="102">
        <f>IF(K4=0,"",ROUNDDOWN(K4/I2,0))</f>
        <v>45</v>
      </c>
      <c r="M4" s="102">
        <f>IF(K4=0,"",K4-L4*I2+L4)</f>
        <v>45</v>
      </c>
      <c r="N4" s="102">
        <f t="shared" si="1"/>
        <v>405</v>
      </c>
      <c r="O4" s="102">
        <f t="shared" si="2"/>
        <v>405</v>
      </c>
      <c r="P4" s="4" t="s">
        <v>19</v>
      </c>
      <c r="Q4" s="115">
        <f>IF(Q$1&lt;$F$2,"",IF(Q$1&gt;$H$2,"",IF(Q$1=$H$2,$M$4,$L$4)))</f>
        <v>45</v>
      </c>
      <c r="R4" s="16">
        <f>IF(R$1&lt;$F$2,"",IF(R$1&gt;$H$2,"",IF(R$1=$H$2,$M$4,$L$4)))</f>
        <v>45</v>
      </c>
      <c r="S4" s="16">
        <f t="shared" ref="S4:Y4" si="4">IF(S$1&lt;$F$2,"",IF(S$1&gt;$H$2,"",IF(S$1=$H$2,$M$4,$L$4)))</f>
        <v>45</v>
      </c>
      <c r="T4" s="181">
        <f t="shared" si="4"/>
        <v>45</v>
      </c>
      <c r="U4" s="16">
        <f t="shared" si="4"/>
        <v>45</v>
      </c>
      <c r="V4" s="16">
        <f t="shared" si="4"/>
        <v>45</v>
      </c>
      <c r="W4" s="16">
        <f t="shared" si="4"/>
        <v>45</v>
      </c>
      <c r="X4" s="16">
        <f t="shared" si="4"/>
        <v>45</v>
      </c>
      <c r="Y4" s="116">
        <f t="shared" si="4"/>
        <v>45</v>
      </c>
    </row>
    <row r="5" spans="1:25" ht="17.25" customHeight="1">
      <c r="A5" s="224"/>
      <c r="B5" s="227"/>
      <c r="C5" s="230"/>
      <c r="D5" s="233"/>
      <c r="E5" s="230"/>
      <c r="F5" s="236"/>
      <c r="G5" s="238"/>
      <c r="H5" s="241"/>
      <c r="I5" s="227"/>
      <c r="J5" s="230"/>
      <c r="K5" s="154">
        <v>0</v>
      </c>
      <c r="L5" s="142"/>
      <c r="M5" s="142"/>
      <c r="N5" s="102">
        <f t="shared" si="1"/>
        <v>0</v>
      </c>
      <c r="O5" s="102">
        <f>SUM(Q5:Y5)</f>
        <v>0</v>
      </c>
      <c r="P5" s="4" t="s">
        <v>20</v>
      </c>
      <c r="Q5" s="156"/>
      <c r="R5" s="155">
        <v>0</v>
      </c>
      <c r="S5" s="155"/>
      <c r="T5" s="182"/>
      <c r="U5" s="155"/>
      <c r="V5" s="155"/>
      <c r="W5" s="155"/>
      <c r="X5" s="155"/>
      <c r="Y5" s="157"/>
    </row>
    <row r="6" spans="1:25" ht="17.25" customHeight="1">
      <c r="A6" s="224"/>
      <c r="B6" s="227"/>
      <c r="C6" s="230"/>
      <c r="D6" s="233"/>
      <c r="E6" s="230"/>
      <c r="F6" s="236"/>
      <c r="G6" s="238"/>
      <c r="H6" s="241"/>
      <c r="I6" s="227"/>
      <c r="J6" s="230"/>
      <c r="K6" s="154"/>
      <c r="L6" s="142"/>
      <c r="M6" s="142"/>
      <c r="N6" s="102">
        <f t="shared" si="1"/>
        <v>0</v>
      </c>
      <c r="O6" s="102">
        <f>SUM(Q6:Y6)</f>
        <v>0</v>
      </c>
      <c r="P6" s="179"/>
      <c r="Q6" s="156"/>
      <c r="R6" s="155"/>
      <c r="S6" s="155"/>
      <c r="T6" s="182"/>
      <c r="U6" s="155"/>
      <c r="V6" s="155"/>
      <c r="W6" s="155"/>
      <c r="X6" s="155"/>
      <c r="Y6" s="157"/>
    </row>
    <row r="7" spans="1:25" ht="17.25" customHeight="1">
      <c r="A7" s="225"/>
      <c r="B7" s="228"/>
      <c r="C7" s="231"/>
      <c r="D7" s="234"/>
      <c r="E7" s="231"/>
      <c r="F7" s="237"/>
      <c r="G7" s="239"/>
      <c r="H7" s="242"/>
      <c r="I7" s="228"/>
      <c r="J7" s="231"/>
      <c r="K7" s="102">
        <f>SUM(K2:K6)</f>
        <v>8505</v>
      </c>
      <c r="L7" s="102"/>
      <c r="M7" s="102"/>
      <c r="N7" s="102">
        <f t="shared" si="1"/>
        <v>8505</v>
      </c>
      <c r="O7" s="102">
        <f t="shared" ref="O7" si="5">SUM(Q7:Y7)</f>
        <v>8505</v>
      </c>
      <c r="P7" s="4" t="s">
        <v>21</v>
      </c>
      <c r="Q7" s="115">
        <f>SUM(Q2:Q6)</f>
        <v>945</v>
      </c>
      <c r="R7" s="16">
        <f t="shared" ref="R7:S7" si="6">SUM(R2:R6)</f>
        <v>945</v>
      </c>
      <c r="S7" s="16">
        <f t="shared" si="6"/>
        <v>945</v>
      </c>
      <c r="T7" s="181">
        <f>SUM(T2:T6)</f>
        <v>945</v>
      </c>
      <c r="U7" s="16">
        <f t="shared" ref="U7:Y7" si="7">SUM(U2:U6)</f>
        <v>945</v>
      </c>
      <c r="V7" s="16">
        <f t="shared" si="7"/>
        <v>945</v>
      </c>
      <c r="W7" s="16">
        <f t="shared" si="7"/>
        <v>945</v>
      </c>
      <c r="X7" s="16">
        <f t="shared" si="7"/>
        <v>945</v>
      </c>
      <c r="Y7" s="116">
        <f t="shared" si="7"/>
        <v>945</v>
      </c>
    </row>
    <row r="8" spans="1:25" ht="17.25" customHeight="1">
      <c r="A8" s="223">
        <v>2</v>
      </c>
      <c r="B8" s="226"/>
      <c r="C8" s="229" t="s">
        <v>8</v>
      </c>
      <c r="D8" s="232">
        <f>K13</f>
        <v>0</v>
      </c>
      <c r="E8" s="229" t="s">
        <v>9</v>
      </c>
      <c r="F8" s="235"/>
      <c r="G8" s="222" t="s">
        <v>90</v>
      </c>
      <c r="H8" s="240"/>
      <c r="I8" s="226"/>
      <c r="J8" s="229" t="s">
        <v>10</v>
      </c>
      <c r="K8" s="154"/>
      <c r="L8" s="102"/>
      <c r="M8" s="102"/>
      <c r="N8" s="102">
        <f>IF(SUM(Q8:Y8)=K8,SUM(Q8:Y8),"不一致")</f>
        <v>0</v>
      </c>
      <c r="O8" s="102">
        <f t="shared" ref="O8:O13" si="8">SUM(Q8:Y8)</f>
        <v>0</v>
      </c>
      <c r="P8" s="4" t="s">
        <v>22</v>
      </c>
      <c r="Q8" s="156"/>
      <c r="R8" s="155"/>
      <c r="S8" s="155"/>
      <c r="T8" s="182"/>
      <c r="U8" s="155"/>
      <c r="V8" s="155"/>
      <c r="W8" s="155"/>
      <c r="X8" s="155"/>
      <c r="Y8" s="157"/>
    </row>
    <row r="9" spans="1:25" ht="17.25" customHeight="1">
      <c r="A9" s="224"/>
      <c r="B9" s="227"/>
      <c r="C9" s="230"/>
      <c r="D9" s="233"/>
      <c r="E9" s="230"/>
      <c r="F9" s="236"/>
      <c r="G9" s="238"/>
      <c r="H9" s="241"/>
      <c r="I9" s="227"/>
      <c r="J9" s="230"/>
      <c r="K9" s="154"/>
      <c r="L9" s="102"/>
      <c r="M9" s="102"/>
      <c r="N9" s="102">
        <f>IF(SUM(Q9:Y9)=K9,SUM(Q9:Y9),"不一致")</f>
        <v>0</v>
      </c>
      <c r="O9" s="102">
        <f t="shared" si="8"/>
        <v>0</v>
      </c>
      <c r="P9" s="4" t="s">
        <v>23</v>
      </c>
      <c r="Q9" s="156"/>
      <c r="R9" s="155"/>
      <c r="S9" s="155"/>
      <c r="T9" s="182"/>
      <c r="U9" s="155"/>
      <c r="V9" s="155"/>
      <c r="W9" s="155"/>
      <c r="X9" s="155"/>
      <c r="Y9" s="157"/>
    </row>
    <row r="10" spans="1:25" ht="17.25" customHeight="1">
      <c r="A10" s="224"/>
      <c r="B10" s="227"/>
      <c r="C10" s="230"/>
      <c r="D10" s="233"/>
      <c r="E10" s="230"/>
      <c r="F10" s="236"/>
      <c r="G10" s="238"/>
      <c r="H10" s="241"/>
      <c r="I10" s="227"/>
      <c r="J10" s="230"/>
      <c r="K10" s="154"/>
      <c r="L10" s="102"/>
      <c r="M10" s="102"/>
      <c r="N10" s="102">
        <f>IF(SUM(Q10:Y10)=K10,SUM(Q10:Y10),"不一致")</f>
        <v>0</v>
      </c>
      <c r="O10" s="102">
        <f t="shared" si="8"/>
        <v>0</v>
      </c>
      <c r="P10" s="4" t="s">
        <v>24</v>
      </c>
      <c r="Q10" s="156"/>
      <c r="R10" s="155"/>
      <c r="S10" s="155"/>
      <c r="T10" s="182"/>
      <c r="U10" s="155"/>
      <c r="V10" s="155"/>
      <c r="W10" s="155"/>
      <c r="X10" s="155"/>
      <c r="Y10" s="157"/>
    </row>
    <row r="11" spans="1:25" ht="17.25" customHeight="1">
      <c r="A11" s="224"/>
      <c r="B11" s="227"/>
      <c r="C11" s="230"/>
      <c r="D11" s="233"/>
      <c r="E11" s="230"/>
      <c r="F11" s="236"/>
      <c r="G11" s="238"/>
      <c r="H11" s="241"/>
      <c r="I11" s="227"/>
      <c r="J11" s="230"/>
      <c r="K11" s="154"/>
      <c r="L11" s="102"/>
      <c r="M11" s="102"/>
      <c r="N11" s="102">
        <f>IF(SUM(Q11:Y11)=K11,SUM(Q11:Y11),"不一致")</f>
        <v>0</v>
      </c>
      <c r="O11" s="102">
        <f t="shared" si="8"/>
        <v>0</v>
      </c>
      <c r="P11" s="4" t="s">
        <v>25</v>
      </c>
      <c r="Q11" s="156"/>
      <c r="R11" s="155"/>
      <c r="S11" s="155"/>
      <c r="T11" s="182"/>
      <c r="U11" s="155"/>
      <c r="V11" s="155"/>
      <c r="W11" s="155"/>
      <c r="X11" s="155"/>
      <c r="Y11" s="157"/>
    </row>
    <row r="12" spans="1:25" ht="17.25" customHeight="1">
      <c r="A12" s="224"/>
      <c r="B12" s="227"/>
      <c r="C12" s="230"/>
      <c r="D12" s="233"/>
      <c r="E12" s="230"/>
      <c r="F12" s="236"/>
      <c r="G12" s="238"/>
      <c r="H12" s="241"/>
      <c r="I12" s="227"/>
      <c r="J12" s="230"/>
      <c r="K12" s="154"/>
      <c r="L12" s="102"/>
      <c r="M12" s="102"/>
      <c r="N12" s="102">
        <f>IF(SUM(Q12:Y12)=K12,SUM(Q12:Y12),"不一致")</f>
        <v>0</v>
      </c>
      <c r="O12" s="102">
        <f t="shared" si="8"/>
        <v>0</v>
      </c>
      <c r="P12" s="179"/>
      <c r="Q12" s="156"/>
      <c r="R12" s="155"/>
      <c r="S12" s="155"/>
      <c r="T12" s="182"/>
      <c r="U12" s="155"/>
      <c r="V12" s="155"/>
      <c r="W12" s="155"/>
      <c r="X12" s="155"/>
      <c r="Y12" s="157"/>
    </row>
    <row r="13" spans="1:25" ht="17.25" customHeight="1" thickBot="1">
      <c r="A13" s="225"/>
      <c r="B13" s="228"/>
      <c r="C13" s="231"/>
      <c r="D13" s="234"/>
      <c r="E13" s="231"/>
      <c r="F13" s="237"/>
      <c r="G13" s="239"/>
      <c r="H13" s="242"/>
      <c r="I13" s="228"/>
      <c r="J13" s="231"/>
      <c r="K13" s="143">
        <f>SUM(K8:K12)</f>
        <v>0</v>
      </c>
      <c r="L13" s="102"/>
      <c r="M13" s="102"/>
      <c r="N13" s="102">
        <f t="shared" ref="N13" si="9">IF(SUM(Q13:Y13)=K13,SUM(Q13:Y13),"不一致")</f>
        <v>0</v>
      </c>
      <c r="O13" s="102">
        <f t="shared" si="8"/>
        <v>0</v>
      </c>
      <c r="P13" s="4" t="s">
        <v>21</v>
      </c>
      <c r="Q13" s="115">
        <f t="shared" ref="Q13:S13" si="10">SUM(Q8:Q12)</f>
        <v>0</v>
      </c>
      <c r="R13" s="16">
        <f t="shared" si="10"/>
        <v>0</v>
      </c>
      <c r="S13" s="16">
        <f t="shared" si="10"/>
        <v>0</v>
      </c>
      <c r="T13" s="181">
        <f t="shared" ref="T13:Y13" si="11">SUM(T8:T12)</f>
        <v>0</v>
      </c>
      <c r="U13" s="16">
        <f t="shared" si="11"/>
        <v>0</v>
      </c>
      <c r="V13" s="16">
        <f t="shared" si="11"/>
        <v>0</v>
      </c>
      <c r="W13" s="16">
        <f t="shared" si="11"/>
        <v>0</v>
      </c>
      <c r="X13" s="16">
        <f t="shared" si="11"/>
        <v>0</v>
      </c>
      <c r="Y13" s="116">
        <f t="shared" si="11"/>
        <v>0</v>
      </c>
    </row>
    <row r="14" spans="1:25" ht="17.25" customHeight="1">
      <c r="A14" s="243" t="s">
        <v>93</v>
      </c>
      <c r="B14" s="244"/>
      <c r="C14" s="244"/>
      <c r="D14" s="244"/>
      <c r="E14" s="244"/>
      <c r="F14" s="244"/>
      <c r="G14" s="244"/>
      <c r="H14" s="244"/>
      <c r="I14" s="244"/>
      <c r="J14" s="244"/>
      <c r="K14" s="108">
        <f t="shared" ref="K14:K19" si="12">K2+K8</f>
        <v>8100</v>
      </c>
      <c r="L14" s="108"/>
      <c r="M14" s="108"/>
      <c r="N14" s="108">
        <f t="shared" ref="N14:O19" si="13">N2+N8</f>
        <v>8100</v>
      </c>
      <c r="O14" s="104">
        <f>O2+O8</f>
        <v>8100</v>
      </c>
      <c r="P14" s="5" t="s">
        <v>22</v>
      </c>
      <c r="Q14" s="160"/>
      <c r="R14" s="161"/>
      <c r="S14" s="161"/>
      <c r="T14" s="161"/>
      <c r="U14" s="161"/>
      <c r="V14" s="161"/>
      <c r="W14" s="161"/>
      <c r="X14" s="161"/>
      <c r="Y14" s="161"/>
    </row>
    <row r="15" spans="1:25" ht="17.25" customHeight="1">
      <c r="A15" s="245"/>
      <c r="B15" s="246"/>
      <c r="C15" s="246"/>
      <c r="D15" s="246"/>
      <c r="E15" s="246"/>
      <c r="F15" s="246"/>
      <c r="G15" s="246"/>
      <c r="H15" s="246"/>
      <c r="I15" s="246"/>
      <c r="J15" s="247"/>
      <c r="K15" s="109">
        <f t="shared" si="12"/>
        <v>0</v>
      </c>
      <c r="L15" s="109"/>
      <c r="M15" s="109"/>
      <c r="N15" s="109">
        <f t="shared" si="13"/>
        <v>0</v>
      </c>
      <c r="O15" s="105">
        <f t="shared" si="13"/>
        <v>0</v>
      </c>
      <c r="P15" s="5" t="s">
        <v>23</v>
      </c>
      <c r="Q15" s="158"/>
      <c r="R15" s="159"/>
      <c r="S15" s="159"/>
      <c r="T15" s="159"/>
      <c r="U15" s="159"/>
      <c r="V15" s="159"/>
      <c r="W15" s="159"/>
      <c r="X15" s="159"/>
      <c r="Y15" s="159"/>
    </row>
    <row r="16" spans="1:25" ht="17.25" customHeight="1">
      <c r="A16" s="245"/>
      <c r="B16" s="246"/>
      <c r="C16" s="246"/>
      <c r="D16" s="246"/>
      <c r="E16" s="246"/>
      <c r="F16" s="246"/>
      <c r="G16" s="246"/>
      <c r="H16" s="246"/>
      <c r="I16" s="246"/>
      <c r="J16" s="247"/>
      <c r="K16" s="109">
        <f t="shared" si="12"/>
        <v>405</v>
      </c>
      <c r="L16" s="109"/>
      <c r="M16" s="109"/>
      <c r="N16" s="109">
        <f t="shared" si="13"/>
        <v>405</v>
      </c>
      <c r="O16" s="105">
        <f t="shared" si="13"/>
        <v>405</v>
      </c>
      <c r="P16" s="5" t="s">
        <v>24</v>
      </c>
      <c r="Q16" s="158"/>
      <c r="R16" s="159"/>
      <c r="S16" s="159"/>
      <c r="T16" s="159"/>
      <c r="U16" s="159"/>
      <c r="V16" s="159"/>
      <c r="W16" s="159"/>
      <c r="X16" s="159"/>
      <c r="Y16" s="159"/>
    </row>
    <row r="17" spans="1:25" ht="17.25" customHeight="1">
      <c r="A17" s="245"/>
      <c r="B17" s="246"/>
      <c r="C17" s="246"/>
      <c r="D17" s="246"/>
      <c r="E17" s="246"/>
      <c r="F17" s="246"/>
      <c r="G17" s="246"/>
      <c r="H17" s="246"/>
      <c r="I17" s="246"/>
      <c r="J17" s="247"/>
      <c r="K17" s="109">
        <f t="shared" si="12"/>
        <v>0</v>
      </c>
      <c r="L17" s="109"/>
      <c r="M17" s="109"/>
      <c r="N17" s="109">
        <f t="shared" si="13"/>
        <v>0</v>
      </c>
      <c r="O17" s="105">
        <f t="shared" si="13"/>
        <v>0</v>
      </c>
      <c r="P17" s="5" t="s">
        <v>25</v>
      </c>
      <c r="Q17" s="162"/>
      <c r="R17" s="159"/>
      <c r="S17" s="163"/>
      <c r="T17" s="163"/>
      <c r="U17" s="159"/>
      <c r="V17" s="163"/>
      <c r="W17" s="163"/>
      <c r="X17" s="163"/>
      <c r="Y17" s="163"/>
    </row>
    <row r="18" spans="1:25" ht="17.25" customHeight="1">
      <c r="A18" s="245"/>
      <c r="B18" s="246"/>
      <c r="C18" s="246"/>
      <c r="D18" s="246"/>
      <c r="E18" s="246"/>
      <c r="F18" s="246"/>
      <c r="G18" s="246"/>
      <c r="H18" s="246"/>
      <c r="I18" s="246"/>
      <c r="J18" s="247"/>
      <c r="K18" s="109">
        <f t="shared" si="12"/>
        <v>0</v>
      </c>
      <c r="L18" s="109"/>
      <c r="M18" s="109"/>
      <c r="N18" s="109">
        <f t="shared" si="13"/>
        <v>0</v>
      </c>
      <c r="O18" s="105">
        <f t="shared" si="13"/>
        <v>0</v>
      </c>
      <c r="P18" s="103"/>
      <c r="Q18" s="162"/>
      <c r="R18" s="163"/>
      <c r="S18" s="163"/>
      <c r="T18" s="163"/>
      <c r="U18" s="163"/>
      <c r="V18" s="163"/>
      <c r="W18" s="163"/>
      <c r="X18" s="163"/>
      <c r="Y18" s="163"/>
    </row>
    <row r="19" spans="1:25" ht="17.25" customHeight="1" thickBot="1">
      <c r="A19" s="248"/>
      <c r="B19" s="249"/>
      <c r="C19" s="249"/>
      <c r="D19" s="249"/>
      <c r="E19" s="249"/>
      <c r="F19" s="249"/>
      <c r="G19" s="249"/>
      <c r="H19" s="249"/>
      <c r="I19" s="249"/>
      <c r="J19" s="249"/>
      <c r="K19" s="110">
        <f t="shared" si="12"/>
        <v>8505</v>
      </c>
      <c r="L19" s="110"/>
      <c r="M19" s="110"/>
      <c r="N19" s="110">
        <f t="shared" si="13"/>
        <v>8505</v>
      </c>
      <c r="O19" s="106">
        <f>O7+O13</f>
        <v>8505</v>
      </c>
      <c r="P19" s="5" t="s">
        <v>21</v>
      </c>
      <c r="Q19" s="158"/>
      <c r="R19" s="159"/>
      <c r="S19" s="159"/>
      <c r="T19" s="159"/>
      <c r="U19" s="159"/>
      <c r="V19" s="159"/>
      <c r="W19" s="159"/>
      <c r="X19" s="159"/>
      <c r="Y19" s="159"/>
    </row>
  </sheetData>
  <sheetProtection sheet="1" objects="1" scenarios="1"/>
  <mergeCells count="25">
    <mergeCell ref="A14:J19"/>
    <mergeCell ref="F8:F13"/>
    <mergeCell ref="G8:G13"/>
    <mergeCell ref="H8:H13"/>
    <mergeCell ref="I8:I13"/>
    <mergeCell ref="J8:J13"/>
    <mergeCell ref="A8:A13"/>
    <mergeCell ref="B8:B13"/>
    <mergeCell ref="C8:C13"/>
    <mergeCell ref="D8:D13"/>
    <mergeCell ref="E8:E13"/>
    <mergeCell ref="B1:C1"/>
    <mergeCell ref="D1:E1"/>
    <mergeCell ref="F1:H1"/>
    <mergeCell ref="I1:J1"/>
    <mergeCell ref="A2:A7"/>
    <mergeCell ref="B2:B7"/>
    <mergeCell ref="C2:C7"/>
    <mergeCell ref="D2:D7"/>
    <mergeCell ref="E2:E7"/>
    <mergeCell ref="F2:F7"/>
    <mergeCell ref="G2:G7"/>
    <mergeCell ref="H2:H7"/>
    <mergeCell ref="I2:I7"/>
    <mergeCell ref="J2:J7"/>
  </mergeCells>
  <phoneticPr fontId="3"/>
  <conditionalFormatting sqref="N2:N13">
    <cfRule type="cellIs" dxfId="5"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33"/>
  <sheetViews>
    <sheetView zoomScaleNormal="100" workbookViewId="0">
      <selection activeCell="AX4" sqref="AX4:BI7"/>
    </sheetView>
  </sheetViews>
  <sheetFormatPr defaultColWidth="2.5" defaultRowHeight="15" customHeight="1"/>
  <cols>
    <col min="1" max="45" width="2.5" style="17"/>
    <col min="46" max="49" width="4" style="17" customWidth="1"/>
    <col min="50" max="16384" width="2.5" style="17"/>
  </cols>
  <sheetData>
    <row r="1" spans="1:65" ht="15" customHeight="1" thickBot="1"/>
    <row r="2" spans="1:65" ht="15" customHeight="1">
      <c r="J2" s="269">
        <f>'同意書（提出用）'!C20</f>
        <v>43556</v>
      </c>
      <c r="K2" s="251"/>
      <c r="L2" s="251"/>
      <c r="M2" s="251"/>
      <c r="N2" s="250">
        <f>'同意書（提出用）'!C21</f>
        <v>43586</v>
      </c>
      <c r="O2" s="251"/>
      <c r="P2" s="251"/>
      <c r="Q2" s="261"/>
      <c r="R2" s="250">
        <f>'同意書（提出用）'!C22</f>
        <v>43617</v>
      </c>
      <c r="S2" s="251"/>
      <c r="T2" s="251"/>
      <c r="U2" s="261"/>
      <c r="V2" s="250">
        <f>'同意書（提出用）'!C23</f>
        <v>43647</v>
      </c>
      <c r="W2" s="251"/>
      <c r="X2" s="251"/>
      <c r="Y2" s="261"/>
      <c r="Z2" s="250">
        <f>'同意書（提出用）'!C24</f>
        <v>43678</v>
      </c>
      <c r="AA2" s="251"/>
      <c r="AB2" s="251"/>
      <c r="AC2" s="261"/>
      <c r="AD2" s="250">
        <f>'同意書（提出用）'!C25</f>
        <v>43709</v>
      </c>
      <c r="AE2" s="251"/>
      <c r="AF2" s="251"/>
      <c r="AG2" s="261"/>
      <c r="AH2" s="251">
        <f>'同意書（提出用）'!C26</f>
        <v>43739</v>
      </c>
      <c r="AI2" s="251"/>
      <c r="AJ2" s="251"/>
      <c r="AK2" s="261"/>
      <c r="AL2" s="250">
        <f>'同意書（提出用）'!C27</f>
        <v>43770</v>
      </c>
      <c r="AM2" s="251"/>
      <c r="AN2" s="251"/>
      <c r="AO2" s="261"/>
      <c r="AP2" s="250">
        <f>'同意書（提出用）'!C28</f>
        <v>43800</v>
      </c>
      <c r="AQ2" s="251"/>
      <c r="AR2" s="251"/>
      <c r="AS2" s="261"/>
      <c r="AT2" s="263" t="s">
        <v>180</v>
      </c>
      <c r="AU2" s="264"/>
      <c r="AV2" s="264"/>
      <c r="AW2" s="265"/>
      <c r="AX2" s="250">
        <f>'同意書（提出用）'!C29</f>
        <v>43831</v>
      </c>
      <c r="AY2" s="251"/>
      <c r="AZ2" s="251"/>
      <c r="BA2" s="261"/>
      <c r="BB2" s="250">
        <f>'同意書（提出用）'!C30</f>
        <v>43862</v>
      </c>
      <c r="BC2" s="251"/>
      <c r="BD2" s="251"/>
      <c r="BE2" s="261"/>
      <c r="BF2" s="250">
        <f>'同意書（提出用）'!C31</f>
        <v>43891</v>
      </c>
      <c r="BG2" s="251"/>
      <c r="BH2" s="251"/>
      <c r="BI2" s="252"/>
      <c r="BJ2" s="18"/>
      <c r="BK2" s="18"/>
      <c r="BL2" s="18"/>
      <c r="BM2" s="18"/>
    </row>
    <row r="3" spans="1:65" ht="15" customHeight="1" thickBot="1">
      <c r="J3" s="270"/>
      <c r="K3" s="254"/>
      <c r="L3" s="254"/>
      <c r="M3" s="254"/>
      <c r="N3" s="253"/>
      <c r="O3" s="254"/>
      <c r="P3" s="254"/>
      <c r="Q3" s="262"/>
      <c r="R3" s="253"/>
      <c r="S3" s="254"/>
      <c r="T3" s="254"/>
      <c r="U3" s="262"/>
      <c r="V3" s="253"/>
      <c r="W3" s="254"/>
      <c r="X3" s="254"/>
      <c r="Y3" s="262"/>
      <c r="Z3" s="253"/>
      <c r="AA3" s="254"/>
      <c r="AB3" s="254"/>
      <c r="AC3" s="262"/>
      <c r="AD3" s="253"/>
      <c r="AE3" s="254"/>
      <c r="AF3" s="254"/>
      <c r="AG3" s="262"/>
      <c r="AH3" s="254"/>
      <c r="AI3" s="254"/>
      <c r="AJ3" s="254"/>
      <c r="AK3" s="262"/>
      <c r="AL3" s="253"/>
      <c r="AM3" s="254"/>
      <c r="AN3" s="254"/>
      <c r="AO3" s="262"/>
      <c r="AP3" s="253"/>
      <c r="AQ3" s="254"/>
      <c r="AR3" s="254"/>
      <c r="AS3" s="262"/>
      <c r="AT3" s="266"/>
      <c r="AU3" s="267"/>
      <c r="AV3" s="267"/>
      <c r="AW3" s="268"/>
      <c r="AX3" s="253"/>
      <c r="AY3" s="254"/>
      <c r="AZ3" s="254"/>
      <c r="BA3" s="262"/>
      <c r="BB3" s="253"/>
      <c r="BC3" s="254"/>
      <c r="BD3" s="254"/>
      <c r="BE3" s="262"/>
      <c r="BF3" s="253"/>
      <c r="BG3" s="254"/>
      <c r="BH3" s="254"/>
      <c r="BI3" s="255"/>
      <c r="BJ3" s="18"/>
      <c r="BK3" s="18"/>
      <c r="BL3" s="18"/>
      <c r="BM3" s="18"/>
    </row>
    <row r="4" spans="1:65" ht="15" customHeight="1">
      <c r="A4" s="256" t="s">
        <v>26</v>
      </c>
      <c r="B4" s="257"/>
      <c r="C4" s="257"/>
      <c r="D4" s="257"/>
      <c r="E4" s="257"/>
      <c r="F4" s="257"/>
      <c r="G4" s="257"/>
      <c r="H4" s="257"/>
      <c r="I4" s="257"/>
      <c r="J4" s="258"/>
      <c r="K4" s="259"/>
      <c r="L4" s="259"/>
      <c r="M4" s="259"/>
      <c r="N4" s="259"/>
      <c r="O4" s="259"/>
      <c r="P4" s="259"/>
      <c r="Q4" s="259"/>
      <c r="R4" s="259"/>
      <c r="S4" s="259"/>
      <c r="T4" s="259"/>
      <c r="U4" s="259"/>
      <c r="V4" s="259"/>
      <c r="W4" s="259"/>
      <c r="X4" s="259"/>
      <c r="Y4" s="259"/>
      <c r="Z4" s="259"/>
      <c r="AA4" s="259"/>
      <c r="AB4" s="259"/>
      <c r="AC4" s="259"/>
      <c r="AD4" s="259"/>
      <c r="AE4" s="259"/>
      <c r="AF4" s="259"/>
      <c r="AG4" s="259"/>
      <c r="AH4" s="260"/>
      <c r="AI4" s="259"/>
      <c r="AJ4" s="259"/>
      <c r="AK4" s="259"/>
      <c r="AL4" s="259"/>
      <c r="AM4" s="259"/>
      <c r="AN4" s="259"/>
      <c r="AO4" s="259"/>
      <c r="AP4" s="259"/>
      <c r="AQ4" s="259"/>
      <c r="AR4" s="259"/>
      <c r="AS4" s="271"/>
      <c r="AT4" s="272"/>
      <c r="AU4" s="273"/>
      <c r="AV4" s="273"/>
      <c r="AW4" s="274"/>
      <c r="AX4" s="284">
        <v>396800</v>
      </c>
      <c r="AY4" s="284"/>
      <c r="AZ4" s="284"/>
      <c r="BA4" s="284"/>
      <c r="BB4" s="284">
        <v>396800</v>
      </c>
      <c r="BC4" s="284"/>
      <c r="BD4" s="284"/>
      <c r="BE4" s="284"/>
      <c r="BF4" s="284">
        <v>396800</v>
      </c>
      <c r="BG4" s="284"/>
      <c r="BH4" s="284"/>
      <c r="BI4" s="285"/>
      <c r="BJ4" s="18"/>
      <c r="BK4" s="18"/>
      <c r="BL4" s="18"/>
      <c r="BM4" s="18"/>
    </row>
    <row r="5" spans="1:65" ht="15" customHeight="1">
      <c r="A5" s="256" t="s">
        <v>27</v>
      </c>
      <c r="B5" s="257"/>
      <c r="C5" s="257"/>
      <c r="D5" s="257"/>
      <c r="E5" s="257"/>
      <c r="F5" s="257"/>
      <c r="G5" s="257"/>
      <c r="H5" s="257"/>
      <c r="I5" s="257"/>
      <c r="J5" s="275"/>
      <c r="K5" s="276"/>
      <c r="L5" s="276"/>
      <c r="M5" s="276"/>
      <c r="N5" s="276"/>
      <c r="O5" s="276"/>
      <c r="P5" s="276"/>
      <c r="Q5" s="276"/>
      <c r="R5" s="276"/>
      <c r="S5" s="276"/>
      <c r="T5" s="276"/>
      <c r="U5" s="276"/>
      <c r="V5" s="276"/>
      <c r="W5" s="276"/>
      <c r="X5" s="276"/>
      <c r="Y5" s="276"/>
      <c r="Z5" s="276"/>
      <c r="AA5" s="276"/>
      <c r="AB5" s="276"/>
      <c r="AC5" s="276"/>
      <c r="AD5" s="276"/>
      <c r="AE5" s="276"/>
      <c r="AF5" s="276"/>
      <c r="AG5" s="276"/>
      <c r="AH5" s="279"/>
      <c r="AI5" s="276"/>
      <c r="AJ5" s="276"/>
      <c r="AK5" s="276"/>
      <c r="AL5" s="276"/>
      <c r="AM5" s="276"/>
      <c r="AN5" s="276"/>
      <c r="AO5" s="276"/>
      <c r="AP5" s="276"/>
      <c r="AQ5" s="276"/>
      <c r="AR5" s="276"/>
      <c r="AS5" s="280"/>
      <c r="AT5" s="281"/>
      <c r="AU5" s="282"/>
      <c r="AV5" s="282"/>
      <c r="AW5" s="283"/>
      <c r="AX5" s="277"/>
      <c r="AY5" s="277"/>
      <c r="AZ5" s="277"/>
      <c r="BA5" s="277"/>
      <c r="BB5" s="277"/>
      <c r="BC5" s="277"/>
      <c r="BD5" s="277"/>
      <c r="BE5" s="277"/>
      <c r="BF5" s="277"/>
      <c r="BG5" s="277"/>
      <c r="BH5" s="277"/>
      <c r="BI5" s="278"/>
    </row>
    <row r="6" spans="1:65" ht="15" customHeight="1">
      <c r="A6" s="286" t="s">
        <v>28</v>
      </c>
      <c r="B6" s="287"/>
      <c r="C6" s="287"/>
      <c r="D6" s="287"/>
      <c r="E6" s="287"/>
      <c r="F6" s="287"/>
      <c r="G6" s="287"/>
      <c r="H6" s="287"/>
      <c r="I6" s="287"/>
      <c r="J6" s="275"/>
      <c r="K6" s="276"/>
      <c r="L6" s="276"/>
      <c r="M6" s="276"/>
      <c r="N6" s="276"/>
      <c r="O6" s="276"/>
      <c r="P6" s="276"/>
      <c r="Q6" s="276"/>
      <c r="R6" s="276"/>
      <c r="S6" s="276"/>
      <c r="T6" s="276"/>
      <c r="U6" s="276"/>
      <c r="V6" s="276"/>
      <c r="W6" s="276"/>
      <c r="X6" s="276"/>
      <c r="Y6" s="276"/>
      <c r="Z6" s="276"/>
      <c r="AA6" s="276"/>
      <c r="AB6" s="276"/>
      <c r="AC6" s="276"/>
      <c r="AD6" s="276"/>
      <c r="AE6" s="276"/>
      <c r="AF6" s="276"/>
      <c r="AG6" s="276"/>
      <c r="AH6" s="279"/>
      <c r="AI6" s="276"/>
      <c r="AJ6" s="276"/>
      <c r="AK6" s="276"/>
      <c r="AL6" s="276"/>
      <c r="AM6" s="276"/>
      <c r="AN6" s="276"/>
      <c r="AO6" s="276"/>
      <c r="AP6" s="276"/>
      <c r="AQ6" s="276"/>
      <c r="AR6" s="276"/>
      <c r="AS6" s="280"/>
      <c r="AT6" s="281"/>
      <c r="AU6" s="282"/>
      <c r="AV6" s="282"/>
      <c r="AW6" s="283"/>
      <c r="AX6" s="277">
        <v>26400</v>
      </c>
      <c r="AY6" s="277"/>
      <c r="AZ6" s="277"/>
      <c r="BA6" s="277"/>
      <c r="BB6" s="277">
        <v>26400</v>
      </c>
      <c r="BC6" s="277"/>
      <c r="BD6" s="277"/>
      <c r="BE6" s="277"/>
      <c r="BF6" s="277">
        <v>26400</v>
      </c>
      <c r="BG6" s="277"/>
      <c r="BH6" s="277"/>
      <c r="BI6" s="278"/>
    </row>
    <row r="7" spans="1:65" ht="15" customHeight="1">
      <c r="A7" s="256" t="s">
        <v>29</v>
      </c>
      <c r="B7" s="257"/>
      <c r="C7" s="257"/>
      <c r="D7" s="257"/>
      <c r="E7" s="257"/>
      <c r="F7" s="257"/>
      <c r="G7" s="257"/>
      <c r="H7" s="257"/>
      <c r="I7" s="257"/>
      <c r="J7" s="275"/>
      <c r="K7" s="276"/>
      <c r="L7" s="276"/>
      <c r="M7" s="276"/>
      <c r="N7" s="276"/>
      <c r="O7" s="276"/>
      <c r="P7" s="276"/>
      <c r="Q7" s="276"/>
      <c r="R7" s="276"/>
      <c r="S7" s="276"/>
      <c r="T7" s="276"/>
      <c r="U7" s="276"/>
      <c r="V7" s="276"/>
      <c r="W7" s="276"/>
      <c r="X7" s="276"/>
      <c r="Y7" s="276"/>
      <c r="Z7" s="276"/>
      <c r="AA7" s="276"/>
      <c r="AB7" s="276"/>
      <c r="AC7" s="276"/>
      <c r="AD7" s="276"/>
      <c r="AE7" s="276"/>
      <c r="AF7" s="276"/>
      <c r="AG7" s="276"/>
      <c r="AH7" s="279"/>
      <c r="AI7" s="276"/>
      <c r="AJ7" s="276"/>
      <c r="AK7" s="276"/>
      <c r="AL7" s="276"/>
      <c r="AM7" s="276"/>
      <c r="AN7" s="276"/>
      <c r="AO7" s="276"/>
      <c r="AP7" s="276"/>
      <c r="AQ7" s="276"/>
      <c r="AR7" s="276"/>
      <c r="AS7" s="276"/>
      <c r="AT7" s="281"/>
      <c r="AU7" s="282"/>
      <c r="AV7" s="282"/>
      <c r="AW7" s="283"/>
      <c r="AX7" s="277">
        <v>22852</v>
      </c>
      <c r="AY7" s="277"/>
      <c r="AZ7" s="277"/>
      <c r="BA7" s="277"/>
      <c r="BB7" s="277">
        <v>22852</v>
      </c>
      <c r="BC7" s="277"/>
      <c r="BD7" s="277"/>
      <c r="BE7" s="277"/>
      <c r="BF7" s="277">
        <v>22852</v>
      </c>
      <c r="BG7" s="277"/>
      <c r="BH7" s="277"/>
      <c r="BI7" s="278"/>
    </row>
    <row r="8" spans="1:65" ht="15" customHeight="1">
      <c r="A8" s="256" t="s">
        <v>30</v>
      </c>
      <c r="B8" s="257"/>
      <c r="C8" s="257"/>
      <c r="D8" s="257"/>
      <c r="E8" s="257"/>
      <c r="F8" s="257"/>
      <c r="G8" s="257"/>
      <c r="H8" s="257"/>
      <c r="I8" s="257"/>
      <c r="J8" s="288"/>
      <c r="K8" s="289"/>
      <c r="L8" s="289"/>
      <c r="M8" s="279"/>
      <c r="N8" s="276"/>
      <c r="O8" s="276"/>
      <c r="P8" s="276"/>
      <c r="Q8" s="276"/>
      <c r="R8" s="276"/>
      <c r="S8" s="276"/>
      <c r="T8" s="276"/>
      <c r="U8" s="276"/>
      <c r="V8" s="276"/>
      <c r="W8" s="276"/>
      <c r="X8" s="276"/>
      <c r="Y8" s="276"/>
      <c r="Z8" s="276"/>
      <c r="AA8" s="276"/>
      <c r="AB8" s="276"/>
      <c r="AC8" s="276"/>
      <c r="AD8" s="280"/>
      <c r="AE8" s="289"/>
      <c r="AF8" s="289"/>
      <c r="AG8" s="279"/>
      <c r="AH8" s="289"/>
      <c r="AI8" s="289"/>
      <c r="AJ8" s="289"/>
      <c r="AK8" s="289"/>
      <c r="AL8" s="276"/>
      <c r="AM8" s="276"/>
      <c r="AN8" s="276"/>
      <c r="AO8" s="276"/>
      <c r="AP8" s="276"/>
      <c r="AQ8" s="276"/>
      <c r="AR8" s="276"/>
      <c r="AS8" s="276"/>
      <c r="AT8" s="275"/>
      <c r="AU8" s="276"/>
      <c r="AV8" s="276"/>
      <c r="AW8" s="294"/>
      <c r="AX8" s="290">
        <f>①1月当たり通勤手当算出入力!AA23</f>
        <v>29256</v>
      </c>
      <c r="AY8" s="290"/>
      <c r="AZ8" s="290"/>
      <c r="BA8" s="290"/>
      <c r="BB8" s="290">
        <f>①1月当たり通勤手当算出入力!AB23</f>
        <v>29256</v>
      </c>
      <c r="BC8" s="290"/>
      <c r="BD8" s="290"/>
      <c r="BE8" s="290"/>
      <c r="BF8" s="291">
        <f>①1月当たり通勤手当算出入力!AC23</f>
        <v>29256</v>
      </c>
      <c r="BG8" s="292"/>
      <c r="BH8" s="292"/>
      <c r="BI8" s="293"/>
    </row>
    <row r="9" spans="1:65" ht="15" customHeight="1">
      <c r="A9" s="286" t="s">
        <v>31</v>
      </c>
      <c r="B9" s="287"/>
      <c r="C9" s="287"/>
      <c r="D9" s="287"/>
      <c r="E9" s="287"/>
      <c r="F9" s="287"/>
      <c r="G9" s="287"/>
      <c r="H9" s="287"/>
      <c r="I9" s="287"/>
      <c r="J9" s="275"/>
      <c r="K9" s="276"/>
      <c r="L9" s="276"/>
      <c r="M9" s="276"/>
      <c r="N9" s="276"/>
      <c r="O9" s="276"/>
      <c r="P9" s="276"/>
      <c r="Q9" s="276"/>
      <c r="R9" s="276"/>
      <c r="S9" s="276"/>
      <c r="T9" s="276"/>
      <c r="U9" s="276"/>
      <c r="V9" s="276"/>
      <c r="W9" s="276"/>
      <c r="X9" s="276"/>
      <c r="Y9" s="276"/>
      <c r="Z9" s="276"/>
      <c r="AA9" s="276"/>
      <c r="AB9" s="276"/>
      <c r="AC9" s="276"/>
      <c r="AD9" s="276"/>
      <c r="AE9" s="276"/>
      <c r="AF9" s="276"/>
      <c r="AG9" s="276"/>
      <c r="AH9" s="279"/>
      <c r="AI9" s="276"/>
      <c r="AJ9" s="276"/>
      <c r="AK9" s="276"/>
      <c r="AL9" s="276"/>
      <c r="AM9" s="276"/>
      <c r="AN9" s="276"/>
      <c r="AO9" s="276"/>
      <c r="AP9" s="276"/>
      <c r="AQ9" s="276"/>
      <c r="AR9" s="276"/>
      <c r="AS9" s="280"/>
      <c r="AT9" s="281"/>
      <c r="AU9" s="282"/>
      <c r="AV9" s="282"/>
      <c r="AW9" s="283"/>
      <c r="AX9" s="277"/>
      <c r="AY9" s="277"/>
      <c r="AZ9" s="277"/>
      <c r="BA9" s="277"/>
      <c r="BB9" s="277"/>
      <c r="BC9" s="277"/>
      <c r="BD9" s="277"/>
      <c r="BE9" s="277"/>
      <c r="BF9" s="277"/>
      <c r="BG9" s="277"/>
      <c r="BH9" s="277"/>
      <c r="BI9" s="278"/>
    </row>
    <row r="10" spans="1:65" s="107" customFormat="1" ht="15" customHeight="1">
      <c r="A10" s="286" t="s">
        <v>32</v>
      </c>
      <c r="B10" s="287"/>
      <c r="C10" s="287"/>
      <c r="D10" s="287"/>
      <c r="E10" s="287"/>
      <c r="F10" s="287"/>
      <c r="G10" s="287"/>
      <c r="H10" s="287"/>
      <c r="I10" s="287"/>
      <c r="J10" s="275"/>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9"/>
      <c r="AI10" s="276"/>
      <c r="AJ10" s="276"/>
      <c r="AK10" s="276"/>
      <c r="AL10" s="276"/>
      <c r="AM10" s="276"/>
      <c r="AN10" s="276"/>
      <c r="AO10" s="276"/>
      <c r="AP10" s="276"/>
      <c r="AQ10" s="276"/>
      <c r="AR10" s="276"/>
      <c r="AS10" s="280"/>
      <c r="AT10" s="281"/>
      <c r="AU10" s="282"/>
      <c r="AV10" s="282"/>
      <c r="AW10" s="283"/>
      <c r="AX10" s="277"/>
      <c r="AY10" s="277"/>
      <c r="AZ10" s="277"/>
      <c r="BA10" s="277"/>
      <c r="BB10" s="277"/>
      <c r="BC10" s="277"/>
      <c r="BD10" s="277"/>
      <c r="BE10" s="277"/>
      <c r="BF10" s="277"/>
      <c r="BG10" s="277"/>
      <c r="BH10" s="277"/>
      <c r="BI10" s="278"/>
    </row>
    <row r="11" spans="1:65" ht="15" customHeight="1" thickBot="1">
      <c r="A11" s="295" t="s">
        <v>33</v>
      </c>
      <c r="B11" s="296"/>
      <c r="C11" s="296"/>
      <c r="D11" s="296"/>
      <c r="E11" s="296"/>
      <c r="F11" s="296"/>
      <c r="G11" s="296"/>
      <c r="H11" s="296"/>
      <c r="I11" s="296"/>
      <c r="J11" s="297"/>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306"/>
      <c r="AI11" s="298"/>
      <c r="AJ11" s="298"/>
      <c r="AK11" s="298"/>
      <c r="AL11" s="298"/>
      <c r="AM11" s="298"/>
      <c r="AN11" s="298"/>
      <c r="AO11" s="298"/>
      <c r="AP11" s="298"/>
      <c r="AQ11" s="298"/>
      <c r="AR11" s="298"/>
      <c r="AS11" s="307"/>
      <c r="AT11" s="308"/>
      <c r="AU11" s="309"/>
      <c r="AV11" s="309"/>
      <c r="AW11" s="310"/>
      <c r="AX11" s="299"/>
      <c r="AY11" s="299"/>
      <c r="AZ11" s="299"/>
      <c r="BA11" s="299"/>
      <c r="BB11" s="299"/>
      <c r="BC11" s="299"/>
      <c r="BD11" s="299"/>
      <c r="BE11" s="299"/>
      <c r="BF11" s="299"/>
      <c r="BG11" s="299"/>
      <c r="BH11" s="299"/>
      <c r="BI11" s="300"/>
    </row>
    <row r="12" spans="1:65" ht="15" customHeight="1" thickTop="1">
      <c r="A12" s="301" t="s">
        <v>34</v>
      </c>
      <c r="B12" s="302"/>
      <c r="C12" s="302"/>
      <c r="D12" s="302"/>
      <c r="E12" s="302"/>
      <c r="F12" s="302"/>
      <c r="G12" s="302"/>
      <c r="H12" s="302"/>
      <c r="I12" s="302"/>
      <c r="J12" s="303"/>
      <c r="K12" s="304"/>
      <c r="L12" s="304"/>
      <c r="M12" s="304"/>
      <c r="N12" s="305"/>
      <c r="O12" s="304"/>
      <c r="P12" s="304"/>
      <c r="Q12" s="304"/>
      <c r="R12" s="305"/>
      <c r="S12" s="304"/>
      <c r="T12" s="304"/>
      <c r="U12" s="304"/>
      <c r="V12" s="305"/>
      <c r="W12" s="304"/>
      <c r="X12" s="304"/>
      <c r="Y12" s="304"/>
      <c r="Z12" s="305"/>
      <c r="AA12" s="304"/>
      <c r="AB12" s="304"/>
      <c r="AC12" s="304"/>
      <c r="AD12" s="304"/>
      <c r="AE12" s="304"/>
      <c r="AF12" s="304"/>
      <c r="AG12" s="304"/>
      <c r="AH12" s="305"/>
      <c r="AI12" s="304"/>
      <c r="AJ12" s="304"/>
      <c r="AK12" s="304"/>
      <c r="AL12" s="304"/>
      <c r="AM12" s="304"/>
      <c r="AN12" s="304"/>
      <c r="AO12" s="304"/>
      <c r="AP12" s="304"/>
      <c r="AQ12" s="304"/>
      <c r="AR12" s="304"/>
      <c r="AS12" s="313"/>
      <c r="AT12" s="314"/>
      <c r="AU12" s="315"/>
      <c r="AV12" s="315"/>
      <c r="AW12" s="316"/>
      <c r="AX12" s="311"/>
      <c r="AY12" s="311"/>
      <c r="AZ12" s="311"/>
      <c r="BA12" s="311"/>
      <c r="BB12" s="311"/>
      <c r="BC12" s="311"/>
      <c r="BD12" s="311"/>
      <c r="BE12" s="311"/>
      <c r="BF12" s="311"/>
      <c r="BG12" s="311"/>
      <c r="BH12" s="311"/>
      <c r="BI12" s="312"/>
    </row>
    <row r="13" spans="1:65" ht="15" customHeight="1">
      <c r="A13" s="286" t="s">
        <v>35</v>
      </c>
      <c r="B13" s="287"/>
      <c r="C13" s="287"/>
      <c r="D13" s="287"/>
      <c r="E13" s="287"/>
      <c r="F13" s="287"/>
      <c r="G13" s="287"/>
      <c r="H13" s="287"/>
      <c r="I13" s="287"/>
      <c r="J13" s="275"/>
      <c r="K13" s="276"/>
      <c r="L13" s="276"/>
      <c r="M13" s="276"/>
      <c r="N13" s="279"/>
      <c r="O13" s="276"/>
      <c r="P13" s="276"/>
      <c r="Q13" s="276"/>
      <c r="R13" s="279"/>
      <c r="S13" s="276"/>
      <c r="T13" s="276"/>
      <c r="U13" s="276"/>
      <c r="V13" s="279"/>
      <c r="W13" s="276"/>
      <c r="X13" s="276"/>
      <c r="Y13" s="276"/>
      <c r="Z13" s="279"/>
      <c r="AA13" s="276"/>
      <c r="AB13" s="276"/>
      <c r="AC13" s="276"/>
      <c r="AD13" s="276"/>
      <c r="AE13" s="276"/>
      <c r="AF13" s="276"/>
      <c r="AG13" s="276"/>
      <c r="AH13" s="279"/>
      <c r="AI13" s="276"/>
      <c r="AJ13" s="276"/>
      <c r="AK13" s="276"/>
      <c r="AL13" s="276"/>
      <c r="AM13" s="276"/>
      <c r="AN13" s="276"/>
      <c r="AO13" s="276"/>
      <c r="AP13" s="276"/>
      <c r="AQ13" s="276"/>
      <c r="AR13" s="276"/>
      <c r="AS13" s="280"/>
      <c r="AT13" s="317"/>
      <c r="AU13" s="318"/>
      <c r="AV13" s="318"/>
      <c r="AW13" s="319"/>
      <c r="AX13" s="277"/>
      <c r="AY13" s="277"/>
      <c r="AZ13" s="277"/>
      <c r="BA13" s="277"/>
      <c r="BB13" s="277"/>
      <c r="BC13" s="277"/>
      <c r="BD13" s="277"/>
      <c r="BE13" s="277"/>
      <c r="BF13" s="277"/>
      <c r="BG13" s="277"/>
      <c r="BH13" s="277"/>
      <c r="BI13" s="278"/>
    </row>
    <row r="14" spans="1:65" ht="15" customHeight="1" thickBot="1">
      <c r="A14" s="286" t="s">
        <v>36</v>
      </c>
      <c r="B14" s="287"/>
      <c r="C14" s="287"/>
      <c r="D14" s="287"/>
      <c r="E14" s="287"/>
      <c r="F14" s="287"/>
      <c r="G14" s="287"/>
      <c r="H14" s="287"/>
      <c r="I14" s="287"/>
      <c r="J14" s="320"/>
      <c r="K14" s="321"/>
      <c r="L14" s="321"/>
      <c r="M14" s="321"/>
      <c r="N14" s="322"/>
      <c r="O14" s="321"/>
      <c r="P14" s="321"/>
      <c r="Q14" s="321"/>
      <c r="R14" s="322"/>
      <c r="S14" s="321"/>
      <c r="T14" s="321"/>
      <c r="U14" s="321"/>
      <c r="V14" s="322"/>
      <c r="W14" s="321"/>
      <c r="X14" s="321"/>
      <c r="Y14" s="321"/>
      <c r="Z14" s="322"/>
      <c r="AA14" s="321"/>
      <c r="AB14" s="321"/>
      <c r="AC14" s="321"/>
      <c r="AD14" s="321"/>
      <c r="AE14" s="321"/>
      <c r="AF14" s="321"/>
      <c r="AG14" s="321"/>
      <c r="AH14" s="322"/>
      <c r="AI14" s="321"/>
      <c r="AJ14" s="321"/>
      <c r="AK14" s="321"/>
      <c r="AL14" s="321"/>
      <c r="AM14" s="321"/>
      <c r="AN14" s="321"/>
      <c r="AO14" s="321"/>
      <c r="AP14" s="321"/>
      <c r="AQ14" s="321"/>
      <c r="AR14" s="321"/>
      <c r="AS14" s="328"/>
      <c r="AT14" s="329"/>
      <c r="AU14" s="330"/>
      <c r="AV14" s="330"/>
      <c r="AW14" s="331"/>
      <c r="AX14" s="323"/>
      <c r="AY14" s="323"/>
      <c r="AZ14" s="323"/>
      <c r="BA14" s="323"/>
      <c r="BB14" s="323"/>
      <c r="BC14" s="323"/>
      <c r="BD14" s="323"/>
      <c r="BE14" s="323"/>
      <c r="BF14" s="323"/>
      <c r="BG14" s="323"/>
      <c r="BH14" s="323"/>
      <c r="BI14" s="324"/>
    </row>
    <row r="15" spans="1:65" ht="15" customHeight="1" thickBot="1">
      <c r="A15" s="325" t="s">
        <v>37</v>
      </c>
      <c r="B15" s="326"/>
      <c r="C15" s="326"/>
      <c r="D15" s="326"/>
      <c r="E15" s="326"/>
      <c r="F15" s="326"/>
      <c r="G15" s="326"/>
      <c r="H15" s="326"/>
      <c r="I15" s="326"/>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33"/>
      <c r="AI15" s="327"/>
      <c r="AJ15" s="327"/>
      <c r="AK15" s="327"/>
      <c r="AL15" s="327"/>
      <c r="AM15" s="327"/>
      <c r="AN15" s="327"/>
      <c r="AO15" s="327"/>
      <c r="AP15" s="327"/>
      <c r="AQ15" s="327"/>
      <c r="AR15" s="327"/>
      <c r="AS15" s="327"/>
      <c r="AT15" s="337"/>
      <c r="AU15" s="338"/>
      <c r="AV15" s="338"/>
      <c r="AW15" s="339"/>
      <c r="AX15" s="332">
        <f>SUM(AX4:BA14)</f>
        <v>475308</v>
      </c>
      <c r="AY15" s="332"/>
      <c r="AZ15" s="332"/>
      <c r="BA15" s="332"/>
      <c r="BB15" s="332">
        <f>SUM(BB4:BE14)</f>
        <v>475308</v>
      </c>
      <c r="BC15" s="332"/>
      <c r="BD15" s="332"/>
      <c r="BE15" s="332"/>
      <c r="BF15" s="332">
        <f>SUM(BF4:BI14)</f>
        <v>475308</v>
      </c>
      <c r="BG15" s="332"/>
      <c r="BH15" s="332"/>
      <c r="BI15" s="332"/>
    </row>
    <row r="16" spans="1:65" ht="15" customHeight="1" thickBot="1">
      <c r="A16" s="18"/>
      <c r="B16" s="18"/>
      <c r="C16" s="18"/>
      <c r="D16" s="18"/>
      <c r="E16" s="18"/>
      <c r="F16" s="18"/>
      <c r="G16" s="18"/>
      <c r="H16" s="18"/>
      <c r="I16" s="18"/>
    </row>
    <row r="17" spans="1:61" ht="15" customHeight="1">
      <c r="A17" s="334" t="s">
        <v>38</v>
      </c>
      <c r="B17" s="334"/>
      <c r="C17" s="334"/>
      <c r="D17" s="334"/>
      <c r="E17" s="334"/>
      <c r="F17" s="334"/>
      <c r="G17" s="334"/>
      <c r="H17" s="334"/>
      <c r="I17" s="256"/>
      <c r="J17" s="335"/>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336"/>
      <c r="AI17" s="284"/>
      <c r="AJ17" s="284"/>
      <c r="AK17" s="284"/>
      <c r="AL17" s="284"/>
      <c r="AM17" s="284"/>
      <c r="AN17" s="284"/>
      <c r="AO17" s="284"/>
      <c r="AP17" s="284"/>
      <c r="AQ17" s="284"/>
      <c r="AR17" s="284"/>
      <c r="AS17" s="284"/>
      <c r="AT17" s="340">
        <f>②差額支給内訳入力用!O17</f>
        <v>0</v>
      </c>
      <c r="AU17" s="341"/>
      <c r="AV17" s="341"/>
      <c r="AW17" s="342"/>
      <c r="AX17" s="284">
        <v>60234</v>
      </c>
      <c r="AY17" s="284"/>
      <c r="AZ17" s="284"/>
      <c r="BA17" s="284"/>
      <c r="BB17" s="284">
        <v>69657</v>
      </c>
      <c r="BC17" s="284"/>
      <c r="BD17" s="284"/>
      <c r="BE17" s="284"/>
      <c r="BF17" s="284">
        <v>97324</v>
      </c>
      <c r="BG17" s="284"/>
      <c r="BH17" s="284"/>
      <c r="BI17" s="285"/>
    </row>
    <row r="18" spans="1:61" ht="15" customHeight="1">
      <c r="A18" s="343" t="s">
        <v>39</v>
      </c>
      <c r="B18" s="343"/>
      <c r="C18" s="343"/>
      <c r="D18" s="343"/>
      <c r="E18" s="343"/>
      <c r="F18" s="343"/>
      <c r="G18" s="343"/>
      <c r="H18" s="343"/>
      <c r="I18" s="286"/>
      <c r="J18" s="344"/>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345"/>
      <c r="AI18" s="277"/>
      <c r="AJ18" s="277"/>
      <c r="AK18" s="277"/>
      <c r="AL18" s="277"/>
      <c r="AM18" s="277"/>
      <c r="AN18" s="277"/>
      <c r="AO18" s="277"/>
      <c r="AP18" s="277"/>
      <c r="AQ18" s="277"/>
      <c r="AR18" s="277"/>
      <c r="AS18" s="277"/>
      <c r="AT18" s="346"/>
      <c r="AU18" s="347"/>
      <c r="AV18" s="347"/>
      <c r="AW18" s="348"/>
      <c r="AX18" s="277"/>
      <c r="AY18" s="277"/>
      <c r="AZ18" s="277"/>
      <c r="BA18" s="277"/>
      <c r="BB18" s="277"/>
      <c r="BC18" s="277"/>
      <c r="BD18" s="277"/>
      <c r="BE18" s="277"/>
      <c r="BF18" s="277"/>
      <c r="BG18" s="277"/>
      <c r="BH18" s="277"/>
      <c r="BI18" s="278"/>
    </row>
    <row r="19" spans="1:61" ht="15" customHeight="1">
      <c r="A19" s="343" t="s">
        <v>40</v>
      </c>
      <c r="B19" s="343"/>
      <c r="C19" s="343"/>
      <c r="D19" s="343"/>
      <c r="E19" s="343"/>
      <c r="F19" s="343"/>
      <c r="G19" s="343"/>
      <c r="H19" s="343"/>
      <c r="I19" s="286"/>
      <c r="J19" s="344"/>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345"/>
      <c r="AI19" s="277"/>
      <c r="AJ19" s="277"/>
      <c r="AK19" s="277"/>
      <c r="AL19" s="277"/>
      <c r="AM19" s="277"/>
      <c r="AN19" s="277"/>
      <c r="AO19" s="277"/>
      <c r="AP19" s="277"/>
      <c r="AQ19" s="277"/>
      <c r="AR19" s="277"/>
      <c r="AS19" s="277"/>
      <c r="AT19" s="346"/>
      <c r="AU19" s="347"/>
      <c r="AV19" s="347"/>
      <c r="AW19" s="348"/>
      <c r="AX19" s="277"/>
      <c r="AY19" s="277"/>
      <c r="AZ19" s="277"/>
      <c r="BA19" s="277"/>
      <c r="BB19" s="277"/>
      <c r="BC19" s="277"/>
      <c r="BD19" s="277"/>
      <c r="BE19" s="277"/>
      <c r="BF19" s="277"/>
      <c r="BG19" s="277"/>
      <c r="BH19" s="277"/>
      <c r="BI19" s="278"/>
    </row>
    <row r="20" spans="1:61" ht="15" customHeight="1">
      <c r="A20" s="343" t="s">
        <v>41</v>
      </c>
      <c r="B20" s="343"/>
      <c r="C20" s="343"/>
      <c r="D20" s="343"/>
      <c r="E20" s="343"/>
      <c r="F20" s="343"/>
      <c r="G20" s="343"/>
      <c r="H20" s="343"/>
      <c r="I20" s="286"/>
      <c r="J20" s="344"/>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345"/>
      <c r="AI20" s="277"/>
      <c r="AJ20" s="277"/>
      <c r="AK20" s="277"/>
      <c r="AL20" s="277"/>
      <c r="AM20" s="277"/>
      <c r="AN20" s="277"/>
      <c r="AO20" s="277"/>
      <c r="AP20" s="277"/>
      <c r="AQ20" s="277"/>
      <c r="AR20" s="277"/>
      <c r="AS20" s="277"/>
      <c r="AT20" s="346"/>
      <c r="AU20" s="347"/>
      <c r="AV20" s="347"/>
      <c r="AW20" s="348"/>
      <c r="AX20" s="277"/>
      <c r="AY20" s="277"/>
      <c r="AZ20" s="277"/>
      <c r="BA20" s="277"/>
      <c r="BB20" s="277"/>
      <c r="BC20" s="277"/>
      <c r="BD20" s="277"/>
      <c r="BE20" s="277"/>
      <c r="BF20" s="277"/>
      <c r="BG20" s="277"/>
      <c r="BH20" s="277"/>
      <c r="BI20" s="278"/>
    </row>
    <row r="21" spans="1:61" ht="15" customHeight="1">
      <c r="A21" s="343" t="s">
        <v>42</v>
      </c>
      <c r="B21" s="343"/>
      <c r="C21" s="343"/>
      <c r="D21" s="343"/>
      <c r="E21" s="343"/>
      <c r="F21" s="343"/>
      <c r="G21" s="343"/>
      <c r="H21" s="343"/>
      <c r="I21" s="286"/>
      <c r="J21" s="344"/>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345"/>
      <c r="AI21" s="277"/>
      <c r="AJ21" s="277"/>
      <c r="AK21" s="277"/>
      <c r="AL21" s="277"/>
      <c r="AM21" s="277"/>
      <c r="AN21" s="277"/>
      <c r="AO21" s="277"/>
      <c r="AP21" s="277"/>
      <c r="AQ21" s="277"/>
      <c r="AR21" s="277"/>
      <c r="AS21" s="277"/>
      <c r="AT21" s="346"/>
      <c r="AU21" s="347"/>
      <c r="AV21" s="347"/>
      <c r="AW21" s="348"/>
      <c r="AX21" s="277"/>
      <c r="AY21" s="277"/>
      <c r="AZ21" s="277"/>
      <c r="BA21" s="277"/>
      <c r="BB21" s="277"/>
      <c r="BC21" s="277"/>
      <c r="BD21" s="277"/>
      <c r="BE21" s="277"/>
      <c r="BF21" s="277"/>
      <c r="BG21" s="277"/>
      <c r="BH21" s="277"/>
      <c r="BI21" s="278"/>
    </row>
    <row r="22" spans="1:61" ht="15" customHeight="1">
      <c r="A22" s="343" t="s">
        <v>43</v>
      </c>
      <c r="B22" s="343"/>
      <c r="C22" s="343"/>
      <c r="D22" s="343"/>
      <c r="E22" s="343"/>
      <c r="F22" s="343"/>
      <c r="G22" s="343"/>
      <c r="H22" s="343"/>
      <c r="I22" s="286"/>
      <c r="J22" s="344"/>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345"/>
      <c r="AI22" s="277"/>
      <c r="AJ22" s="277"/>
      <c r="AK22" s="277"/>
      <c r="AL22" s="277"/>
      <c r="AM22" s="277"/>
      <c r="AN22" s="277"/>
      <c r="AO22" s="277"/>
      <c r="AP22" s="277"/>
      <c r="AQ22" s="277"/>
      <c r="AR22" s="277"/>
      <c r="AS22" s="277"/>
      <c r="AT22" s="346"/>
      <c r="AU22" s="347"/>
      <c r="AV22" s="347"/>
      <c r="AW22" s="348"/>
      <c r="AX22" s="277"/>
      <c r="AY22" s="277"/>
      <c r="AZ22" s="277"/>
      <c r="BA22" s="277"/>
      <c r="BB22" s="277"/>
      <c r="BC22" s="277"/>
      <c r="BD22" s="277"/>
      <c r="BE22" s="277"/>
      <c r="BF22" s="277"/>
      <c r="BG22" s="277"/>
      <c r="BH22" s="277"/>
      <c r="BI22" s="278"/>
    </row>
    <row r="23" spans="1:61" ht="15" customHeight="1" thickBot="1">
      <c r="A23" s="343" t="s">
        <v>44</v>
      </c>
      <c r="B23" s="343"/>
      <c r="C23" s="343"/>
      <c r="D23" s="343"/>
      <c r="E23" s="343"/>
      <c r="F23" s="343"/>
      <c r="G23" s="343"/>
      <c r="H23" s="343"/>
      <c r="I23" s="286"/>
      <c r="J23" s="349"/>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50"/>
      <c r="AI23" s="323"/>
      <c r="AJ23" s="323"/>
      <c r="AK23" s="323"/>
      <c r="AL23" s="323"/>
      <c r="AM23" s="323"/>
      <c r="AN23" s="323"/>
      <c r="AO23" s="323"/>
      <c r="AP23" s="323"/>
      <c r="AQ23" s="323"/>
      <c r="AR23" s="323"/>
      <c r="AS23" s="323"/>
      <c r="AT23" s="351"/>
      <c r="AU23" s="352"/>
      <c r="AV23" s="352"/>
      <c r="AW23" s="353"/>
      <c r="AX23" s="323"/>
      <c r="AY23" s="323"/>
      <c r="AZ23" s="323"/>
      <c r="BA23" s="323"/>
      <c r="BB23" s="323"/>
      <c r="BC23" s="323"/>
      <c r="BD23" s="323"/>
      <c r="BE23" s="323"/>
      <c r="BF23" s="323"/>
      <c r="BG23" s="323"/>
      <c r="BH23" s="323"/>
      <c r="BI23" s="324"/>
    </row>
    <row r="24" spans="1:61" ht="15" customHeight="1" thickBot="1">
      <c r="A24" s="354" t="s">
        <v>45</v>
      </c>
      <c r="B24" s="354"/>
      <c r="C24" s="354"/>
      <c r="D24" s="354"/>
      <c r="E24" s="354"/>
      <c r="F24" s="354"/>
      <c r="G24" s="354"/>
      <c r="H24" s="354"/>
      <c r="I24" s="354"/>
      <c r="J24" s="355">
        <f>SUM(J17:M23)</f>
        <v>0</v>
      </c>
      <c r="K24" s="355"/>
      <c r="L24" s="355"/>
      <c r="M24" s="355"/>
      <c r="N24" s="355">
        <f>SUM(N17:Q23)</f>
        <v>0</v>
      </c>
      <c r="O24" s="355"/>
      <c r="P24" s="355"/>
      <c r="Q24" s="355"/>
      <c r="R24" s="355">
        <f>SUM(R17:U23)</f>
        <v>0</v>
      </c>
      <c r="S24" s="355"/>
      <c r="T24" s="355"/>
      <c r="U24" s="355"/>
      <c r="V24" s="355">
        <f>SUM(V17:Y23)</f>
        <v>0</v>
      </c>
      <c r="W24" s="355"/>
      <c r="X24" s="355"/>
      <c r="Y24" s="355"/>
      <c r="Z24" s="355">
        <f>SUM(Z17:AC23)</f>
        <v>0</v>
      </c>
      <c r="AA24" s="355"/>
      <c r="AB24" s="355"/>
      <c r="AC24" s="355"/>
      <c r="AD24" s="355">
        <f>SUM(AD17:AG23)</f>
        <v>0</v>
      </c>
      <c r="AE24" s="355"/>
      <c r="AF24" s="355"/>
      <c r="AG24" s="355"/>
      <c r="AH24" s="357">
        <f>SUM(AH17:AK23)</f>
        <v>0</v>
      </c>
      <c r="AI24" s="355"/>
      <c r="AJ24" s="355"/>
      <c r="AK24" s="355"/>
      <c r="AL24" s="355">
        <f>SUM(AL17:AO23)</f>
        <v>0</v>
      </c>
      <c r="AM24" s="355"/>
      <c r="AN24" s="355"/>
      <c r="AO24" s="355"/>
      <c r="AP24" s="355">
        <f>SUM(AP17:AS23)</f>
        <v>0</v>
      </c>
      <c r="AQ24" s="355"/>
      <c r="AR24" s="355"/>
      <c r="AS24" s="355"/>
      <c r="AT24" s="358">
        <f>SUM(AT17:AW23)</f>
        <v>0</v>
      </c>
      <c r="AU24" s="359"/>
      <c r="AV24" s="359"/>
      <c r="AW24" s="360"/>
      <c r="AX24" s="355">
        <f>SUM(AX17:BA23)</f>
        <v>60234</v>
      </c>
      <c r="AY24" s="355"/>
      <c r="AZ24" s="355"/>
      <c r="BA24" s="355"/>
      <c r="BB24" s="355">
        <f>SUM(BB17:BE23)</f>
        <v>69657</v>
      </c>
      <c r="BC24" s="355"/>
      <c r="BD24" s="355"/>
      <c r="BE24" s="355"/>
      <c r="BF24" s="355">
        <f>SUM(BF17:BI23)</f>
        <v>97324</v>
      </c>
      <c r="BG24" s="355"/>
      <c r="BH24" s="355"/>
      <c r="BI24" s="355"/>
    </row>
    <row r="25" spans="1:61" ht="6" customHeight="1">
      <c r="A25" s="18"/>
      <c r="B25" s="18"/>
      <c r="C25" s="18"/>
      <c r="D25" s="18"/>
      <c r="E25" s="18"/>
      <c r="F25" s="18"/>
      <c r="G25" s="18"/>
      <c r="H25" s="18"/>
      <c r="I25" s="18"/>
    </row>
    <row r="26" spans="1:61" ht="5.25" customHeight="1">
      <c r="A26" s="18"/>
      <c r="B26" s="18"/>
      <c r="C26" s="18"/>
      <c r="D26" s="18"/>
      <c r="E26" s="18"/>
      <c r="F26" s="18"/>
      <c r="G26" s="18"/>
      <c r="H26" s="18"/>
      <c r="I26" s="18"/>
    </row>
    <row r="27" spans="1:61" ht="11.25" customHeight="1">
      <c r="A27" s="354" t="s">
        <v>21</v>
      </c>
      <c r="B27" s="354"/>
      <c r="C27" s="354"/>
      <c r="D27" s="354"/>
      <c r="E27" s="354"/>
      <c r="F27" s="354"/>
      <c r="G27" s="354"/>
      <c r="H27" s="354"/>
      <c r="I27" s="354"/>
      <c r="J27" s="356">
        <f>SUM(J15,J24)</f>
        <v>0</v>
      </c>
      <c r="K27" s="356"/>
      <c r="L27" s="356"/>
      <c r="M27" s="356"/>
      <c r="N27" s="356">
        <f>SUM(N15,N24)</f>
        <v>0</v>
      </c>
      <c r="O27" s="356"/>
      <c r="P27" s="356"/>
      <c r="Q27" s="356"/>
      <c r="R27" s="356">
        <f>SUM(R15,R24)</f>
        <v>0</v>
      </c>
      <c r="S27" s="356"/>
      <c r="T27" s="356"/>
      <c r="U27" s="356"/>
      <c r="V27" s="356">
        <f>SUM(V15,V24)</f>
        <v>0</v>
      </c>
      <c r="W27" s="356"/>
      <c r="X27" s="356"/>
      <c r="Y27" s="356"/>
      <c r="Z27" s="356">
        <f>SUM(Z15,Z24)</f>
        <v>0</v>
      </c>
      <c r="AA27" s="356"/>
      <c r="AB27" s="356"/>
      <c r="AC27" s="356"/>
      <c r="AD27" s="356">
        <f>SUM(AD15,AD24)</f>
        <v>0</v>
      </c>
      <c r="AE27" s="356"/>
      <c r="AF27" s="356"/>
      <c r="AG27" s="356"/>
      <c r="AH27" s="356">
        <f>SUM(AH15,AH24)</f>
        <v>0</v>
      </c>
      <c r="AI27" s="356"/>
      <c r="AJ27" s="356"/>
      <c r="AK27" s="356"/>
      <c r="AL27" s="356">
        <f>SUM(AL15,AL24)</f>
        <v>0</v>
      </c>
      <c r="AM27" s="356"/>
      <c r="AN27" s="356"/>
      <c r="AO27" s="356"/>
      <c r="AP27" s="356">
        <f>SUM(AP15,AP24)</f>
        <v>0</v>
      </c>
      <c r="AQ27" s="356"/>
      <c r="AR27" s="356"/>
      <c r="AS27" s="356"/>
      <c r="AT27" s="356">
        <f>SUM(AT15,AT24)</f>
        <v>0</v>
      </c>
      <c r="AU27" s="356"/>
      <c r="AV27" s="356"/>
      <c r="AW27" s="356"/>
      <c r="AX27" s="356">
        <f>SUM(AX15,AX24)</f>
        <v>535542</v>
      </c>
      <c r="AY27" s="356"/>
      <c r="AZ27" s="356"/>
      <c r="BA27" s="356"/>
      <c r="BB27" s="356">
        <f>SUM(BB15,BB24)</f>
        <v>544965</v>
      </c>
      <c r="BC27" s="356"/>
      <c r="BD27" s="356"/>
      <c r="BE27" s="356"/>
      <c r="BF27" s="356">
        <f>SUM(BF15,BF24)</f>
        <v>572632</v>
      </c>
      <c r="BG27" s="356"/>
      <c r="BH27" s="356"/>
      <c r="BI27" s="356"/>
    </row>
    <row r="28" spans="1:61" ht="8.25" customHeight="1" thickBot="1"/>
    <row r="29" spans="1:61" ht="15" customHeight="1" thickBot="1">
      <c r="A29" s="354" t="s">
        <v>46</v>
      </c>
      <c r="B29" s="354"/>
      <c r="C29" s="354"/>
      <c r="D29" s="354"/>
      <c r="E29" s="354"/>
      <c r="F29" s="354"/>
      <c r="G29" s="354"/>
      <c r="H29" s="354"/>
      <c r="I29" s="325"/>
      <c r="J29" s="361" t="str">
        <f>IF(J30="","無","有")</f>
        <v>無</v>
      </c>
      <c r="K29" s="362"/>
      <c r="L29" s="362"/>
      <c r="M29" s="362"/>
      <c r="N29" s="362" t="str">
        <f t="shared" ref="N29" si="0">IF(N30="","無","有")</f>
        <v>無</v>
      </c>
      <c r="O29" s="362"/>
      <c r="P29" s="362"/>
      <c r="Q29" s="362"/>
      <c r="R29" s="362" t="str">
        <f t="shared" ref="R29" si="1">IF(R30="","無","有")</f>
        <v>無</v>
      </c>
      <c r="S29" s="362"/>
      <c r="T29" s="362"/>
      <c r="U29" s="362"/>
      <c r="V29" s="362" t="str">
        <f t="shared" ref="V29" si="2">IF(V30="","無","有")</f>
        <v>無</v>
      </c>
      <c r="W29" s="362"/>
      <c r="X29" s="362"/>
      <c r="Y29" s="362"/>
      <c r="Z29" s="362" t="str">
        <f t="shared" ref="Z29" si="3">IF(Z30="","無","有")</f>
        <v>無</v>
      </c>
      <c r="AA29" s="362"/>
      <c r="AB29" s="362"/>
      <c r="AC29" s="362"/>
      <c r="AD29" s="362" t="str">
        <f t="shared" ref="AD29" si="4">IF(AD30="","無","有")</f>
        <v>無</v>
      </c>
      <c r="AE29" s="362"/>
      <c r="AF29" s="362"/>
      <c r="AG29" s="362"/>
      <c r="AH29" s="363" t="str">
        <f>IF(AH30="","無","有")</f>
        <v>無</v>
      </c>
      <c r="AI29" s="362"/>
      <c r="AJ29" s="362"/>
      <c r="AK29" s="362"/>
      <c r="AL29" s="362" t="str">
        <f t="shared" ref="AL29" si="5">IF(AL30="","無","有")</f>
        <v>無</v>
      </c>
      <c r="AM29" s="362"/>
      <c r="AN29" s="362"/>
      <c r="AO29" s="362"/>
      <c r="AP29" s="362" t="str">
        <f t="shared" ref="AP29" si="6">IF(AP30="","無","有")</f>
        <v>無</v>
      </c>
      <c r="AQ29" s="362"/>
      <c r="AR29" s="362"/>
      <c r="AS29" s="362"/>
      <c r="AT29" s="364" t="s">
        <v>47</v>
      </c>
      <c r="AU29" s="365"/>
      <c r="AV29" s="365"/>
      <c r="AW29" s="366"/>
      <c r="AX29" s="362" t="str">
        <f t="shared" ref="AX29" si="7">IF(AX30="","無","有")</f>
        <v>無</v>
      </c>
      <c r="AY29" s="362"/>
      <c r="AZ29" s="362"/>
      <c r="BA29" s="362"/>
      <c r="BB29" s="362" t="str">
        <f t="shared" ref="BB29" si="8">IF(BB30="","無","有")</f>
        <v>無</v>
      </c>
      <c r="BC29" s="362"/>
      <c r="BD29" s="362"/>
      <c r="BE29" s="362"/>
      <c r="BF29" s="362" t="str">
        <f t="shared" ref="BF29" si="9">IF(BF30="","無","有")</f>
        <v>無</v>
      </c>
      <c r="BG29" s="362"/>
      <c r="BH29" s="362"/>
      <c r="BI29" s="367"/>
    </row>
    <row r="30" spans="1:61" ht="15" customHeight="1" thickBot="1">
      <c r="A30" s="354" t="s">
        <v>48</v>
      </c>
      <c r="B30" s="354"/>
      <c r="C30" s="354"/>
      <c r="D30" s="354"/>
      <c r="E30" s="354"/>
      <c r="F30" s="354"/>
      <c r="G30" s="354"/>
      <c r="H30" s="354"/>
      <c r="I30" s="325"/>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73"/>
      <c r="AI30" s="369"/>
      <c r="AJ30" s="369"/>
      <c r="AK30" s="369"/>
      <c r="AL30" s="369"/>
      <c r="AM30" s="369"/>
      <c r="AN30" s="369"/>
      <c r="AO30" s="369"/>
      <c r="AP30" s="369"/>
      <c r="AQ30" s="369"/>
      <c r="AR30" s="369"/>
      <c r="AS30" s="369"/>
      <c r="AT30" s="374"/>
      <c r="AU30" s="375"/>
      <c r="AV30" s="375"/>
      <c r="AW30" s="376"/>
      <c r="AX30" s="369"/>
      <c r="AY30" s="369"/>
      <c r="AZ30" s="369"/>
      <c r="BA30" s="369"/>
      <c r="BB30" s="369"/>
      <c r="BC30" s="369"/>
      <c r="BD30" s="369"/>
      <c r="BE30" s="369"/>
      <c r="BF30" s="369"/>
      <c r="BG30" s="369"/>
      <c r="BH30" s="369"/>
      <c r="BI30" s="370"/>
    </row>
    <row r="31" spans="1:61" ht="15" customHeight="1">
      <c r="A31" s="354" t="s">
        <v>49</v>
      </c>
      <c r="B31" s="354"/>
      <c r="C31" s="354"/>
      <c r="D31" s="354"/>
      <c r="E31" s="354"/>
      <c r="F31" s="354"/>
      <c r="G31" s="354"/>
      <c r="H31" s="354"/>
      <c r="I31" s="354"/>
      <c r="J31" s="371">
        <f>J32-NETWORKDAYS(J2,N2-1,)</f>
        <v>8</v>
      </c>
      <c r="K31" s="372"/>
      <c r="L31" s="372"/>
      <c r="M31" s="372"/>
      <c r="N31" s="371">
        <f t="shared" ref="N31" si="10">N32-NETWORKDAYS(N2,R2-1,)</f>
        <v>8</v>
      </c>
      <c r="O31" s="372"/>
      <c r="P31" s="372"/>
      <c r="Q31" s="372"/>
      <c r="R31" s="371">
        <f t="shared" ref="R31" si="11">R32-NETWORKDAYS(R2,V2-1,)</f>
        <v>10</v>
      </c>
      <c r="S31" s="372"/>
      <c r="T31" s="372"/>
      <c r="U31" s="372"/>
      <c r="V31" s="371">
        <f t="shared" ref="V31" si="12">V32-NETWORKDAYS(V2,Z2-1,)</f>
        <v>8</v>
      </c>
      <c r="W31" s="372"/>
      <c r="X31" s="372"/>
      <c r="Y31" s="372"/>
      <c r="Z31" s="371">
        <f t="shared" ref="Z31" si="13">Z32-NETWORKDAYS(Z2,AD2-1,)</f>
        <v>9</v>
      </c>
      <c r="AA31" s="372"/>
      <c r="AB31" s="372"/>
      <c r="AC31" s="372"/>
      <c r="AD31" s="371">
        <f>AD32-NETWORKDAYS(AD2,AH2-1,)</f>
        <v>9</v>
      </c>
      <c r="AE31" s="372"/>
      <c r="AF31" s="372"/>
      <c r="AG31" s="372"/>
      <c r="AH31" s="371">
        <f>AH32-NETWORKDAYS(AH2,AL2-1,)</f>
        <v>8</v>
      </c>
      <c r="AI31" s="372"/>
      <c r="AJ31" s="372"/>
      <c r="AK31" s="372"/>
      <c r="AL31" s="371">
        <f t="shared" ref="AL31" si="14">AL32-NETWORKDAYS(AL2,AP2-1,)</f>
        <v>9</v>
      </c>
      <c r="AM31" s="372"/>
      <c r="AN31" s="372"/>
      <c r="AO31" s="372"/>
      <c r="AP31" s="371">
        <f t="shared" ref="AP31" si="15">AP32-NETWORKDAYS(AP2,AX2-1,)</f>
        <v>9</v>
      </c>
      <c r="AQ31" s="372"/>
      <c r="AR31" s="372"/>
      <c r="AS31" s="372"/>
      <c r="AT31" s="372"/>
      <c r="AU31" s="372"/>
      <c r="AV31" s="372"/>
      <c r="AW31" s="372"/>
      <c r="AX31" s="371">
        <f t="shared" ref="AX31" si="16">AX32-NETWORKDAYS(AX2,BB2-1,)</f>
        <v>8</v>
      </c>
      <c r="AY31" s="372"/>
      <c r="AZ31" s="372"/>
      <c r="BA31" s="372"/>
      <c r="BB31" s="371">
        <f t="shared" ref="BB31" si="17">BB32-NETWORKDAYS(BB2,BF2-1,)</f>
        <v>9</v>
      </c>
      <c r="BC31" s="372"/>
      <c r="BD31" s="372"/>
      <c r="BE31" s="372"/>
      <c r="BF31" s="371">
        <f>BF32-NETWORKDAYS(BF2,EDATE('同意書（提出用）'!BT10,3)-1,)</f>
        <v>9</v>
      </c>
      <c r="BG31" s="372"/>
      <c r="BH31" s="372"/>
      <c r="BI31" s="372"/>
    </row>
    <row r="32" spans="1:61" ht="15" customHeight="1">
      <c r="A32" s="354" t="s">
        <v>50</v>
      </c>
      <c r="B32" s="354"/>
      <c r="C32" s="354"/>
      <c r="D32" s="354"/>
      <c r="E32" s="354"/>
      <c r="F32" s="354"/>
      <c r="G32" s="354"/>
      <c r="H32" s="354"/>
      <c r="I32" s="354"/>
      <c r="J32" s="377">
        <f>N2-J2</f>
        <v>30</v>
      </c>
      <c r="K32" s="377"/>
      <c r="L32" s="377"/>
      <c r="M32" s="377"/>
      <c r="N32" s="377">
        <f>R2-N2</f>
        <v>31</v>
      </c>
      <c r="O32" s="377"/>
      <c r="P32" s="377"/>
      <c r="Q32" s="377"/>
      <c r="R32" s="377">
        <f>V2-R2</f>
        <v>30</v>
      </c>
      <c r="S32" s="377"/>
      <c r="T32" s="377"/>
      <c r="U32" s="377"/>
      <c r="V32" s="377">
        <f>Z2-V2</f>
        <v>31</v>
      </c>
      <c r="W32" s="377"/>
      <c r="X32" s="377"/>
      <c r="Y32" s="377"/>
      <c r="Z32" s="377">
        <f>AD2-Z2</f>
        <v>31</v>
      </c>
      <c r="AA32" s="377"/>
      <c r="AB32" s="377"/>
      <c r="AC32" s="377"/>
      <c r="AD32" s="377">
        <f>AH2-AD2</f>
        <v>30</v>
      </c>
      <c r="AE32" s="377"/>
      <c r="AF32" s="377"/>
      <c r="AG32" s="377"/>
      <c r="AH32" s="377">
        <f>AL2-AH2</f>
        <v>31</v>
      </c>
      <c r="AI32" s="377"/>
      <c r="AJ32" s="377"/>
      <c r="AK32" s="377"/>
      <c r="AL32" s="377">
        <f>AP2-AL2</f>
        <v>30</v>
      </c>
      <c r="AM32" s="377"/>
      <c r="AN32" s="377"/>
      <c r="AO32" s="377"/>
      <c r="AP32" s="377">
        <f>AX2-AP2</f>
        <v>31</v>
      </c>
      <c r="AQ32" s="377"/>
      <c r="AR32" s="377"/>
      <c r="AS32" s="377"/>
      <c r="AT32" s="378"/>
      <c r="AU32" s="378"/>
      <c r="AV32" s="378"/>
      <c r="AW32" s="378"/>
      <c r="AX32" s="377">
        <f>BB2-AX2</f>
        <v>31</v>
      </c>
      <c r="AY32" s="377"/>
      <c r="AZ32" s="377"/>
      <c r="BA32" s="377"/>
      <c r="BB32" s="377">
        <f>BF2-BB2</f>
        <v>29</v>
      </c>
      <c r="BC32" s="377"/>
      <c r="BD32" s="377"/>
      <c r="BE32" s="377"/>
      <c r="BF32" s="377">
        <f>EDATE('同意書（提出用）'!$BT$10,3)-BF2</f>
        <v>31</v>
      </c>
      <c r="BG32" s="377"/>
      <c r="BH32" s="377"/>
      <c r="BI32" s="377"/>
    </row>
    <row r="33" ht="10.5" customHeight="1"/>
  </sheetData>
  <sheetProtection sheet="1" objects="1" scenarios="1"/>
  <mergeCells count="363">
    <mergeCell ref="AP32:AS32"/>
    <mergeCell ref="AT32:AW32"/>
    <mergeCell ref="AX32:BA32"/>
    <mergeCell ref="BB32:BE32"/>
    <mergeCell ref="BF32:BI32"/>
    <mergeCell ref="BF31:BI31"/>
    <mergeCell ref="A32:I32"/>
    <mergeCell ref="J32:M32"/>
    <mergeCell ref="N32:Q32"/>
    <mergeCell ref="R32:U32"/>
    <mergeCell ref="V32:Y32"/>
    <mergeCell ref="Z32:AC32"/>
    <mergeCell ref="AD32:AG32"/>
    <mergeCell ref="AH32:AK32"/>
    <mergeCell ref="AL32:AO32"/>
    <mergeCell ref="AH31:AK31"/>
    <mergeCell ref="AL31:AO31"/>
    <mergeCell ref="AP31:AS31"/>
    <mergeCell ref="AT31:AW31"/>
    <mergeCell ref="AX31:BA31"/>
    <mergeCell ref="BB31:BE31"/>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H30:AK30"/>
    <mergeCell ref="AL30:AO30"/>
    <mergeCell ref="AP30:AS30"/>
    <mergeCell ref="AT30:AW30"/>
    <mergeCell ref="AP27:AS27"/>
    <mergeCell ref="AT27:AW27"/>
    <mergeCell ref="AX27:BA27"/>
    <mergeCell ref="BB27:BE27"/>
    <mergeCell ref="AP29:AS29"/>
    <mergeCell ref="AT29:AW29"/>
    <mergeCell ref="AX29:BA29"/>
    <mergeCell ref="BB29:BE29"/>
    <mergeCell ref="BF29:BI29"/>
    <mergeCell ref="A29:I29"/>
    <mergeCell ref="J29:M29"/>
    <mergeCell ref="N29:Q29"/>
    <mergeCell ref="R29:U29"/>
    <mergeCell ref="V29:Y29"/>
    <mergeCell ref="Z29:AC29"/>
    <mergeCell ref="AD29:AG29"/>
    <mergeCell ref="AH29:AK29"/>
    <mergeCell ref="AL29:AO29"/>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H24:AK24"/>
    <mergeCell ref="AL24:AO24"/>
    <mergeCell ref="AP24:AS24"/>
    <mergeCell ref="AT24:AW24"/>
    <mergeCell ref="BF27:BI27"/>
    <mergeCell ref="AH27:AK27"/>
    <mergeCell ref="AL27:AO27"/>
    <mergeCell ref="AP22:AS22"/>
    <mergeCell ref="AT22:AW22"/>
    <mergeCell ref="AX22:BA22"/>
    <mergeCell ref="BB22:BE22"/>
    <mergeCell ref="AP23:AS23"/>
    <mergeCell ref="AT23:AW23"/>
    <mergeCell ref="AX23:BA23"/>
    <mergeCell ref="BB23:BE23"/>
    <mergeCell ref="BF23:BI23"/>
    <mergeCell ref="A23:I23"/>
    <mergeCell ref="J23:M23"/>
    <mergeCell ref="N23:Q23"/>
    <mergeCell ref="R23:U23"/>
    <mergeCell ref="V23:Y23"/>
    <mergeCell ref="Z23:AC23"/>
    <mergeCell ref="AD23:AG23"/>
    <mergeCell ref="AH23:AK23"/>
    <mergeCell ref="AL23:AO23"/>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H21:AK21"/>
    <mergeCell ref="AL21:AO21"/>
    <mergeCell ref="AP21:AS21"/>
    <mergeCell ref="AT21:AW21"/>
    <mergeCell ref="BF22:BI22"/>
    <mergeCell ref="AH22:AK22"/>
    <mergeCell ref="AL22:AO22"/>
    <mergeCell ref="AP19:AS19"/>
    <mergeCell ref="AT19:AW19"/>
    <mergeCell ref="AX19:BA19"/>
    <mergeCell ref="BB19:BE19"/>
    <mergeCell ref="AP20:AS20"/>
    <mergeCell ref="AT20:AW20"/>
    <mergeCell ref="AX20:BA20"/>
    <mergeCell ref="BB20:BE20"/>
    <mergeCell ref="BF20:BI20"/>
    <mergeCell ref="A20:I20"/>
    <mergeCell ref="J20:M20"/>
    <mergeCell ref="N20:Q20"/>
    <mergeCell ref="R20:U20"/>
    <mergeCell ref="V20:Y20"/>
    <mergeCell ref="Z20:AC20"/>
    <mergeCell ref="AD20:AG20"/>
    <mergeCell ref="AH20:AK20"/>
    <mergeCell ref="AL20:AO20"/>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H18:AK18"/>
    <mergeCell ref="AL18:AO18"/>
    <mergeCell ref="AP18:AS18"/>
    <mergeCell ref="AT18:AW18"/>
    <mergeCell ref="BF19:BI19"/>
    <mergeCell ref="AH19:AK19"/>
    <mergeCell ref="AL19:AO19"/>
    <mergeCell ref="AP15:AS15"/>
    <mergeCell ref="AT15:AW15"/>
    <mergeCell ref="AX15:BA15"/>
    <mergeCell ref="BB15:BE15"/>
    <mergeCell ref="AP17:AS17"/>
    <mergeCell ref="AT17:AW17"/>
    <mergeCell ref="AX17:BA17"/>
    <mergeCell ref="BB17:BE17"/>
    <mergeCell ref="BF17:BI17"/>
    <mergeCell ref="A17:I17"/>
    <mergeCell ref="J17:M17"/>
    <mergeCell ref="N17:Q17"/>
    <mergeCell ref="R17:U17"/>
    <mergeCell ref="V17:Y17"/>
    <mergeCell ref="Z17:AC17"/>
    <mergeCell ref="AD17:AG17"/>
    <mergeCell ref="AH17:AK17"/>
    <mergeCell ref="AL17:AO17"/>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H14:AK14"/>
    <mergeCell ref="AL14:AO14"/>
    <mergeCell ref="AP14:AS14"/>
    <mergeCell ref="AT14:AW14"/>
    <mergeCell ref="BF15:BI15"/>
    <mergeCell ref="AH15:AK15"/>
    <mergeCell ref="AL15:AO15"/>
    <mergeCell ref="AP12:AS12"/>
    <mergeCell ref="AT12:AW12"/>
    <mergeCell ref="AX12:BA12"/>
    <mergeCell ref="BB12:BE12"/>
    <mergeCell ref="AP13:AS13"/>
    <mergeCell ref="AT13:AW13"/>
    <mergeCell ref="AX13:BA13"/>
    <mergeCell ref="BB13:BE13"/>
    <mergeCell ref="BF13:BI13"/>
    <mergeCell ref="A13:I13"/>
    <mergeCell ref="J13:M13"/>
    <mergeCell ref="N13:Q13"/>
    <mergeCell ref="R13:U13"/>
    <mergeCell ref="V13:Y13"/>
    <mergeCell ref="Z13:AC13"/>
    <mergeCell ref="AD13:AG13"/>
    <mergeCell ref="AH13:AK13"/>
    <mergeCell ref="AL13:AO13"/>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H11:AK11"/>
    <mergeCell ref="AL11:AO11"/>
    <mergeCell ref="AP11:AS11"/>
    <mergeCell ref="AT11:AW11"/>
    <mergeCell ref="BF12:BI12"/>
    <mergeCell ref="AH12:AK12"/>
    <mergeCell ref="AL12:AO12"/>
    <mergeCell ref="BF9:BI9"/>
    <mergeCell ref="AH9:AK9"/>
    <mergeCell ref="AL9:AO9"/>
    <mergeCell ref="A10:I10"/>
    <mergeCell ref="J10:M10"/>
    <mergeCell ref="N10:Q10"/>
    <mergeCell ref="R10:U10"/>
    <mergeCell ref="V10:Y10"/>
    <mergeCell ref="Z10:AC10"/>
    <mergeCell ref="AD10:AG10"/>
    <mergeCell ref="AH10:AK10"/>
    <mergeCell ref="AL10:AO10"/>
    <mergeCell ref="AP9:AS9"/>
    <mergeCell ref="AT9:AW9"/>
    <mergeCell ref="AX9:BA9"/>
    <mergeCell ref="BB9:BE9"/>
    <mergeCell ref="AP10:AS10"/>
    <mergeCell ref="AT10:AW10"/>
    <mergeCell ref="AX10:BA10"/>
    <mergeCell ref="BB10:BE10"/>
    <mergeCell ref="BF10:BI10"/>
    <mergeCell ref="A9:I9"/>
    <mergeCell ref="J9:M9"/>
    <mergeCell ref="N9:Q9"/>
    <mergeCell ref="R9:U9"/>
    <mergeCell ref="V9:Y9"/>
    <mergeCell ref="Z9:AC9"/>
    <mergeCell ref="AD9:AG9"/>
    <mergeCell ref="Z8:AC8"/>
    <mergeCell ref="AD8:AG8"/>
    <mergeCell ref="AP7:AS7"/>
    <mergeCell ref="AT7:AW7"/>
    <mergeCell ref="AX7:BA7"/>
    <mergeCell ref="AH7:AK7"/>
    <mergeCell ref="AL7:AO7"/>
    <mergeCell ref="BB7:BE7"/>
    <mergeCell ref="BF7:BI7"/>
    <mergeCell ref="A6:I6"/>
    <mergeCell ref="J6:M6"/>
    <mergeCell ref="N6:Q6"/>
    <mergeCell ref="A8:I8"/>
    <mergeCell ref="J8:M8"/>
    <mergeCell ref="N8:Q8"/>
    <mergeCell ref="R8:U8"/>
    <mergeCell ref="V8:Y8"/>
    <mergeCell ref="AX8:BA8"/>
    <mergeCell ref="BB8:BE8"/>
    <mergeCell ref="BF8:BI8"/>
    <mergeCell ref="AH8:AK8"/>
    <mergeCell ref="AL8:AO8"/>
    <mergeCell ref="AP8:AS8"/>
    <mergeCell ref="AT8:AW8"/>
    <mergeCell ref="A7:I7"/>
    <mergeCell ref="J7:M7"/>
    <mergeCell ref="N7:Q7"/>
    <mergeCell ref="R7:U7"/>
    <mergeCell ref="V7:Y7"/>
    <mergeCell ref="Z7:AC7"/>
    <mergeCell ref="AD7:AG7"/>
    <mergeCell ref="R6:U6"/>
    <mergeCell ref="V6:Y6"/>
    <mergeCell ref="Z6:AC6"/>
    <mergeCell ref="AD6:AG6"/>
    <mergeCell ref="Z5:AC5"/>
    <mergeCell ref="AD5:AG5"/>
    <mergeCell ref="AX4:BA4"/>
    <mergeCell ref="BB4:BE4"/>
    <mergeCell ref="BF4:BI4"/>
    <mergeCell ref="BF6:BI6"/>
    <mergeCell ref="AH6:AK6"/>
    <mergeCell ref="AL6:AO6"/>
    <mergeCell ref="AP6:AS6"/>
    <mergeCell ref="AT6:AW6"/>
    <mergeCell ref="AX6:BA6"/>
    <mergeCell ref="BB6:BE6"/>
    <mergeCell ref="A5:I5"/>
    <mergeCell ref="J5:M5"/>
    <mergeCell ref="N5:Q5"/>
    <mergeCell ref="R5:U5"/>
    <mergeCell ref="V5:Y5"/>
    <mergeCell ref="AX5:BA5"/>
    <mergeCell ref="BB5:BE5"/>
    <mergeCell ref="BF5:BI5"/>
    <mergeCell ref="AH5:AK5"/>
    <mergeCell ref="AL5:AO5"/>
    <mergeCell ref="AP5:AS5"/>
    <mergeCell ref="AT5:AW5"/>
    <mergeCell ref="BF2:BI3"/>
    <mergeCell ref="A4:I4"/>
    <mergeCell ref="J4:M4"/>
    <mergeCell ref="N4:Q4"/>
    <mergeCell ref="R4:U4"/>
    <mergeCell ref="V4:Y4"/>
    <mergeCell ref="Z4:AC4"/>
    <mergeCell ref="AD4:AG4"/>
    <mergeCell ref="AH4:AK4"/>
    <mergeCell ref="AL4:AO4"/>
    <mergeCell ref="AH2:AK3"/>
    <mergeCell ref="AL2:AO3"/>
    <mergeCell ref="AP2:AS3"/>
    <mergeCell ref="AT2:AW3"/>
    <mergeCell ref="AX2:BA3"/>
    <mergeCell ref="BB2:BE3"/>
    <mergeCell ref="J2:M3"/>
    <mergeCell ref="N2:Q3"/>
    <mergeCell ref="R2:U3"/>
    <mergeCell ref="V2:Y3"/>
    <mergeCell ref="Z2:AC3"/>
    <mergeCell ref="AD2:AG3"/>
    <mergeCell ref="AP4:AS4"/>
    <mergeCell ref="AT4:AW4"/>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5705-B0C6-430D-ACF6-433CDE0BB704}">
  <sheetPr codeName="Sheet6"/>
  <dimension ref="A1:DM98"/>
  <sheetViews>
    <sheetView tabSelected="1" zoomScaleNormal="100" workbookViewId="0">
      <selection activeCell="Q12" sqref="Q12:BB12"/>
    </sheetView>
  </sheetViews>
  <sheetFormatPr defaultColWidth="1.25" defaultRowHeight="13.5"/>
  <cols>
    <col min="4" max="4" width="2.5" bestFit="1" customWidth="1"/>
    <col min="24" max="24" width="3.125" bestFit="1" customWidth="1"/>
  </cols>
  <sheetData>
    <row r="1" spans="1:83">
      <c r="A1" s="587" t="s">
        <v>97</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587"/>
      <c r="BK1" s="587"/>
      <c r="BL1" s="587"/>
      <c r="BM1" s="587"/>
      <c r="BN1" s="587"/>
      <c r="BO1" s="587"/>
      <c r="BP1" s="587"/>
      <c r="BQ1" s="587"/>
      <c r="BR1" s="587"/>
      <c r="BS1" s="587"/>
      <c r="BT1" s="587"/>
      <c r="BU1" s="587"/>
      <c r="BV1" s="587"/>
      <c r="BW1" s="587"/>
      <c r="BX1" s="587"/>
      <c r="BY1" s="587"/>
      <c r="BZ1" s="587"/>
      <c r="CA1" s="587"/>
      <c r="CB1" s="587"/>
      <c r="CC1" s="587"/>
      <c r="CD1" s="587"/>
      <c r="CE1" s="587"/>
    </row>
    <row r="2" spans="1:83" ht="13.5" customHeight="1">
      <c r="A2" s="587" t="s">
        <v>98</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587"/>
      <c r="BG2" s="587"/>
      <c r="BH2" s="587"/>
      <c r="BI2" s="587"/>
      <c r="BJ2" s="587"/>
      <c r="BK2" s="587"/>
      <c r="BL2" s="587"/>
      <c r="BM2" s="587"/>
      <c r="BN2" s="587"/>
      <c r="BO2" s="587"/>
      <c r="BP2" s="587"/>
      <c r="BQ2" s="587"/>
      <c r="BR2" s="587"/>
      <c r="BS2" s="587"/>
      <c r="BT2" s="587"/>
      <c r="BU2" s="587"/>
      <c r="BV2" s="587"/>
      <c r="BW2" s="587"/>
      <c r="BX2" s="587"/>
      <c r="BY2" s="587"/>
      <c r="BZ2" s="587"/>
      <c r="CA2" s="587"/>
      <c r="CB2" s="587"/>
      <c r="CC2" s="587"/>
      <c r="CD2" s="587"/>
      <c r="CE2" s="587"/>
    </row>
    <row r="3" spans="1:83">
      <c r="C3" s="73"/>
      <c r="D3" s="74" t="s">
        <v>58</v>
      </c>
      <c r="F3" s="73"/>
      <c r="G3" s="73"/>
      <c r="H3" s="73"/>
      <c r="I3" s="73"/>
      <c r="J3" s="73"/>
      <c r="K3" s="73"/>
      <c r="L3" s="73"/>
      <c r="M3" s="73"/>
      <c r="N3" s="73"/>
      <c r="O3" s="73"/>
      <c r="P3" s="73"/>
      <c r="Q3" s="73"/>
      <c r="R3" s="73"/>
      <c r="S3" s="75"/>
      <c r="T3" s="14"/>
      <c r="U3" s="14"/>
      <c r="V3" s="14"/>
    </row>
    <row r="4" spans="1:83" ht="10.5" customHeight="1">
      <c r="B4" s="76"/>
      <c r="C4" s="76"/>
      <c r="D4" s="76"/>
      <c r="E4" s="76"/>
      <c r="F4" s="76" t="s">
        <v>99</v>
      </c>
      <c r="G4" s="75"/>
      <c r="H4" s="76"/>
      <c r="I4" s="76"/>
      <c r="J4" s="76"/>
      <c r="K4" s="76"/>
      <c r="L4" s="76"/>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row>
    <row r="5" spans="1:83" ht="10.5" customHeight="1">
      <c r="B5" s="76"/>
      <c r="C5" s="76"/>
      <c r="D5" s="76"/>
      <c r="E5" s="76"/>
      <c r="F5" s="75" t="s">
        <v>100</v>
      </c>
      <c r="G5" s="75"/>
      <c r="H5" s="76"/>
      <c r="I5" s="76"/>
      <c r="J5" s="76"/>
      <c r="K5" s="76"/>
      <c r="L5" s="76"/>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row>
    <row r="6" spans="1:83" ht="10.5" customHeight="1">
      <c r="B6" s="76"/>
      <c r="C6" s="76"/>
      <c r="D6" s="76"/>
      <c r="E6" s="76"/>
      <c r="F6" s="75"/>
      <c r="G6" s="76" t="s">
        <v>101</v>
      </c>
      <c r="I6" s="76"/>
      <c r="J6" s="76"/>
      <c r="K6" s="76"/>
      <c r="L6" s="76"/>
      <c r="M6" s="76"/>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row>
    <row r="7" spans="1:83" ht="10.5" customHeight="1">
      <c r="B7" s="76"/>
      <c r="C7" s="76"/>
      <c r="D7" s="76"/>
      <c r="E7" s="76"/>
      <c r="F7" s="75"/>
      <c r="G7" s="75" t="s">
        <v>102</v>
      </c>
      <c r="I7" s="76"/>
      <c r="J7" s="76"/>
      <c r="K7" s="76"/>
      <c r="L7" s="76"/>
      <c r="M7" s="76"/>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row>
    <row r="8" spans="1:83" ht="10.5" customHeight="1">
      <c r="B8" s="76"/>
      <c r="C8" s="76"/>
      <c r="D8" s="76"/>
      <c r="E8" s="76"/>
      <c r="F8" s="75"/>
      <c r="G8" s="75" t="s">
        <v>103</v>
      </c>
      <c r="H8" s="75"/>
      <c r="I8" s="76"/>
      <c r="J8" s="76"/>
      <c r="K8" s="76"/>
      <c r="L8" s="76"/>
      <c r="M8" s="76"/>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row>
    <row r="9" spans="1:83" ht="10.5" customHeight="1" thickBot="1">
      <c r="B9" s="76"/>
      <c r="C9" s="76"/>
      <c r="D9" s="76"/>
      <c r="E9" s="76"/>
      <c r="F9" s="75" t="s">
        <v>104</v>
      </c>
      <c r="G9" s="75"/>
      <c r="H9" s="76"/>
      <c r="I9" s="76"/>
      <c r="J9" s="76"/>
      <c r="K9" s="76"/>
      <c r="L9" s="76"/>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row>
    <row r="10" spans="1:83" ht="10.5" customHeight="1">
      <c r="B10" s="76"/>
      <c r="C10" s="76"/>
      <c r="D10" s="76"/>
      <c r="E10" s="76"/>
      <c r="F10" s="75" t="s">
        <v>105</v>
      </c>
      <c r="G10" s="75"/>
      <c r="H10" s="76"/>
      <c r="I10" s="76"/>
      <c r="J10" s="76"/>
      <c r="K10" s="76"/>
      <c r="L10" s="76"/>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588" t="s">
        <v>87</v>
      </c>
      <c r="BQ10" s="589"/>
      <c r="BR10" s="589"/>
      <c r="BS10" s="590"/>
      <c r="BT10" s="597">
        <v>43831</v>
      </c>
      <c r="BU10" s="598"/>
      <c r="BV10" s="598"/>
      <c r="BW10" s="598"/>
      <c r="BX10" s="598"/>
      <c r="BY10" s="598"/>
      <c r="BZ10" s="598"/>
      <c r="CA10" s="598"/>
      <c r="CB10" s="598"/>
      <c r="CC10" s="599"/>
      <c r="CD10" s="75"/>
    </row>
    <row r="11" spans="1:83" ht="5.25" customHeight="1">
      <c r="BP11" s="591"/>
      <c r="BQ11" s="592"/>
      <c r="BR11" s="592"/>
      <c r="BS11" s="593"/>
      <c r="BT11" s="600"/>
      <c r="BU11" s="601"/>
      <c r="BV11" s="601"/>
      <c r="BW11" s="601"/>
      <c r="BX11" s="601"/>
      <c r="BY11" s="601"/>
      <c r="BZ11" s="601"/>
      <c r="CA11" s="601"/>
      <c r="CB11" s="601"/>
      <c r="CC11" s="602"/>
    </row>
    <row r="12" spans="1:83" ht="17.25" customHeight="1" thickBot="1">
      <c r="B12" s="472" t="s">
        <v>106</v>
      </c>
      <c r="C12" s="472"/>
      <c r="D12" s="472"/>
      <c r="E12" s="472"/>
      <c r="F12" s="472"/>
      <c r="G12" s="472"/>
      <c r="H12" s="472"/>
      <c r="I12" s="472"/>
      <c r="J12" s="472"/>
      <c r="K12" s="472"/>
      <c r="L12" s="472"/>
      <c r="M12" s="472"/>
      <c r="N12" s="472"/>
      <c r="O12" s="472"/>
      <c r="P12" s="472"/>
      <c r="Q12" s="579" t="s">
        <v>184</v>
      </c>
      <c r="R12" s="579"/>
      <c r="S12" s="579"/>
      <c r="T12" s="579"/>
      <c r="U12" s="579"/>
      <c r="V12" s="579"/>
      <c r="W12" s="579"/>
      <c r="X12" s="579"/>
      <c r="Y12" s="579"/>
      <c r="Z12" s="579"/>
      <c r="AA12" s="579"/>
      <c r="AB12" s="579"/>
      <c r="AC12" s="579"/>
      <c r="AD12" s="579"/>
      <c r="AE12" s="579"/>
      <c r="AF12" s="579"/>
      <c r="AG12" s="579"/>
      <c r="AH12" s="579"/>
      <c r="AI12" s="579"/>
      <c r="AJ12" s="579"/>
      <c r="AK12" s="579"/>
      <c r="AL12" s="579"/>
      <c r="AM12" s="579"/>
      <c r="AN12" s="579"/>
      <c r="AO12" s="579"/>
      <c r="AP12" s="579"/>
      <c r="AQ12" s="579"/>
      <c r="AR12" s="579"/>
      <c r="AS12" s="579"/>
      <c r="AT12" s="579"/>
      <c r="AU12" s="579"/>
      <c r="AV12" s="579"/>
      <c r="AW12" s="579"/>
      <c r="AX12" s="579"/>
      <c r="AY12" s="579"/>
      <c r="AZ12" s="579"/>
      <c r="BA12" s="579"/>
      <c r="BB12" s="579"/>
      <c r="BP12" s="594"/>
      <c r="BQ12" s="595"/>
      <c r="BR12" s="595"/>
      <c r="BS12" s="596"/>
      <c r="BT12" s="603"/>
      <c r="BU12" s="604"/>
      <c r="BV12" s="604"/>
      <c r="BW12" s="604"/>
      <c r="BX12" s="604"/>
      <c r="BY12" s="604"/>
      <c r="BZ12" s="604"/>
      <c r="CA12" s="604"/>
      <c r="CB12" s="604"/>
      <c r="CC12" s="605"/>
    </row>
    <row r="13" spans="1:83" ht="6.75" customHeight="1"/>
    <row r="14" spans="1:83" ht="12.75" customHeight="1">
      <c r="B14" s="472" t="s">
        <v>59</v>
      </c>
      <c r="C14" s="472"/>
      <c r="D14" s="472"/>
      <c r="E14" s="472"/>
      <c r="F14" s="472"/>
      <c r="G14" s="472"/>
      <c r="H14" s="472"/>
      <c r="I14" s="472"/>
      <c r="J14" s="472"/>
      <c r="K14" s="472"/>
      <c r="L14" s="472"/>
      <c r="M14" s="472"/>
      <c r="N14" s="472"/>
      <c r="O14" s="472"/>
      <c r="P14" s="472"/>
      <c r="Q14" s="472"/>
      <c r="R14" s="472"/>
      <c r="S14" s="472"/>
      <c r="T14" s="472"/>
      <c r="U14" s="472"/>
      <c r="V14" s="472"/>
      <c r="W14" s="472" t="s">
        <v>86</v>
      </c>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t="s">
        <v>60</v>
      </c>
      <c r="BC14" s="472"/>
      <c r="BD14" s="472"/>
      <c r="BE14" s="472"/>
      <c r="BF14" s="472"/>
      <c r="BG14" s="472"/>
      <c r="BH14" s="472"/>
      <c r="BI14" s="472"/>
      <c r="BJ14" s="472"/>
      <c r="BK14" s="472"/>
      <c r="BL14" s="472"/>
      <c r="BM14" s="472"/>
      <c r="BN14" s="472"/>
      <c r="BO14" s="472"/>
      <c r="BP14" s="472"/>
      <c r="BQ14" s="472"/>
      <c r="BR14" s="472"/>
      <c r="BS14" s="472" t="s">
        <v>61</v>
      </c>
      <c r="BT14" s="472"/>
      <c r="BU14" s="472"/>
      <c r="BV14" s="472"/>
      <c r="BW14" s="472"/>
      <c r="BX14" s="472"/>
      <c r="BY14" s="472"/>
      <c r="BZ14" s="472"/>
      <c r="CA14" s="472"/>
      <c r="CB14" s="472"/>
      <c r="CC14" s="472"/>
      <c r="CD14" s="472"/>
    </row>
    <row r="15" spans="1:83" ht="15" customHeight="1">
      <c r="B15" s="578" t="s">
        <v>181</v>
      </c>
      <c r="C15" s="578"/>
      <c r="D15" s="578"/>
      <c r="E15" s="578"/>
      <c r="F15" s="578"/>
      <c r="G15" s="578"/>
      <c r="H15" s="578"/>
      <c r="I15" s="578"/>
      <c r="J15" s="578"/>
      <c r="K15" s="578"/>
      <c r="L15" s="578"/>
      <c r="M15" s="578"/>
      <c r="N15" s="578"/>
      <c r="O15" s="578"/>
      <c r="P15" s="578"/>
      <c r="Q15" s="578"/>
      <c r="R15" s="578"/>
      <c r="S15" s="578"/>
      <c r="T15" s="578"/>
      <c r="U15" s="578"/>
      <c r="V15" s="578"/>
      <c r="W15" s="579" t="s">
        <v>182</v>
      </c>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79"/>
      <c r="AU15" s="579"/>
      <c r="AV15" s="579"/>
      <c r="AW15" s="579"/>
      <c r="AX15" s="579"/>
      <c r="AY15" s="579"/>
      <c r="AZ15" s="579"/>
      <c r="BA15" s="579"/>
      <c r="BB15" s="580">
        <v>25214</v>
      </c>
      <c r="BC15" s="579"/>
      <c r="BD15" s="579"/>
      <c r="BE15" s="579"/>
      <c r="BF15" s="579"/>
      <c r="BG15" s="579"/>
      <c r="BH15" s="579"/>
      <c r="BI15" s="579"/>
      <c r="BJ15" s="579"/>
      <c r="BK15" s="579"/>
      <c r="BL15" s="579"/>
      <c r="BM15" s="579"/>
      <c r="BN15" s="579"/>
      <c r="BO15" s="579"/>
      <c r="BP15" s="579"/>
      <c r="BQ15" s="579"/>
      <c r="BR15" s="579"/>
      <c r="BS15" s="579" t="s">
        <v>183</v>
      </c>
      <c r="BT15" s="579"/>
      <c r="BU15" s="579"/>
      <c r="BV15" s="579"/>
      <c r="BW15" s="579"/>
      <c r="BX15" s="579"/>
      <c r="BY15" s="579"/>
      <c r="BZ15" s="579"/>
      <c r="CA15" s="579"/>
      <c r="CB15" s="579"/>
      <c r="CC15" s="579"/>
      <c r="CD15" s="579"/>
    </row>
    <row r="16" spans="1:83" ht="6" customHeight="1">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5"/>
      <c r="BK16" s="75"/>
      <c r="BL16" s="75"/>
      <c r="BM16" s="75"/>
      <c r="BN16" s="75"/>
      <c r="BO16" s="75"/>
      <c r="BP16" s="75"/>
      <c r="BQ16" s="75"/>
      <c r="BR16" s="75"/>
      <c r="BS16" s="75"/>
      <c r="BT16" s="75"/>
      <c r="BU16" s="75"/>
      <c r="BV16" s="75"/>
      <c r="BW16" s="75"/>
      <c r="BX16" s="75"/>
      <c r="BY16" s="75"/>
      <c r="BZ16" s="75"/>
      <c r="CA16" s="75"/>
      <c r="CB16" s="75"/>
      <c r="CC16" s="77"/>
      <c r="CD16" s="77"/>
    </row>
    <row r="17" spans="2:82" ht="11.25" customHeight="1">
      <c r="B17" s="73" t="s">
        <v>107</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5"/>
      <c r="BK17" s="75"/>
      <c r="BL17" s="75"/>
      <c r="BM17" s="75"/>
      <c r="BN17" s="75"/>
      <c r="BO17" s="75" t="s">
        <v>62</v>
      </c>
      <c r="BP17" s="75"/>
      <c r="BQ17" s="75"/>
      <c r="BR17" s="75"/>
      <c r="BS17" s="75"/>
      <c r="BT17" s="75"/>
      <c r="BU17" s="75"/>
      <c r="BV17" s="75"/>
      <c r="BW17" s="75"/>
      <c r="BX17" s="75"/>
      <c r="BY17" s="75"/>
      <c r="BZ17" s="75"/>
      <c r="CA17" s="75"/>
      <c r="CB17" s="75"/>
      <c r="CC17" s="77"/>
      <c r="CD17" s="77"/>
    </row>
    <row r="18" spans="2:82" ht="18.75" customHeight="1">
      <c r="B18" s="384" t="s">
        <v>63</v>
      </c>
      <c r="C18" s="394"/>
      <c r="D18" s="394"/>
      <c r="E18" s="394"/>
      <c r="F18" s="394"/>
      <c r="G18" s="394"/>
      <c r="H18" s="394"/>
      <c r="I18" s="394"/>
      <c r="J18" s="394"/>
      <c r="K18" s="394"/>
      <c r="L18" s="394"/>
      <c r="M18" s="394"/>
      <c r="N18" s="394"/>
      <c r="O18" s="394"/>
      <c r="P18" s="394"/>
      <c r="Q18" s="394"/>
      <c r="R18" s="394"/>
      <c r="S18" s="394"/>
      <c r="T18" s="394"/>
      <c r="U18" s="325" t="s">
        <v>64</v>
      </c>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577"/>
      <c r="BE18" s="325" t="s">
        <v>65</v>
      </c>
      <c r="BF18" s="326"/>
      <c r="BG18" s="326"/>
      <c r="BH18" s="326"/>
      <c r="BI18" s="326"/>
      <c r="BJ18" s="326"/>
      <c r="BK18" s="326"/>
      <c r="BL18" s="326"/>
      <c r="BM18" s="326"/>
      <c r="BN18" s="326"/>
      <c r="BO18" s="326"/>
      <c r="BP18" s="326"/>
      <c r="BQ18" s="326"/>
      <c r="BR18" s="326"/>
      <c r="BS18" s="326"/>
      <c r="BT18" s="326"/>
      <c r="BU18" s="577"/>
      <c r="BV18" s="325" t="s">
        <v>21</v>
      </c>
      <c r="BW18" s="326"/>
      <c r="BX18" s="326"/>
      <c r="BY18" s="326"/>
      <c r="BZ18" s="326"/>
      <c r="CA18" s="326"/>
      <c r="CB18" s="326"/>
      <c r="CC18" s="326"/>
      <c r="CD18" s="577"/>
    </row>
    <row r="19" spans="2:82" ht="18.75" customHeight="1">
      <c r="B19" s="384"/>
      <c r="C19" s="394"/>
      <c r="D19" s="394"/>
      <c r="E19" s="394"/>
      <c r="F19" s="394"/>
      <c r="G19" s="394"/>
      <c r="H19" s="394"/>
      <c r="I19" s="394"/>
      <c r="J19" s="394"/>
      <c r="K19" s="394"/>
      <c r="L19" s="394"/>
      <c r="M19" s="394"/>
      <c r="N19" s="394"/>
      <c r="O19" s="394"/>
      <c r="P19" s="394"/>
      <c r="Q19" s="394"/>
      <c r="R19" s="394"/>
      <c r="S19" s="394"/>
      <c r="T19" s="394"/>
      <c r="U19" s="392" t="s">
        <v>66</v>
      </c>
      <c r="V19" s="394"/>
      <c r="W19" s="394"/>
      <c r="X19" s="394"/>
      <c r="Y19" s="394"/>
      <c r="Z19" s="394"/>
      <c r="AA19" s="394"/>
      <c r="AB19" s="394" t="s">
        <v>67</v>
      </c>
      <c r="AC19" s="394"/>
      <c r="AD19" s="609"/>
      <c r="AE19" s="610" t="s">
        <v>68</v>
      </c>
      <c r="AF19" s="394"/>
      <c r="AG19" s="394"/>
      <c r="AH19" s="394"/>
      <c r="AI19" s="394" t="s">
        <v>69</v>
      </c>
      <c r="AJ19" s="394"/>
      <c r="AK19" s="393"/>
      <c r="AL19" s="581" t="s">
        <v>70</v>
      </c>
      <c r="AM19" s="582"/>
      <c r="AN19" s="582"/>
      <c r="AO19" s="582"/>
      <c r="AP19" s="582"/>
      <c r="AQ19" s="582"/>
      <c r="AR19" s="582"/>
      <c r="AS19" s="394" t="s">
        <v>71</v>
      </c>
      <c r="AT19" s="394"/>
      <c r="AU19" s="393"/>
      <c r="AV19" s="581" t="s">
        <v>72</v>
      </c>
      <c r="AW19" s="582"/>
      <c r="AX19" s="582"/>
      <c r="AY19" s="582"/>
      <c r="AZ19" s="582"/>
      <c r="BA19" s="582"/>
      <c r="BB19" s="582"/>
      <c r="BC19" s="394" t="s">
        <v>73</v>
      </c>
      <c r="BD19" s="393"/>
      <c r="BE19" s="392" t="s">
        <v>66</v>
      </c>
      <c r="BF19" s="394"/>
      <c r="BG19" s="394"/>
      <c r="BH19" s="394"/>
      <c r="BI19" s="394"/>
      <c r="BJ19" s="394"/>
      <c r="BK19" s="394"/>
      <c r="BL19" s="583"/>
      <c r="BM19" s="583"/>
      <c r="BN19" s="584"/>
      <c r="BO19" s="394" t="s">
        <v>68</v>
      </c>
      <c r="BP19" s="394"/>
      <c r="BQ19" s="394"/>
      <c r="BR19" s="394"/>
      <c r="BS19" s="394"/>
      <c r="BT19" s="394"/>
      <c r="BU19" s="393"/>
      <c r="BV19" s="606"/>
      <c r="BW19" s="607"/>
      <c r="BX19" s="607"/>
      <c r="BY19" s="607"/>
      <c r="BZ19" s="607"/>
      <c r="CA19" s="607"/>
      <c r="CB19" s="607"/>
      <c r="CC19" s="607"/>
      <c r="CD19" s="608"/>
    </row>
    <row r="20" spans="2:82" ht="14.25" customHeight="1">
      <c r="B20" s="198"/>
      <c r="C20" s="576">
        <f>EDATE($BT$10,-9)</f>
        <v>43556</v>
      </c>
      <c r="D20" s="576"/>
      <c r="E20" s="576"/>
      <c r="F20" s="576"/>
      <c r="G20" s="576"/>
      <c r="H20" s="576"/>
      <c r="I20" s="576"/>
      <c r="J20" s="576"/>
      <c r="K20" s="576"/>
      <c r="L20" s="576"/>
      <c r="M20" s="576"/>
      <c r="N20" s="576"/>
      <c r="O20" s="199"/>
      <c r="P20" s="530">
        <f>③最終入力!J32-③最終入力!J31-③最終入力!J30</f>
        <v>22</v>
      </c>
      <c r="Q20" s="531"/>
      <c r="R20" s="531"/>
      <c r="S20" s="565" t="s">
        <v>74</v>
      </c>
      <c r="T20" s="567"/>
      <c r="U20" s="574"/>
      <c r="V20" s="568"/>
      <c r="W20" s="568"/>
      <c r="X20" s="568"/>
      <c r="Y20" s="568"/>
      <c r="Z20" s="568"/>
      <c r="AA20" s="568"/>
      <c r="AB20" s="565"/>
      <c r="AC20" s="565"/>
      <c r="AD20" s="575"/>
      <c r="AE20" s="564"/>
      <c r="AF20" s="564"/>
      <c r="AG20" s="564"/>
      <c r="AH20" s="564"/>
      <c r="AI20" s="565"/>
      <c r="AJ20" s="565"/>
      <c r="AK20" s="565"/>
      <c r="AL20" s="566"/>
      <c r="AM20" s="564"/>
      <c r="AN20" s="564"/>
      <c r="AO20" s="564"/>
      <c r="AP20" s="564"/>
      <c r="AQ20" s="564"/>
      <c r="AR20" s="564"/>
      <c r="AS20" s="565"/>
      <c r="AT20" s="565"/>
      <c r="AU20" s="567"/>
      <c r="AV20" s="568"/>
      <c r="AW20" s="568"/>
      <c r="AX20" s="568"/>
      <c r="AY20" s="568"/>
      <c r="AZ20" s="568"/>
      <c r="BA20" s="568"/>
      <c r="BB20" s="568"/>
      <c r="BC20" s="565"/>
      <c r="BD20" s="567"/>
      <c r="BE20" s="513">
        <f>③最終入力!J24</f>
        <v>0</v>
      </c>
      <c r="BF20" s="514"/>
      <c r="BG20" s="514"/>
      <c r="BH20" s="514"/>
      <c r="BI20" s="514"/>
      <c r="BJ20" s="514"/>
      <c r="BK20" s="514"/>
      <c r="BL20" s="518" t="s">
        <v>108</v>
      </c>
      <c r="BM20" s="518"/>
      <c r="BN20" s="525"/>
      <c r="BO20" s="521"/>
      <c r="BP20" s="521"/>
      <c r="BQ20" s="521"/>
      <c r="BR20" s="521"/>
      <c r="BS20" s="518" t="s">
        <v>109</v>
      </c>
      <c r="BT20" s="518"/>
      <c r="BU20" s="522"/>
      <c r="BV20" s="513">
        <f>IF(P20&gt;16,SUM(U20:BU20),"日数不足")</f>
        <v>0</v>
      </c>
      <c r="BW20" s="514"/>
      <c r="BX20" s="514"/>
      <c r="BY20" s="514"/>
      <c r="BZ20" s="514"/>
      <c r="CA20" s="514"/>
      <c r="CB20" s="514"/>
      <c r="CC20" s="518" t="s">
        <v>9</v>
      </c>
      <c r="CD20" s="507"/>
    </row>
    <row r="21" spans="2:82" ht="14.25" customHeight="1">
      <c r="B21" s="198"/>
      <c r="C21" s="576">
        <f>EDATE($BT$10,-8)</f>
        <v>43586</v>
      </c>
      <c r="D21" s="576"/>
      <c r="E21" s="576"/>
      <c r="F21" s="576"/>
      <c r="G21" s="576"/>
      <c r="H21" s="576"/>
      <c r="I21" s="576"/>
      <c r="J21" s="576"/>
      <c r="K21" s="576"/>
      <c r="L21" s="576"/>
      <c r="M21" s="576"/>
      <c r="N21" s="576"/>
      <c r="O21" s="199"/>
      <c r="P21" s="530">
        <f>③最終入力!N32-③最終入力!N31-③最終入力!N30</f>
        <v>23</v>
      </c>
      <c r="Q21" s="531"/>
      <c r="R21" s="531"/>
      <c r="S21" s="565" t="s">
        <v>74</v>
      </c>
      <c r="T21" s="567"/>
      <c r="U21" s="574"/>
      <c r="V21" s="568"/>
      <c r="W21" s="568"/>
      <c r="X21" s="568"/>
      <c r="Y21" s="568"/>
      <c r="Z21" s="568"/>
      <c r="AA21" s="568"/>
      <c r="AB21" s="565"/>
      <c r="AC21" s="565"/>
      <c r="AD21" s="575"/>
      <c r="AE21" s="564"/>
      <c r="AF21" s="564"/>
      <c r="AG21" s="564"/>
      <c r="AH21" s="564"/>
      <c r="AI21" s="565"/>
      <c r="AJ21" s="565"/>
      <c r="AK21" s="565"/>
      <c r="AL21" s="566"/>
      <c r="AM21" s="564"/>
      <c r="AN21" s="564"/>
      <c r="AO21" s="564"/>
      <c r="AP21" s="564"/>
      <c r="AQ21" s="564"/>
      <c r="AR21" s="564"/>
      <c r="AS21" s="565"/>
      <c r="AT21" s="565"/>
      <c r="AU21" s="567"/>
      <c r="AV21" s="568"/>
      <c r="AW21" s="568"/>
      <c r="AX21" s="568"/>
      <c r="AY21" s="568"/>
      <c r="AZ21" s="568"/>
      <c r="BA21" s="568"/>
      <c r="BB21" s="568"/>
      <c r="BC21" s="565"/>
      <c r="BD21" s="567"/>
      <c r="BE21" s="513">
        <f>③最終入力!N24</f>
        <v>0</v>
      </c>
      <c r="BF21" s="514"/>
      <c r="BG21" s="514"/>
      <c r="BH21" s="514"/>
      <c r="BI21" s="514"/>
      <c r="BJ21" s="514"/>
      <c r="BK21" s="514"/>
      <c r="BL21" s="518" t="s">
        <v>108</v>
      </c>
      <c r="BM21" s="518"/>
      <c r="BN21" s="525"/>
      <c r="BO21" s="521"/>
      <c r="BP21" s="521"/>
      <c r="BQ21" s="521"/>
      <c r="BR21" s="521"/>
      <c r="BS21" s="518" t="s">
        <v>109</v>
      </c>
      <c r="BT21" s="518"/>
      <c r="BU21" s="522"/>
      <c r="BV21" s="513">
        <f t="shared" ref="BV21:BV31" si="0">IF(P21&gt;16,SUM(U21:BU21),"日数不足")</f>
        <v>0</v>
      </c>
      <c r="BW21" s="514"/>
      <c r="BX21" s="514"/>
      <c r="BY21" s="514"/>
      <c r="BZ21" s="514"/>
      <c r="CA21" s="514"/>
      <c r="CB21" s="514"/>
      <c r="CC21" s="518" t="s">
        <v>9</v>
      </c>
      <c r="CD21" s="507"/>
    </row>
    <row r="22" spans="2:82" ht="14.25" customHeight="1">
      <c r="B22" s="198"/>
      <c r="C22" s="576">
        <f>EDATE($BT$10,-7)</f>
        <v>43617</v>
      </c>
      <c r="D22" s="576"/>
      <c r="E22" s="576"/>
      <c r="F22" s="576"/>
      <c r="G22" s="576"/>
      <c r="H22" s="576"/>
      <c r="I22" s="576"/>
      <c r="J22" s="576"/>
      <c r="K22" s="576"/>
      <c r="L22" s="576"/>
      <c r="M22" s="576"/>
      <c r="N22" s="576"/>
      <c r="O22" s="199"/>
      <c r="P22" s="530">
        <f>③最終入力!R32-③最終入力!R31-③最終入力!R30</f>
        <v>20</v>
      </c>
      <c r="Q22" s="531"/>
      <c r="R22" s="531"/>
      <c r="S22" s="565" t="s">
        <v>75</v>
      </c>
      <c r="T22" s="567"/>
      <c r="U22" s="574"/>
      <c r="V22" s="568"/>
      <c r="W22" s="568"/>
      <c r="X22" s="568"/>
      <c r="Y22" s="568"/>
      <c r="Z22" s="568"/>
      <c r="AA22" s="568"/>
      <c r="AB22" s="565"/>
      <c r="AC22" s="565"/>
      <c r="AD22" s="575"/>
      <c r="AE22" s="564"/>
      <c r="AF22" s="564"/>
      <c r="AG22" s="564"/>
      <c r="AH22" s="564"/>
      <c r="AI22" s="565"/>
      <c r="AJ22" s="565"/>
      <c r="AK22" s="565"/>
      <c r="AL22" s="566"/>
      <c r="AM22" s="564"/>
      <c r="AN22" s="564"/>
      <c r="AO22" s="564"/>
      <c r="AP22" s="564"/>
      <c r="AQ22" s="564"/>
      <c r="AR22" s="564"/>
      <c r="AS22" s="565"/>
      <c r="AT22" s="565"/>
      <c r="AU22" s="567"/>
      <c r="AV22" s="568"/>
      <c r="AW22" s="568"/>
      <c r="AX22" s="568"/>
      <c r="AY22" s="568"/>
      <c r="AZ22" s="568"/>
      <c r="BA22" s="568"/>
      <c r="BB22" s="568"/>
      <c r="BC22" s="565"/>
      <c r="BD22" s="567"/>
      <c r="BE22" s="513">
        <f>③最終入力!R24</f>
        <v>0</v>
      </c>
      <c r="BF22" s="514"/>
      <c r="BG22" s="514"/>
      <c r="BH22" s="514"/>
      <c r="BI22" s="514"/>
      <c r="BJ22" s="514"/>
      <c r="BK22" s="514"/>
      <c r="BL22" s="518" t="s">
        <v>108</v>
      </c>
      <c r="BM22" s="518"/>
      <c r="BN22" s="525"/>
      <c r="BO22" s="521"/>
      <c r="BP22" s="521"/>
      <c r="BQ22" s="521"/>
      <c r="BR22" s="521"/>
      <c r="BS22" s="518" t="s">
        <v>109</v>
      </c>
      <c r="BT22" s="518"/>
      <c r="BU22" s="522"/>
      <c r="BV22" s="513">
        <f t="shared" si="0"/>
        <v>0</v>
      </c>
      <c r="BW22" s="514"/>
      <c r="BX22" s="514"/>
      <c r="BY22" s="514"/>
      <c r="BZ22" s="514"/>
      <c r="CA22" s="514"/>
      <c r="CB22" s="514"/>
      <c r="CC22" s="518" t="s">
        <v>9</v>
      </c>
      <c r="CD22" s="507"/>
    </row>
    <row r="23" spans="2:82" ht="14.25" customHeight="1">
      <c r="B23" s="198"/>
      <c r="C23" s="576">
        <f>EDATE($BT$10,-6)</f>
        <v>43647</v>
      </c>
      <c r="D23" s="576"/>
      <c r="E23" s="576"/>
      <c r="F23" s="576"/>
      <c r="G23" s="576"/>
      <c r="H23" s="576"/>
      <c r="I23" s="576"/>
      <c r="J23" s="576"/>
      <c r="K23" s="576"/>
      <c r="L23" s="576"/>
      <c r="M23" s="576"/>
      <c r="N23" s="576"/>
      <c r="O23" s="199"/>
      <c r="P23" s="530">
        <f>③最終入力!V32-③最終入力!V31-③最終入力!V30</f>
        <v>23</v>
      </c>
      <c r="Q23" s="531"/>
      <c r="R23" s="531"/>
      <c r="S23" s="565" t="s">
        <v>75</v>
      </c>
      <c r="T23" s="567"/>
      <c r="U23" s="574"/>
      <c r="V23" s="568"/>
      <c r="W23" s="568"/>
      <c r="X23" s="568"/>
      <c r="Y23" s="568"/>
      <c r="Z23" s="568"/>
      <c r="AA23" s="568"/>
      <c r="AB23" s="565"/>
      <c r="AC23" s="565"/>
      <c r="AD23" s="575"/>
      <c r="AE23" s="564"/>
      <c r="AF23" s="564"/>
      <c r="AG23" s="564"/>
      <c r="AH23" s="564"/>
      <c r="AI23" s="565"/>
      <c r="AJ23" s="565"/>
      <c r="AK23" s="565"/>
      <c r="AL23" s="566"/>
      <c r="AM23" s="564"/>
      <c r="AN23" s="564"/>
      <c r="AO23" s="564"/>
      <c r="AP23" s="564"/>
      <c r="AQ23" s="564"/>
      <c r="AR23" s="564"/>
      <c r="AS23" s="565"/>
      <c r="AT23" s="565"/>
      <c r="AU23" s="567"/>
      <c r="AV23" s="568"/>
      <c r="AW23" s="568"/>
      <c r="AX23" s="568"/>
      <c r="AY23" s="568"/>
      <c r="AZ23" s="568"/>
      <c r="BA23" s="568"/>
      <c r="BB23" s="568"/>
      <c r="BC23" s="565"/>
      <c r="BD23" s="567"/>
      <c r="BE23" s="513">
        <f>③最終入力!V24</f>
        <v>0</v>
      </c>
      <c r="BF23" s="514"/>
      <c r="BG23" s="514"/>
      <c r="BH23" s="514"/>
      <c r="BI23" s="514"/>
      <c r="BJ23" s="514"/>
      <c r="BK23" s="514"/>
      <c r="BL23" s="518" t="s">
        <v>108</v>
      </c>
      <c r="BM23" s="518"/>
      <c r="BN23" s="525"/>
      <c r="BO23" s="521"/>
      <c r="BP23" s="521"/>
      <c r="BQ23" s="521"/>
      <c r="BR23" s="521"/>
      <c r="BS23" s="518" t="s">
        <v>109</v>
      </c>
      <c r="BT23" s="518"/>
      <c r="BU23" s="522"/>
      <c r="BV23" s="513">
        <f t="shared" si="0"/>
        <v>0</v>
      </c>
      <c r="BW23" s="514"/>
      <c r="BX23" s="514"/>
      <c r="BY23" s="514"/>
      <c r="BZ23" s="514"/>
      <c r="CA23" s="514"/>
      <c r="CB23" s="514"/>
      <c r="CC23" s="518" t="s">
        <v>9</v>
      </c>
      <c r="CD23" s="507"/>
    </row>
    <row r="24" spans="2:82" ht="14.25" customHeight="1">
      <c r="B24" s="198"/>
      <c r="C24" s="576">
        <f>EDATE($BT$10,-5)</f>
        <v>43678</v>
      </c>
      <c r="D24" s="576"/>
      <c r="E24" s="576"/>
      <c r="F24" s="576"/>
      <c r="G24" s="576"/>
      <c r="H24" s="576"/>
      <c r="I24" s="576"/>
      <c r="J24" s="576"/>
      <c r="K24" s="576"/>
      <c r="L24" s="576"/>
      <c r="M24" s="576"/>
      <c r="N24" s="576"/>
      <c r="O24" s="199"/>
      <c r="P24" s="530">
        <f>③最終入力!Z32-③最終入力!Z31-③最終入力!Z30</f>
        <v>22</v>
      </c>
      <c r="Q24" s="531"/>
      <c r="R24" s="531"/>
      <c r="S24" s="565" t="s">
        <v>75</v>
      </c>
      <c r="T24" s="567"/>
      <c r="U24" s="574"/>
      <c r="V24" s="568"/>
      <c r="W24" s="568"/>
      <c r="X24" s="568"/>
      <c r="Y24" s="568"/>
      <c r="Z24" s="568"/>
      <c r="AA24" s="568"/>
      <c r="AB24" s="565"/>
      <c r="AC24" s="565"/>
      <c r="AD24" s="575"/>
      <c r="AE24" s="564"/>
      <c r="AF24" s="564"/>
      <c r="AG24" s="564"/>
      <c r="AH24" s="564"/>
      <c r="AI24" s="565"/>
      <c r="AJ24" s="565"/>
      <c r="AK24" s="565"/>
      <c r="AL24" s="566"/>
      <c r="AM24" s="564"/>
      <c r="AN24" s="564"/>
      <c r="AO24" s="564"/>
      <c r="AP24" s="564"/>
      <c r="AQ24" s="564"/>
      <c r="AR24" s="564"/>
      <c r="AS24" s="565"/>
      <c r="AT24" s="565"/>
      <c r="AU24" s="567"/>
      <c r="AV24" s="568"/>
      <c r="AW24" s="568"/>
      <c r="AX24" s="568"/>
      <c r="AY24" s="568"/>
      <c r="AZ24" s="568"/>
      <c r="BA24" s="568"/>
      <c r="BB24" s="568"/>
      <c r="BC24" s="565"/>
      <c r="BD24" s="567"/>
      <c r="BE24" s="513">
        <f>③最終入力!Z24</f>
        <v>0</v>
      </c>
      <c r="BF24" s="514"/>
      <c r="BG24" s="514"/>
      <c r="BH24" s="514"/>
      <c r="BI24" s="514"/>
      <c r="BJ24" s="514"/>
      <c r="BK24" s="514"/>
      <c r="BL24" s="518" t="s">
        <v>108</v>
      </c>
      <c r="BM24" s="518"/>
      <c r="BN24" s="525"/>
      <c r="BO24" s="521"/>
      <c r="BP24" s="521"/>
      <c r="BQ24" s="521"/>
      <c r="BR24" s="521"/>
      <c r="BS24" s="518" t="s">
        <v>109</v>
      </c>
      <c r="BT24" s="518"/>
      <c r="BU24" s="522"/>
      <c r="BV24" s="513">
        <f t="shared" si="0"/>
        <v>0</v>
      </c>
      <c r="BW24" s="514"/>
      <c r="BX24" s="514"/>
      <c r="BY24" s="514"/>
      <c r="BZ24" s="514"/>
      <c r="CA24" s="514"/>
      <c r="CB24" s="514"/>
      <c r="CC24" s="518" t="s">
        <v>9</v>
      </c>
      <c r="CD24" s="507"/>
    </row>
    <row r="25" spans="2:82" ht="14.25" customHeight="1">
      <c r="B25" s="198"/>
      <c r="C25" s="576">
        <f>EDATE($BT$10,-4)</f>
        <v>43709</v>
      </c>
      <c r="D25" s="576"/>
      <c r="E25" s="576"/>
      <c r="F25" s="576"/>
      <c r="G25" s="576"/>
      <c r="H25" s="576"/>
      <c r="I25" s="576"/>
      <c r="J25" s="576"/>
      <c r="K25" s="576"/>
      <c r="L25" s="576"/>
      <c r="M25" s="576"/>
      <c r="N25" s="576"/>
      <c r="O25" s="199"/>
      <c r="P25" s="530">
        <f>③最終入力!AD32-③最終入力!AD31-③最終入力!AD30</f>
        <v>21</v>
      </c>
      <c r="Q25" s="531"/>
      <c r="R25" s="531"/>
      <c r="S25" s="565" t="s">
        <v>75</v>
      </c>
      <c r="T25" s="567"/>
      <c r="U25" s="574"/>
      <c r="V25" s="568"/>
      <c r="W25" s="568"/>
      <c r="X25" s="568"/>
      <c r="Y25" s="568"/>
      <c r="Z25" s="568"/>
      <c r="AA25" s="568"/>
      <c r="AB25" s="565"/>
      <c r="AC25" s="565"/>
      <c r="AD25" s="575"/>
      <c r="AE25" s="564"/>
      <c r="AF25" s="564"/>
      <c r="AG25" s="564"/>
      <c r="AH25" s="564"/>
      <c r="AI25" s="565"/>
      <c r="AJ25" s="565"/>
      <c r="AK25" s="565"/>
      <c r="AL25" s="566"/>
      <c r="AM25" s="564"/>
      <c r="AN25" s="564"/>
      <c r="AO25" s="564"/>
      <c r="AP25" s="564"/>
      <c r="AQ25" s="564"/>
      <c r="AR25" s="564"/>
      <c r="AS25" s="565"/>
      <c r="AT25" s="565"/>
      <c r="AU25" s="567"/>
      <c r="AV25" s="568"/>
      <c r="AW25" s="568"/>
      <c r="AX25" s="568"/>
      <c r="AY25" s="568"/>
      <c r="AZ25" s="568"/>
      <c r="BA25" s="568"/>
      <c r="BB25" s="568"/>
      <c r="BC25" s="565"/>
      <c r="BD25" s="567"/>
      <c r="BE25" s="513">
        <f>③最終入力!AD24</f>
        <v>0</v>
      </c>
      <c r="BF25" s="514"/>
      <c r="BG25" s="514"/>
      <c r="BH25" s="514"/>
      <c r="BI25" s="514"/>
      <c r="BJ25" s="514"/>
      <c r="BK25" s="514"/>
      <c r="BL25" s="518" t="s">
        <v>108</v>
      </c>
      <c r="BM25" s="518"/>
      <c r="BN25" s="525"/>
      <c r="BO25" s="521"/>
      <c r="BP25" s="521"/>
      <c r="BQ25" s="521"/>
      <c r="BR25" s="521"/>
      <c r="BS25" s="518" t="s">
        <v>109</v>
      </c>
      <c r="BT25" s="518"/>
      <c r="BU25" s="522"/>
      <c r="BV25" s="513">
        <f t="shared" si="0"/>
        <v>0</v>
      </c>
      <c r="BW25" s="514"/>
      <c r="BX25" s="514"/>
      <c r="BY25" s="514"/>
      <c r="BZ25" s="514"/>
      <c r="CA25" s="514"/>
      <c r="CB25" s="514"/>
      <c r="CC25" s="518" t="s">
        <v>9</v>
      </c>
      <c r="CD25" s="507"/>
    </row>
    <row r="26" spans="2:82" ht="14.25" customHeight="1">
      <c r="B26" s="198"/>
      <c r="C26" s="576">
        <f>EDATE($BT$10,-3)</f>
        <v>43739</v>
      </c>
      <c r="D26" s="576"/>
      <c r="E26" s="576"/>
      <c r="F26" s="576"/>
      <c r="G26" s="576"/>
      <c r="H26" s="576"/>
      <c r="I26" s="576"/>
      <c r="J26" s="576"/>
      <c r="K26" s="576"/>
      <c r="L26" s="576"/>
      <c r="M26" s="576"/>
      <c r="N26" s="576"/>
      <c r="O26" s="199"/>
      <c r="P26" s="530">
        <f>③最終入力!AH32-③最終入力!AH31-③最終入力!AH30</f>
        <v>23</v>
      </c>
      <c r="Q26" s="531"/>
      <c r="R26" s="531"/>
      <c r="S26" s="565" t="s">
        <v>75</v>
      </c>
      <c r="T26" s="567"/>
      <c r="U26" s="574"/>
      <c r="V26" s="568"/>
      <c r="W26" s="568"/>
      <c r="X26" s="568"/>
      <c r="Y26" s="568"/>
      <c r="Z26" s="568"/>
      <c r="AA26" s="568"/>
      <c r="AB26" s="565"/>
      <c r="AC26" s="565"/>
      <c r="AD26" s="575"/>
      <c r="AE26" s="564"/>
      <c r="AF26" s="564"/>
      <c r="AG26" s="564"/>
      <c r="AH26" s="564"/>
      <c r="AI26" s="565"/>
      <c r="AJ26" s="565"/>
      <c r="AK26" s="565"/>
      <c r="AL26" s="566"/>
      <c r="AM26" s="564"/>
      <c r="AN26" s="564"/>
      <c r="AO26" s="564"/>
      <c r="AP26" s="564"/>
      <c r="AQ26" s="564"/>
      <c r="AR26" s="564"/>
      <c r="AS26" s="565"/>
      <c r="AT26" s="565"/>
      <c r="AU26" s="567"/>
      <c r="AV26" s="568"/>
      <c r="AW26" s="568"/>
      <c r="AX26" s="568"/>
      <c r="AY26" s="568"/>
      <c r="AZ26" s="568"/>
      <c r="BA26" s="568"/>
      <c r="BB26" s="568"/>
      <c r="BC26" s="565"/>
      <c r="BD26" s="567"/>
      <c r="BE26" s="513">
        <f>③最終入力!AH24</f>
        <v>0</v>
      </c>
      <c r="BF26" s="514"/>
      <c r="BG26" s="514"/>
      <c r="BH26" s="514"/>
      <c r="BI26" s="514"/>
      <c r="BJ26" s="514"/>
      <c r="BK26" s="514"/>
      <c r="BL26" s="518" t="s">
        <v>108</v>
      </c>
      <c r="BM26" s="518"/>
      <c r="BN26" s="525"/>
      <c r="BO26" s="521"/>
      <c r="BP26" s="521"/>
      <c r="BQ26" s="521"/>
      <c r="BR26" s="521"/>
      <c r="BS26" s="518" t="s">
        <v>109</v>
      </c>
      <c r="BT26" s="518"/>
      <c r="BU26" s="522"/>
      <c r="BV26" s="513">
        <f t="shared" si="0"/>
        <v>0</v>
      </c>
      <c r="BW26" s="514"/>
      <c r="BX26" s="514"/>
      <c r="BY26" s="514"/>
      <c r="BZ26" s="514"/>
      <c r="CA26" s="514"/>
      <c r="CB26" s="514"/>
      <c r="CC26" s="518" t="s">
        <v>9</v>
      </c>
      <c r="CD26" s="507"/>
    </row>
    <row r="27" spans="2:82" ht="14.25" customHeight="1">
      <c r="B27" s="198"/>
      <c r="C27" s="576">
        <f>EDATE($BT$10,-2)</f>
        <v>43770</v>
      </c>
      <c r="D27" s="576"/>
      <c r="E27" s="576"/>
      <c r="F27" s="576"/>
      <c r="G27" s="576"/>
      <c r="H27" s="576"/>
      <c r="I27" s="576"/>
      <c r="J27" s="576"/>
      <c r="K27" s="576"/>
      <c r="L27" s="576"/>
      <c r="M27" s="576"/>
      <c r="N27" s="576"/>
      <c r="O27" s="199"/>
      <c r="P27" s="530">
        <f>③最終入力!AL32-③最終入力!AL31-③最終入力!AL30</f>
        <v>21</v>
      </c>
      <c r="Q27" s="531"/>
      <c r="R27" s="531"/>
      <c r="S27" s="565" t="s">
        <v>75</v>
      </c>
      <c r="T27" s="567"/>
      <c r="U27" s="574"/>
      <c r="V27" s="568"/>
      <c r="W27" s="568"/>
      <c r="X27" s="568"/>
      <c r="Y27" s="568"/>
      <c r="Z27" s="568"/>
      <c r="AA27" s="568"/>
      <c r="AB27" s="565"/>
      <c r="AC27" s="565"/>
      <c r="AD27" s="575"/>
      <c r="AE27" s="564"/>
      <c r="AF27" s="564"/>
      <c r="AG27" s="564"/>
      <c r="AH27" s="564"/>
      <c r="AI27" s="565"/>
      <c r="AJ27" s="565"/>
      <c r="AK27" s="565"/>
      <c r="AL27" s="566"/>
      <c r="AM27" s="564"/>
      <c r="AN27" s="564"/>
      <c r="AO27" s="564"/>
      <c r="AP27" s="564"/>
      <c r="AQ27" s="564"/>
      <c r="AR27" s="564"/>
      <c r="AS27" s="565"/>
      <c r="AT27" s="565"/>
      <c r="AU27" s="567"/>
      <c r="AV27" s="568"/>
      <c r="AW27" s="568"/>
      <c r="AX27" s="568"/>
      <c r="AY27" s="568"/>
      <c r="AZ27" s="568"/>
      <c r="BA27" s="568"/>
      <c r="BB27" s="568"/>
      <c r="BC27" s="565"/>
      <c r="BD27" s="567"/>
      <c r="BE27" s="513">
        <f>③最終入力!AL24</f>
        <v>0</v>
      </c>
      <c r="BF27" s="514"/>
      <c r="BG27" s="514"/>
      <c r="BH27" s="514"/>
      <c r="BI27" s="514"/>
      <c r="BJ27" s="514"/>
      <c r="BK27" s="514"/>
      <c r="BL27" s="518" t="s">
        <v>108</v>
      </c>
      <c r="BM27" s="518"/>
      <c r="BN27" s="525"/>
      <c r="BO27" s="521"/>
      <c r="BP27" s="521"/>
      <c r="BQ27" s="521"/>
      <c r="BR27" s="521"/>
      <c r="BS27" s="518" t="s">
        <v>109</v>
      </c>
      <c r="BT27" s="518"/>
      <c r="BU27" s="522"/>
      <c r="BV27" s="513">
        <f t="shared" si="0"/>
        <v>0</v>
      </c>
      <c r="BW27" s="514"/>
      <c r="BX27" s="514"/>
      <c r="BY27" s="514"/>
      <c r="BZ27" s="514"/>
      <c r="CA27" s="514"/>
      <c r="CB27" s="514"/>
      <c r="CC27" s="518" t="s">
        <v>9</v>
      </c>
      <c r="CD27" s="507"/>
    </row>
    <row r="28" spans="2:82" ht="14.25" customHeight="1" thickBot="1">
      <c r="B28" s="200"/>
      <c r="C28" s="585">
        <f>EDATE($BT$10,-1)</f>
        <v>43800</v>
      </c>
      <c r="D28" s="585"/>
      <c r="E28" s="585"/>
      <c r="F28" s="585"/>
      <c r="G28" s="585"/>
      <c r="H28" s="585"/>
      <c r="I28" s="585"/>
      <c r="J28" s="585"/>
      <c r="K28" s="585"/>
      <c r="L28" s="585"/>
      <c r="M28" s="585"/>
      <c r="N28" s="585"/>
      <c r="O28" s="201"/>
      <c r="P28" s="556">
        <f>③最終入力!AP32-③最終入力!AP31-③最終入力!AP30</f>
        <v>22</v>
      </c>
      <c r="Q28" s="557"/>
      <c r="R28" s="557"/>
      <c r="S28" s="534" t="s">
        <v>75</v>
      </c>
      <c r="T28" s="569"/>
      <c r="U28" s="573"/>
      <c r="V28" s="570"/>
      <c r="W28" s="570"/>
      <c r="X28" s="570"/>
      <c r="Y28" s="570"/>
      <c r="Z28" s="570"/>
      <c r="AA28" s="570"/>
      <c r="AB28" s="534"/>
      <c r="AC28" s="534"/>
      <c r="AD28" s="535"/>
      <c r="AE28" s="536"/>
      <c r="AF28" s="536"/>
      <c r="AG28" s="536"/>
      <c r="AH28" s="536"/>
      <c r="AI28" s="534"/>
      <c r="AJ28" s="534"/>
      <c r="AK28" s="534"/>
      <c r="AL28" s="537"/>
      <c r="AM28" s="536"/>
      <c r="AN28" s="536"/>
      <c r="AO28" s="536"/>
      <c r="AP28" s="536"/>
      <c r="AQ28" s="536"/>
      <c r="AR28" s="536"/>
      <c r="AS28" s="534"/>
      <c r="AT28" s="534"/>
      <c r="AU28" s="569"/>
      <c r="AV28" s="570"/>
      <c r="AW28" s="570"/>
      <c r="AX28" s="570"/>
      <c r="AY28" s="570"/>
      <c r="AZ28" s="570"/>
      <c r="BA28" s="570"/>
      <c r="BB28" s="570"/>
      <c r="BC28" s="534"/>
      <c r="BD28" s="569"/>
      <c r="BE28" s="513">
        <f>③最終入力!AP24</f>
        <v>0</v>
      </c>
      <c r="BF28" s="514"/>
      <c r="BG28" s="514"/>
      <c r="BH28" s="514"/>
      <c r="BI28" s="514"/>
      <c r="BJ28" s="514"/>
      <c r="BK28" s="514"/>
      <c r="BL28" s="562" t="s">
        <v>108</v>
      </c>
      <c r="BM28" s="562"/>
      <c r="BN28" s="571"/>
      <c r="BO28" s="572">
        <f>③最終入力!AT24</f>
        <v>0</v>
      </c>
      <c r="BP28" s="561"/>
      <c r="BQ28" s="561"/>
      <c r="BR28" s="561"/>
      <c r="BS28" s="558" t="s">
        <v>109</v>
      </c>
      <c r="BT28" s="558"/>
      <c r="BU28" s="559"/>
      <c r="BV28" s="560">
        <f t="shared" si="0"/>
        <v>0</v>
      </c>
      <c r="BW28" s="561"/>
      <c r="BX28" s="561"/>
      <c r="BY28" s="561"/>
      <c r="BZ28" s="561"/>
      <c r="CA28" s="561"/>
      <c r="CB28" s="561"/>
      <c r="CC28" s="562" t="s">
        <v>9</v>
      </c>
      <c r="CD28" s="563"/>
    </row>
    <row r="29" spans="2:82" ht="14.25" customHeight="1" thickTop="1">
      <c r="B29" s="202"/>
      <c r="C29" s="586">
        <f>EDATE($BT$10,0)</f>
        <v>43831</v>
      </c>
      <c r="D29" s="586"/>
      <c r="E29" s="586"/>
      <c r="F29" s="586"/>
      <c r="G29" s="586"/>
      <c r="H29" s="586"/>
      <c r="I29" s="586"/>
      <c r="J29" s="586"/>
      <c r="K29" s="586"/>
      <c r="L29" s="586"/>
      <c r="M29" s="586"/>
      <c r="N29" s="586"/>
      <c r="O29" s="203"/>
      <c r="P29" s="555">
        <f>③最終入力!AX32-③最終入力!AX31-③最終入力!AX30</f>
        <v>23</v>
      </c>
      <c r="Q29" s="528"/>
      <c r="R29" s="528"/>
      <c r="S29" s="528" t="s">
        <v>75</v>
      </c>
      <c r="T29" s="529"/>
      <c r="U29" s="538">
        <f>③最終入力!AX15-AL29</f>
        <v>446052</v>
      </c>
      <c r="V29" s="539"/>
      <c r="W29" s="539"/>
      <c r="X29" s="539"/>
      <c r="Y29" s="539"/>
      <c r="Z29" s="539"/>
      <c r="AA29" s="539"/>
      <c r="AB29" s="543" t="s">
        <v>110</v>
      </c>
      <c r="AC29" s="543"/>
      <c r="AD29" s="547"/>
      <c r="AE29" s="550"/>
      <c r="AF29" s="550"/>
      <c r="AG29" s="550"/>
      <c r="AH29" s="550"/>
      <c r="AI29" s="543" t="s">
        <v>111</v>
      </c>
      <c r="AJ29" s="543"/>
      <c r="AK29" s="543"/>
      <c r="AL29" s="551">
        <f>③最終入力!AX8</f>
        <v>29256</v>
      </c>
      <c r="AM29" s="552"/>
      <c r="AN29" s="552"/>
      <c r="AO29" s="552"/>
      <c r="AP29" s="552"/>
      <c r="AQ29" s="552"/>
      <c r="AR29" s="552"/>
      <c r="AS29" s="543" t="s">
        <v>112</v>
      </c>
      <c r="AT29" s="553"/>
      <c r="AU29" s="554"/>
      <c r="AV29" s="542"/>
      <c r="AW29" s="542"/>
      <c r="AX29" s="542"/>
      <c r="AY29" s="542"/>
      <c r="AZ29" s="542"/>
      <c r="BA29" s="542"/>
      <c r="BB29" s="542"/>
      <c r="BC29" s="543" t="s">
        <v>9</v>
      </c>
      <c r="BD29" s="544"/>
      <c r="BE29" s="545">
        <f>③最終入力!AX24</f>
        <v>60234</v>
      </c>
      <c r="BF29" s="546"/>
      <c r="BG29" s="546"/>
      <c r="BH29" s="546"/>
      <c r="BI29" s="546"/>
      <c r="BJ29" s="546"/>
      <c r="BK29" s="546"/>
      <c r="BL29" s="543" t="s">
        <v>113</v>
      </c>
      <c r="BM29" s="543"/>
      <c r="BN29" s="547"/>
      <c r="BO29" s="548"/>
      <c r="BP29" s="548"/>
      <c r="BQ29" s="548"/>
      <c r="BR29" s="548"/>
      <c r="BS29" s="540" t="s">
        <v>114</v>
      </c>
      <c r="BT29" s="540"/>
      <c r="BU29" s="549"/>
      <c r="BV29" s="538">
        <f>IF(P29&gt;16,SUM(U29:BU29),"日数不足")</f>
        <v>535542</v>
      </c>
      <c r="BW29" s="539"/>
      <c r="BX29" s="539"/>
      <c r="BY29" s="539"/>
      <c r="BZ29" s="539"/>
      <c r="CA29" s="539"/>
      <c r="CB29" s="539"/>
      <c r="CC29" s="540" t="s">
        <v>9</v>
      </c>
      <c r="CD29" s="541"/>
    </row>
    <row r="30" spans="2:82" ht="14.25" customHeight="1">
      <c r="B30" s="198"/>
      <c r="C30" s="576">
        <f>EDATE($BT$10,1)</f>
        <v>43862</v>
      </c>
      <c r="D30" s="576"/>
      <c r="E30" s="576"/>
      <c r="F30" s="576"/>
      <c r="G30" s="576"/>
      <c r="H30" s="576"/>
      <c r="I30" s="576"/>
      <c r="J30" s="576"/>
      <c r="K30" s="576"/>
      <c r="L30" s="576"/>
      <c r="M30" s="576"/>
      <c r="N30" s="576"/>
      <c r="O30" s="199"/>
      <c r="P30" s="530">
        <f>③最終入力!BB32-③最終入力!BB31-③最終入力!BB30</f>
        <v>20</v>
      </c>
      <c r="Q30" s="531"/>
      <c r="R30" s="531"/>
      <c r="S30" s="531" t="s">
        <v>75</v>
      </c>
      <c r="T30" s="532"/>
      <c r="U30" s="513">
        <f>③最終入力!BB15-AL30</f>
        <v>446052</v>
      </c>
      <c r="V30" s="514"/>
      <c r="W30" s="514"/>
      <c r="X30" s="514"/>
      <c r="Y30" s="514"/>
      <c r="Z30" s="514"/>
      <c r="AA30" s="514"/>
      <c r="AB30" s="518" t="s">
        <v>110</v>
      </c>
      <c r="AC30" s="518"/>
      <c r="AD30" s="525"/>
      <c r="AE30" s="517"/>
      <c r="AF30" s="517"/>
      <c r="AG30" s="517"/>
      <c r="AH30" s="517"/>
      <c r="AI30" s="518" t="s">
        <v>111</v>
      </c>
      <c r="AJ30" s="518"/>
      <c r="AK30" s="518"/>
      <c r="AL30" s="519">
        <f>③最終入力!BB8</f>
        <v>29256</v>
      </c>
      <c r="AM30" s="520"/>
      <c r="AN30" s="520"/>
      <c r="AO30" s="520"/>
      <c r="AP30" s="520"/>
      <c r="AQ30" s="520"/>
      <c r="AR30" s="520"/>
      <c r="AS30" s="506" t="s">
        <v>112</v>
      </c>
      <c r="AT30" s="506"/>
      <c r="AU30" s="507"/>
      <c r="AV30" s="521"/>
      <c r="AW30" s="521"/>
      <c r="AX30" s="521"/>
      <c r="AY30" s="521"/>
      <c r="AZ30" s="521"/>
      <c r="BA30" s="521"/>
      <c r="BB30" s="521"/>
      <c r="BC30" s="518" t="s">
        <v>9</v>
      </c>
      <c r="BD30" s="522"/>
      <c r="BE30" s="519">
        <f>③最終入力!BB24</f>
        <v>69657</v>
      </c>
      <c r="BF30" s="520"/>
      <c r="BG30" s="520"/>
      <c r="BH30" s="520"/>
      <c r="BI30" s="520"/>
      <c r="BJ30" s="520"/>
      <c r="BK30" s="520"/>
      <c r="BL30" s="518" t="s">
        <v>113</v>
      </c>
      <c r="BM30" s="518"/>
      <c r="BN30" s="525"/>
      <c r="BO30" s="533"/>
      <c r="BP30" s="521"/>
      <c r="BQ30" s="521"/>
      <c r="BR30" s="521"/>
      <c r="BS30" s="518" t="s">
        <v>114</v>
      </c>
      <c r="BT30" s="518"/>
      <c r="BU30" s="522"/>
      <c r="BV30" s="513">
        <f t="shared" si="0"/>
        <v>544965</v>
      </c>
      <c r="BW30" s="514"/>
      <c r="BX30" s="514"/>
      <c r="BY30" s="514"/>
      <c r="BZ30" s="514"/>
      <c r="CA30" s="514"/>
      <c r="CB30" s="514"/>
      <c r="CC30" s="518" t="s">
        <v>9</v>
      </c>
      <c r="CD30" s="507"/>
    </row>
    <row r="31" spans="2:82" ht="14.25" customHeight="1">
      <c r="B31" s="198"/>
      <c r="C31" s="576">
        <f>EDATE($BT$10,2)</f>
        <v>43891</v>
      </c>
      <c r="D31" s="576"/>
      <c r="E31" s="576"/>
      <c r="F31" s="576"/>
      <c r="G31" s="576"/>
      <c r="H31" s="576"/>
      <c r="I31" s="576"/>
      <c r="J31" s="576"/>
      <c r="K31" s="576"/>
      <c r="L31" s="576"/>
      <c r="M31" s="576"/>
      <c r="N31" s="576"/>
      <c r="O31" s="199"/>
      <c r="P31" s="530">
        <f>③最終入力!BF32-③最終入力!BF31-③最終入力!BF30</f>
        <v>22</v>
      </c>
      <c r="Q31" s="531"/>
      <c r="R31" s="531"/>
      <c r="S31" s="531" t="s">
        <v>75</v>
      </c>
      <c r="T31" s="532"/>
      <c r="U31" s="513">
        <f>③最終入力!BF15-AL31</f>
        <v>446052</v>
      </c>
      <c r="V31" s="514"/>
      <c r="W31" s="514"/>
      <c r="X31" s="514"/>
      <c r="Y31" s="514"/>
      <c r="Z31" s="514"/>
      <c r="AA31" s="514"/>
      <c r="AB31" s="518" t="s">
        <v>110</v>
      </c>
      <c r="AC31" s="518"/>
      <c r="AD31" s="525"/>
      <c r="AE31" s="517"/>
      <c r="AF31" s="517"/>
      <c r="AG31" s="517"/>
      <c r="AH31" s="517"/>
      <c r="AI31" s="518" t="s">
        <v>111</v>
      </c>
      <c r="AJ31" s="518"/>
      <c r="AK31" s="518"/>
      <c r="AL31" s="519">
        <f>③最終入力!BF8</f>
        <v>29256</v>
      </c>
      <c r="AM31" s="520"/>
      <c r="AN31" s="520"/>
      <c r="AO31" s="520"/>
      <c r="AP31" s="520"/>
      <c r="AQ31" s="520"/>
      <c r="AR31" s="520"/>
      <c r="AS31" s="506" t="s">
        <v>112</v>
      </c>
      <c r="AT31" s="506"/>
      <c r="AU31" s="507"/>
      <c r="AV31" s="521"/>
      <c r="AW31" s="521"/>
      <c r="AX31" s="521"/>
      <c r="AY31" s="521"/>
      <c r="AZ31" s="521"/>
      <c r="BA31" s="521"/>
      <c r="BB31" s="521"/>
      <c r="BC31" s="518" t="s">
        <v>9</v>
      </c>
      <c r="BD31" s="522"/>
      <c r="BE31" s="519">
        <f>③最終入力!BF24</f>
        <v>97324</v>
      </c>
      <c r="BF31" s="520"/>
      <c r="BG31" s="520"/>
      <c r="BH31" s="520"/>
      <c r="BI31" s="520"/>
      <c r="BJ31" s="520"/>
      <c r="BK31" s="520"/>
      <c r="BL31" s="518" t="s">
        <v>113</v>
      </c>
      <c r="BM31" s="518"/>
      <c r="BN31" s="525"/>
      <c r="BO31" s="526"/>
      <c r="BP31" s="526"/>
      <c r="BQ31" s="526"/>
      <c r="BR31" s="526"/>
      <c r="BS31" s="515" t="s">
        <v>114</v>
      </c>
      <c r="BT31" s="515"/>
      <c r="BU31" s="527"/>
      <c r="BV31" s="513">
        <f t="shared" si="0"/>
        <v>572632</v>
      </c>
      <c r="BW31" s="514"/>
      <c r="BX31" s="514"/>
      <c r="BY31" s="514"/>
      <c r="BZ31" s="514"/>
      <c r="CA31" s="514"/>
      <c r="CB31" s="514"/>
      <c r="CC31" s="515" t="s">
        <v>9</v>
      </c>
      <c r="CD31" s="516"/>
    </row>
    <row r="32" spans="2:82" ht="6.7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row>
    <row r="33" spans="1:117" ht="22.5" customHeight="1">
      <c r="F33" s="501" t="s">
        <v>115</v>
      </c>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3"/>
      <c r="AF33" s="392" t="s">
        <v>116</v>
      </c>
      <c r="AG33" s="394"/>
      <c r="AH33" s="394"/>
      <c r="AI33" s="394"/>
      <c r="AJ33" s="394"/>
      <c r="AK33" s="394"/>
      <c r="AL33" s="394"/>
      <c r="AM33" s="394"/>
      <c r="AN33" s="394"/>
      <c r="AO33" s="393"/>
      <c r="AP33" s="504">
        <f>SUM(U29:BD31)</f>
        <v>1425924</v>
      </c>
      <c r="AQ33" s="505"/>
      <c r="AR33" s="505"/>
      <c r="AS33" s="505"/>
      <c r="AT33" s="505"/>
      <c r="AU33" s="505"/>
      <c r="AV33" s="505"/>
      <c r="AW33" s="505"/>
      <c r="AX33" s="505"/>
      <c r="AY33" s="505"/>
      <c r="AZ33" s="505"/>
      <c r="BA33" s="505"/>
      <c r="BB33" s="505"/>
      <c r="BC33" s="505"/>
      <c r="BD33" s="505"/>
      <c r="BE33" s="505"/>
      <c r="BF33" s="505"/>
      <c r="BG33" s="506" t="s">
        <v>9</v>
      </c>
      <c r="BH33" s="507"/>
      <c r="BI33" s="511" t="s">
        <v>117</v>
      </c>
      <c r="BJ33" s="506"/>
      <c r="BK33" s="506"/>
      <c r="BL33" s="506"/>
      <c r="BM33" s="506"/>
      <c r="BN33" s="506"/>
      <c r="BO33" s="507"/>
      <c r="BP33" s="512">
        <f>ROUNDDOWN(AP33/3,0)</f>
        <v>475308</v>
      </c>
      <c r="BQ33" s="512"/>
      <c r="BR33" s="512"/>
      <c r="BS33" s="512"/>
      <c r="BT33" s="512"/>
      <c r="BU33" s="512"/>
      <c r="BV33" s="512"/>
      <c r="BW33" s="523" t="s">
        <v>9</v>
      </c>
      <c r="BX33" s="523"/>
      <c r="BY33" s="524"/>
      <c r="BZ33" s="164"/>
      <c r="CA33" s="164"/>
      <c r="CB33" s="164"/>
      <c r="CC33" s="78"/>
      <c r="CD33" s="78"/>
    </row>
    <row r="34" spans="1:117" ht="21.75" customHeight="1">
      <c r="F34" s="501" t="s">
        <v>118</v>
      </c>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3"/>
      <c r="AF34" s="392" t="s">
        <v>119</v>
      </c>
      <c r="AG34" s="394"/>
      <c r="AH34" s="394"/>
      <c r="AI34" s="394"/>
      <c r="AJ34" s="394"/>
      <c r="AK34" s="394"/>
      <c r="AL34" s="394"/>
      <c r="AM34" s="394"/>
      <c r="AN34" s="394"/>
      <c r="AO34" s="393"/>
      <c r="AP34" s="504">
        <f>SUM(BV20:CD28)</f>
        <v>0</v>
      </c>
      <c r="AQ34" s="505"/>
      <c r="AR34" s="505"/>
      <c r="AS34" s="505"/>
      <c r="AT34" s="505"/>
      <c r="AU34" s="505"/>
      <c r="AV34" s="505"/>
      <c r="AW34" s="505"/>
      <c r="AX34" s="505"/>
      <c r="AY34" s="505"/>
      <c r="AZ34" s="505"/>
      <c r="BA34" s="505"/>
      <c r="BB34" s="505"/>
      <c r="BC34" s="505"/>
      <c r="BD34" s="505"/>
      <c r="BE34" s="505"/>
      <c r="BF34" s="505"/>
      <c r="BG34" s="506" t="s">
        <v>9</v>
      </c>
      <c r="BH34" s="507"/>
      <c r="BI34" s="508"/>
      <c r="BJ34" s="509"/>
      <c r="BK34" s="509"/>
      <c r="BL34" s="509"/>
      <c r="BM34" s="509"/>
      <c r="BN34" s="509"/>
      <c r="BO34" s="509"/>
      <c r="BP34" s="509"/>
      <c r="BQ34" s="509"/>
      <c r="BR34" s="509"/>
      <c r="BS34" s="509"/>
      <c r="BT34" s="509"/>
      <c r="BU34" s="509"/>
      <c r="BV34" s="509"/>
      <c r="BW34" s="509"/>
      <c r="BX34" s="509"/>
      <c r="BY34" s="510"/>
      <c r="BZ34" s="78"/>
      <c r="CA34" s="78"/>
      <c r="CB34" s="78"/>
      <c r="CC34" s="78"/>
      <c r="CD34" s="78"/>
    </row>
    <row r="35" spans="1:117" ht="21.75" customHeight="1" thickBot="1">
      <c r="F35" s="489" t="s">
        <v>120</v>
      </c>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1"/>
      <c r="AF35" s="492" t="s">
        <v>121</v>
      </c>
      <c r="AG35" s="493"/>
      <c r="AH35" s="493"/>
      <c r="AI35" s="493"/>
      <c r="AJ35" s="493"/>
      <c r="AK35" s="493"/>
      <c r="AL35" s="493"/>
      <c r="AM35" s="493"/>
      <c r="AN35" s="493"/>
      <c r="AO35" s="494"/>
      <c r="AP35" s="495">
        <f>SUM(BE29:BU31)</f>
        <v>227215</v>
      </c>
      <c r="AQ35" s="496"/>
      <c r="AR35" s="496"/>
      <c r="AS35" s="496"/>
      <c r="AT35" s="496"/>
      <c r="AU35" s="496"/>
      <c r="AV35" s="496"/>
      <c r="AW35" s="496"/>
      <c r="AX35" s="496"/>
      <c r="AY35" s="496"/>
      <c r="AZ35" s="496"/>
      <c r="BA35" s="496"/>
      <c r="BB35" s="496"/>
      <c r="BC35" s="496"/>
      <c r="BD35" s="496"/>
      <c r="BE35" s="496"/>
      <c r="BF35" s="496"/>
      <c r="BG35" s="497" t="s">
        <v>9</v>
      </c>
      <c r="BH35" s="498"/>
      <c r="BI35" s="499" t="s">
        <v>122</v>
      </c>
      <c r="BJ35" s="497"/>
      <c r="BK35" s="497"/>
      <c r="BL35" s="497"/>
      <c r="BM35" s="497"/>
      <c r="BN35" s="497"/>
      <c r="BO35" s="498"/>
      <c r="BP35" s="500">
        <f>ROUNDDOWN(AP35/3,0)</f>
        <v>75738</v>
      </c>
      <c r="BQ35" s="500"/>
      <c r="BR35" s="500"/>
      <c r="BS35" s="500"/>
      <c r="BT35" s="500"/>
      <c r="BU35" s="500"/>
      <c r="BV35" s="500"/>
      <c r="BW35" s="473" t="s">
        <v>9</v>
      </c>
      <c r="BX35" s="473"/>
      <c r="BY35" s="474"/>
      <c r="BZ35" s="78"/>
      <c r="CA35" s="78"/>
      <c r="CB35" s="78"/>
      <c r="CC35" s="78"/>
      <c r="CD35" s="78"/>
    </row>
    <row r="36" spans="1:117" ht="31.5" customHeight="1" thickBot="1">
      <c r="F36" s="475" t="s">
        <v>123</v>
      </c>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7"/>
      <c r="AF36" s="478" t="s">
        <v>124</v>
      </c>
      <c r="AG36" s="479"/>
      <c r="AH36" s="479"/>
      <c r="AI36" s="479"/>
      <c r="AJ36" s="479"/>
      <c r="AK36" s="479"/>
      <c r="AL36" s="479"/>
      <c r="AM36" s="479"/>
      <c r="AN36" s="479"/>
      <c r="AO36" s="480"/>
      <c r="AP36" s="481">
        <f>AP34+AP35</f>
        <v>227215</v>
      </c>
      <c r="AQ36" s="482"/>
      <c r="AR36" s="482"/>
      <c r="AS36" s="482"/>
      <c r="AT36" s="482"/>
      <c r="AU36" s="482"/>
      <c r="AV36" s="482"/>
      <c r="AW36" s="482"/>
      <c r="AX36" s="482"/>
      <c r="AY36" s="482"/>
      <c r="AZ36" s="482"/>
      <c r="BA36" s="482"/>
      <c r="BB36" s="482"/>
      <c r="BC36" s="482"/>
      <c r="BD36" s="482"/>
      <c r="BE36" s="482"/>
      <c r="BF36" s="482"/>
      <c r="BG36" s="483" t="s">
        <v>9</v>
      </c>
      <c r="BH36" s="484"/>
      <c r="BI36" s="485" t="s">
        <v>125</v>
      </c>
      <c r="BJ36" s="483"/>
      <c r="BK36" s="483"/>
      <c r="BL36" s="483"/>
      <c r="BM36" s="483"/>
      <c r="BN36" s="483"/>
      <c r="BO36" s="484"/>
      <c r="BP36" s="486">
        <f>ROUNDDOWN(AP36/COUNT(BV20:CB31),0)</f>
        <v>18934</v>
      </c>
      <c r="BQ36" s="486"/>
      <c r="BR36" s="486"/>
      <c r="BS36" s="486"/>
      <c r="BT36" s="486"/>
      <c r="BU36" s="486"/>
      <c r="BV36" s="486"/>
      <c r="BW36" s="487" t="s">
        <v>9</v>
      </c>
      <c r="BX36" s="487"/>
      <c r="BY36" s="488"/>
      <c r="BZ36" s="78"/>
      <c r="CA36" s="78"/>
      <c r="CB36" s="78"/>
      <c r="CC36" s="78"/>
      <c r="CD36" s="78"/>
    </row>
    <row r="37" spans="1:117" ht="5.25" customHeight="1"/>
    <row r="38" spans="1:117">
      <c r="B38" s="73" t="s">
        <v>126</v>
      </c>
      <c r="C38" s="73"/>
      <c r="D38" s="73"/>
      <c r="E38" s="73"/>
      <c r="F38" s="73"/>
      <c r="G38" s="73"/>
      <c r="H38" s="73"/>
      <c r="I38" s="73"/>
      <c r="J38" s="73"/>
      <c r="K38" s="73"/>
      <c r="L38" s="73"/>
      <c r="M38" s="73"/>
      <c r="N38" s="73"/>
      <c r="O38" s="73"/>
      <c r="P38" s="76"/>
      <c r="Q38" s="76"/>
      <c r="R38" s="76"/>
      <c r="S38" s="76"/>
      <c r="T38" s="76"/>
      <c r="U38" s="76"/>
      <c r="V38" s="76"/>
      <c r="W38" s="76"/>
    </row>
    <row r="39" spans="1:117" ht="11.25" customHeight="1">
      <c r="A39" s="14"/>
      <c r="B39" s="471"/>
      <c r="C39" s="471"/>
      <c r="D39" s="471"/>
      <c r="E39" s="471"/>
      <c r="F39" s="471"/>
      <c r="G39" s="471"/>
      <c r="H39" s="471"/>
      <c r="I39" s="471"/>
      <c r="J39" s="471"/>
      <c r="K39" s="471"/>
      <c r="L39" s="471"/>
      <c r="M39" s="471"/>
      <c r="N39" s="471"/>
      <c r="O39" s="472" t="s">
        <v>127</v>
      </c>
      <c r="P39" s="472"/>
      <c r="Q39" s="472"/>
      <c r="R39" s="472"/>
      <c r="S39" s="472"/>
      <c r="T39" s="472"/>
      <c r="U39" s="472"/>
      <c r="V39" s="472"/>
      <c r="W39" s="472"/>
      <c r="X39" s="472"/>
      <c r="Y39" s="472"/>
      <c r="Z39" s="472"/>
      <c r="AA39" s="472"/>
      <c r="AB39" s="472"/>
      <c r="AC39" s="472"/>
      <c r="AD39" s="472"/>
      <c r="AE39" s="472"/>
      <c r="AF39" s="472"/>
      <c r="AG39" s="472" t="s">
        <v>77</v>
      </c>
      <c r="AH39" s="472"/>
      <c r="AI39" s="472"/>
      <c r="AJ39" s="472"/>
      <c r="AK39" s="472"/>
      <c r="AL39" s="472"/>
      <c r="AM39" s="472"/>
      <c r="AN39" s="472"/>
      <c r="AO39" s="472"/>
      <c r="AP39" s="472"/>
      <c r="AQ39" s="472"/>
      <c r="AR39" s="472"/>
      <c r="AS39" s="472"/>
      <c r="AT39" s="472"/>
      <c r="AU39" s="472"/>
      <c r="AV39" s="472"/>
      <c r="AW39" s="472"/>
      <c r="AX39" s="472"/>
      <c r="AY39" s="472"/>
      <c r="AZ39" s="472"/>
      <c r="BA39" s="472"/>
      <c r="BB39" s="472"/>
      <c r="BC39" s="472"/>
      <c r="BD39" s="472"/>
      <c r="BE39" s="472"/>
      <c r="BF39" s="472"/>
      <c r="BG39" s="472" t="s">
        <v>128</v>
      </c>
      <c r="BH39" s="472"/>
      <c r="BI39" s="472"/>
      <c r="BJ39" s="472"/>
      <c r="BK39" s="472"/>
      <c r="BL39" s="472"/>
      <c r="BM39" s="472"/>
      <c r="BN39" s="472"/>
      <c r="BO39" s="472"/>
      <c r="BP39" s="472"/>
      <c r="BQ39" s="472"/>
      <c r="BR39" s="472"/>
      <c r="BS39" s="472"/>
      <c r="BT39" s="472"/>
      <c r="BU39" s="472"/>
      <c r="BV39" s="472"/>
      <c r="BW39" s="472"/>
      <c r="BX39" s="472"/>
      <c r="BY39" s="472"/>
      <c r="BZ39" s="472"/>
      <c r="CA39" s="472"/>
      <c r="CB39" s="472"/>
      <c r="CC39" s="472"/>
      <c r="CD39" s="472"/>
      <c r="CE39" s="165"/>
    </row>
    <row r="40" spans="1:117" ht="11.25" customHeight="1">
      <c r="A40" s="14"/>
      <c r="B40" s="471"/>
      <c r="C40" s="471"/>
      <c r="D40" s="471"/>
      <c r="E40" s="471"/>
      <c r="F40" s="471"/>
      <c r="G40" s="471"/>
      <c r="H40" s="471"/>
      <c r="I40" s="471"/>
      <c r="J40" s="471"/>
      <c r="K40" s="471"/>
      <c r="L40" s="471"/>
      <c r="M40" s="471"/>
      <c r="N40" s="471"/>
      <c r="O40" s="472"/>
      <c r="P40" s="472"/>
      <c r="Q40" s="472"/>
      <c r="R40" s="472"/>
      <c r="S40" s="472"/>
      <c r="T40" s="472"/>
      <c r="U40" s="472"/>
      <c r="V40" s="472"/>
      <c r="W40" s="472"/>
      <c r="X40" s="472"/>
      <c r="Y40" s="472"/>
      <c r="Z40" s="472"/>
      <c r="AA40" s="472"/>
      <c r="AB40" s="472"/>
      <c r="AC40" s="472"/>
      <c r="AD40" s="472"/>
      <c r="AE40" s="472"/>
      <c r="AF40" s="472"/>
      <c r="AG40" s="472" t="s">
        <v>78</v>
      </c>
      <c r="AH40" s="472"/>
      <c r="AI40" s="472"/>
      <c r="AJ40" s="472"/>
      <c r="AK40" s="472"/>
      <c r="AL40" s="472"/>
      <c r="AM40" s="472"/>
      <c r="AN40" s="472"/>
      <c r="AO40" s="472"/>
      <c r="AP40" s="472"/>
      <c r="AQ40" s="472"/>
      <c r="AR40" s="472"/>
      <c r="AS40" s="472"/>
      <c r="AT40" s="472"/>
      <c r="AU40" s="472"/>
      <c r="AV40" s="472"/>
      <c r="AW40" s="472"/>
      <c r="AX40" s="472"/>
      <c r="AY40" s="472"/>
      <c r="AZ40" s="472"/>
      <c r="BA40" s="472"/>
      <c r="BB40" s="472"/>
      <c r="BC40" s="472"/>
      <c r="BD40" s="472"/>
      <c r="BE40" s="472"/>
      <c r="BF40" s="472"/>
      <c r="BG40" s="472" t="s">
        <v>78</v>
      </c>
      <c r="BH40" s="472"/>
      <c r="BI40" s="472"/>
      <c r="BJ40" s="472"/>
      <c r="BK40" s="472"/>
      <c r="BL40" s="472"/>
      <c r="BM40" s="472"/>
      <c r="BN40" s="472"/>
      <c r="BO40" s="472"/>
      <c r="BP40" s="472"/>
      <c r="BQ40" s="472"/>
      <c r="BR40" s="472"/>
      <c r="BS40" s="472"/>
      <c r="BT40" s="472"/>
      <c r="BU40" s="472"/>
      <c r="BV40" s="472"/>
      <c r="BW40" s="472"/>
      <c r="BX40" s="472"/>
      <c r="BY40" s="472"/>
      <c r="BZ40" s="472"/>
      <c r="CA40" s="472"/>
      <c r="CB40" s="472"/>
      <c r="CC40" s="472"/>
      <c r="CD40" s="472"/>
    </row>
    <row r="41" spans="1:117" ht="11.25" customHeight="1">
      <c r="A41" s="14"/>
      <c r="B41" s="471"/>
      <c r="C41" s="471"/>
      <c r="D41" s="471"/>
      <c r="E41" s="471"/>
      <c r="F41" s="471"/>
      <c r="G41" s="471"/>
      <c r="H41" s="471"/>
      <c r="I41" s="471"/>
      <c r="J41" s="471"/>
      <c r="K41" s="471"/>
      <c r="L41" s="471"/>
      <c r="M41" s="471"/>
      <c r="N41" s="471"/>
      <c r="O41" s="472"/>
      <c r="P41" s="472"/>
      <c r="Q41" s="472"/>
      <c r="R41" s="472"/>
      <c r="S41" s="472"/>
      <c r="T41" s="472"/>
      <c r="U41" s="472"/>
      <c r="V41" s="472"/>
      <c r="W41" s="472"/>
      <c r="X41" s="472"/>
      <c r="Y41" s="472"/>
      <c r="Z41" s="472"/>
      <c r="AA41" s="472"/>
      <c r="AB41" s="472"/>
      <c r="AC41" s="472"/>
      <c r="AD41" s="472"/>
      <c r="AE41" s="472"/>
      <c r="AF41" s="472"/>
      <c r="AG41" s="472" t="s">
        <v>129</v>
      </c>
      <c r="AH41" s="472"/>
      <c r="AI41" s="472"/>
      <c r="AJ41" s="472"/>
      <c r="AK41" s="472"/>
      <c r="AL41" s="472"/>
      <c r="AM41" s="472"/>
      <c r="AN41" s="472"/>
      <c r="AO41" s="472"/>
      <c r="AP41" s="472"/>
      <c r="AQ41" s="472"/>
      <c r="AR41" s="472" t="s">
        <v>130</v>
      </c>
      <c r="AS41" s="472"/>
      <c r="AT41" s="472"/>
      <c r="AU41" s="472"/>
      <c r="AV41" s="472"/>
      <c r="AW41" s="472"/>
      <c r="AX41" s="472"/>
      <c r="AY41" s="472"/>
      <c r="AZ41" s="472"/>
      <c r="BA41" s="472"/>
      <c r="BB41" s="472"/>
      <c r="BC41" s="472"/>
      <c r="BD41" s="472"/>
      <c r="BE41" s="472"/>
      <c r="BF41" s="472"/>
      <c r="BG41" s="472" t="s">
        <v>129</v>
      </c>
      <c r="BH41" s="472"/>
      <c r="BI41" s="472"/>
      <c r="BJ41" s="472"/>
      <c r="BK41" s="472"/>
      <c r="BL41" s="472"/>
      <c r="BM41" s="472"/>
      <c r="BN41" s="472"/>
      <c r="BO41" s="472"/>
      <c r="BP41" s="472"/>
      <c r="BQ41" s="472" t="s">
        <v>130</v>
      </c>
      <c r="BR41" s="472"/>
      <c r="BS41" s="472"/>
      <c r="BT41" s="472"/>
      <c r="BU41" s="472"/>
      <c r="BV41" s="472"/>
      <c r="BW41" s="472"/>
      <c r="BX41" s="472"/>
      <c r="BY41" s="472"/>
      <c r="BZ41" s="472"/>
      <c r="CA41" s="472"/>
      <c r="CB41" s="472"/>
      <c r="CC41" s="472"/>
      <c r="CD41" s="472"/>
      <c r="DC41" s="76"/>
      <c r="DD41" s="76"/>
      <c r="DE41" s="76"/>
      <c r="DF41" s="76"/>
      <c r="DG41" s="76"/>
      <c r="DH41" s="76"/>
      <c r="DI41" s="76"/>
      <c r="DJ41" s="76"/>
      <c r="DK41" s="76"/>
      <c r="DL41" s="76"/>
      <c r="DM41" s="76"/>
    </row>
    <row r="42" spans="1:117" ht="11.25" customHeight="1">
      <c r="A42" s="14"/>
      <c r="B42" s="467" t="s">
        <v>76</v>
      </c>
      <c r="C42" s="467"/>
      <c r="D42" s="467"/>
      <c r="E42" s="467"/>
      <c r="F42" s="467"/>
      <c r="G42" s="467"/>
      <c r="H42" s="467"/>
      <c r="I42" s="467"/>
      <c r="J42" s="467"/>
      <c r="K42" s="467"/>
      <c r="L42" s="467"/>
      <c r="M42" s="467"/>
      <c r="N42" s="467"/>
      <c r="O42" s="468"/>
      <c r="P42" s="468"/>
      <c r="Q42" s="468"/>
      <c r="R42" s="468"/>
      <c r="S42" s="468"/>
      <c r="T42" s="468"/>
      <c r="U42" s="468"/>
      <c r="V42" s="468"/>
      <c r="W42" s="468"/>
      <c r="X42" s="468"/>
      <c r="Y42" s="468"/>
      <c r="Z42" s="468"/>
      <c r="AA42" s="468"/>
      <c r="AB42" s="468"/>
      <c r="AC42" s="468"/>
      <c r="AD42" s="468"/>
      <c r="AE42" s="468"/>
      <c r="AF42" s="468"/>
      <c r="AG42" s="450" t="s">
        <v>131</v>
      </c>
      <c r="AH42" s="448"/>
      <c r="AI42" s="448"/>
      <c r="AJ42" s="469">
        <v>26</v>
      </c>
      <c r="AK42" s="469"/>
      <c r="AL42" s="469"/>
      <c r="AM42" s="469"/>
      <c r="AN42" s="469"/>
      <c r="AO42" s="469"/>
      <c r="AP42" s="469"/>
      <c r="AQ42" s="469"/>
      <c r="AR42" s="469">
        <v>500</v>
      </c>
      <c r="AS42" s="469"/>
      <c r="AT42" s="469"/>
      <c r="AU42" s="469"/>
      <c r="AV42" s="469"/>
      <c r="AW42" s="469"/>
      <c r="AX42" s="469"/>
      <c r="AY42" s="469"/>
      <c r="AZ42" s="469"/>
      <c r="BA42" s="469"/>
      <c r="BB42" s="469"/>
      <c r="BC42" s="470"/>
      <c r="BD42" s="444" t="s">
        <v>79</v>
      </c>
      <c r="BE42" s="445"/>
      <c r="BF42" s="445"/>
      <c r="BG42" s="450" t="s">
        <v>132</v>
      </c>
      <c r="BH42" s="448"/>
      <c r="BI42" s="448"/>
      <c r="BJ42" s="455">
        <f>AJ42+1</f>
        <v>27</v>
      </c>
      <c r="BK42" s="455"/>
      <c r="BL42" s="455"/>
      <c r="BM42" s="455"/>
      <c r="BN42" s="455"/>
      <c r="BO42" s="455"/>
      <c r="BP42" s="455"/>
      <c r="BQ42" s="440">
        <f>AR42</f>
        <v>500</v>
      </c>
      <c r="BR42" s="440"/>
      <c r="BS42" s="440"/>
      <c r="BT42" s="440"/>
      <c r="BU42" s="440"/>
      <c r="BV42" s="440"/>
      <c r="BW42" s="440"/>
      <c r="BX42" s="440"/>
      <c r="BY42" s="440"/>
      <c r="BZ42" s="440"/>
      <c r="CA42" s="442"/>
      <c r="CB42" s="415" t="s">
        <v>79</v>
      </c>
      <c r="CC42" s="416"/>
      <c r="CD42" s="416"/>
    </row>
    <row r="43" spans="1:117" ht="11.25" customHeight="1">
      <c r="A43" s="14"/>
      <c r="B43" s="467"/>
      <c r="C43" s="467"/>
      <c r="D43" s="467"/>
      <c r="E43" s="467"/>
      <c r="F43" s="467"/>
      <c r="G43" s="467"/>
      <c r="H43" s="467"/>
      <c r="I43" s="467"/>
      <c r="J43" s="467"/>
      <c r="K43" s="467"/>
      <c r="L43" s="467"/>
      <c r="M43" s="467"/>
      <c r="N43" s="467"/>
      <c r="O43" s="468"/>
      <c r="P43" s="468"/>
      <c r="Q43" s="468"/>
      <c r="R43" s="468"/>
      <c r="S43" s="468"/>
      <c r="T43" s="468"/>
      <c r="U43" s="468"/>
      <c r="V43" s="468"/>
      <c r="W43" s="468"/>
      <c r="X43" s="468"/>
      <c r="Y43" s="468"/>
      <c r="Z43" s="468"/>
      <c r="AA43" s="468"/>
      <c r="AB43" s="468"/>
      <c r="AC43" s="468"/>
      <c r="AD43" s="468"/>
      <c r="AE43" s="468"/>
      <c r="AF43" s="468"/>
      <c r="AG43" s="448"/>
      <c r="AH43" s="448"/>
      <c r="AI43" s="448"/>
      <c r="AJ43" s="469"/>
      <c r="AK43" s="469"/>
      <c r="AL43" s="469"/>
      <c r="AM43" s="469"/>
      <c r="AN43" s="469"/>
      <c r="AO43" s="469"/>
      <c r="AP43" s="469"/>
      <c r="AQ43" s="469"/>
      <c r="AR43" s="469"/>
      <c r="AS43" s="469"/>
      <c r="AT43" s="469"/>
      <c r="AU43" s="469"/>
      <c r="AV43" s="469"/>
      <c r="AW43" s="469"/>
      <c r="AX43" s="469"/>
      <c r="AY43" s="469"/>
      <c r="AZ43" s="469"/>
      <c r="BA43" s="469"/>
      <c r="BB43" s="469"/>
      <c r="BC43" s="470"/>
      <c r="BD43" s="444"/>
      <c r="BE43" s="445"/>
      <c r="BF43" s="445"/>
      <c r="BG43" s="448"/>
      <c r="BH43" s="448"/>
      <c r="BI43" s="448"/>
      <c r="BJ43" s="455">
        <f>AJ42</f>
        <v>26</v>
      </c>
      <c r="BK43" s="455"/>
      <c r="BL43" s="455"/>
      <c r="BM43" s="455"/>
      <c r="BN43" s="455"/>
      <c r="BO43" s="455"/>
      <c r="BP43" s="455"/>
      <c r="BQ43" s="440"/>
      <c r="BR43" s="440"/>
      <c r="BS43" s="440"/>
      <c r="BT43" s="440"/>
      <c r="BU43" s="440"/>
      <c r="BV43" s="440"/>
      <c r="BW43" s="440"/>
      <c r="BX43" s="440"/>
      <c r="BY43" s="440"/>
      <c r="BZ43" s="440"/>
      <c r="CA43" s="442"/>
      <c r="CB43" s="415"/>
      <c r="CC43" s="416"/>
      <c r="CD43" s="416"/>
    </row>
    <row r="44" spans="1:117" ht="11.25" customHeight="1">
      <c r="A44" s="14"/>
      <c r="B44" s="456" t="s">
        <v>133</v>
      </c>
      <c r="C44" s="456"/>
      <c r="D44" s="456"/>
      <c r="E44" s="456"/>
      <c r="F44" s="456"/>
      <c r="G44" s="456"/>
      <c r="H44" s="456"/>
      <c r="I44" s="456"/>
      <c r="J44" s="456"/>
      <c r="K44" s="456"/>
      <c r="L44" s="456"/>
      <c r="M44" s="456"/>
      <c r="N44" s="456"/>
      <c r="O44" s="457" t="s">
        <v>134</v>
      </c>
      <c r="P44" s="457"/>
      <c r="Q44" s="457"/>
      <c r="R44" s="457"/>
      <c r="S44" s="457"/>
      <c r="T44" s="457"/>
      <c r="U44" s="457"/>
      <c r="V44" s="459">
        <f>BP33+BP35</f>
        <v>551046</v>
      </c>
      <c r="W44" s="459"/>
      <c r="X44" s="459"/>
      <c r="Y44" s="459"/>
      <c r="Z44" s="459"/>
      <c r="AA44" s="459"/>
      <c r="AB44" s="459"/>
      <c r="AC44" s="460"/>
      <c r="AD44" s="463" t="s">
        <v>9</v>
      </c>
      <c r="AE44" s="464"/>
      <c r="AF44" s="464"/>
      <c r="AG44" s="448" t="s">
        <v>135</v>
      </c>
      <c r="AH44" s="448"/>
      <c r="AI44" s="448"/>
      <c r="AJ44" s="440">
        <f>IFERROR(VLOOKUP(V44,等級・標準報酬月額表!$A$6:$F$51,4,TRUE),)</f>
        <v>28</v>
      </c>
      <c r="AK44" s="440"/>
      <c r="AL44" s="440"/>
      <c r="AM44" s="440"/>
      <c r="AN44" s="440"/>
      <c r="AO44" s="440"/>
      <c r="AP44" s="440"/>
      <c r="AQ44" s="440"/>
      <c r="AR44" s="440">
        <f>IFERROR(VLOOKUP(V44,等級・標準報酬月額表!$A$6:$F$51,3,TRUE)/1000,)</f>
        <v>560</v>
      </c>
      <c r="AS44" s="440"/>
      <c r="AT44" s="440"/>
      <c r="AU44" s="440"/>
      <c r="AV44" s="440"/>
      <c r="AW44" s="440"/>
      <c r="AX44" s="440"/>
      <c r="AY44" s="440"/>
      <c r="AZ44" s="440"/>
      <c r="BA44" s="440"/>
      <c r="BB44" s="440"/>
      <c r="BC44" s="442"/>
      <c r="BD44" s="444" t="s">
        <v>79</v>
      </c>
      <c r="BE44" s="445"/>
      <c r="BF44" s="445"/>
      <c r="BG44" s="448" t="s">
        <v>136</v>
      </c>
      <c r="BH44" s="448"/>
      <c r="BI44" s="448"/>
      <c r="BJ44" s="450">
        <f>AJ44+1</f>
        <v>29</v>
      </c>
      <c r="BK44" s="450"/>
      <c r="BL44" s="450"/>
      <c r="BM44" s="450"/>
      <c r="BN44" s="450"/>
      <c r="BO44" s="450"/>
      <c r="BP44" s="450"/>
      <c r="BQ44" s="451">
        <f>AR44</f>
        <v>560</v>
      </c>
      <c r="BR44" s="451"/>
      <c r="BS44" s="451"/>
      <c r="BT44" s="451"/>
      <c r="BU44" s="451"/>
      <c r="BV44" s="451"/>
      <c r="BW44" s="451"/>
      <c r="BX44" s="451"/>
      <c r="BY44" s="451"/>
      <c r="BZ44" s="451"/>
      <c r="CA44" s="452"/>
      <c r="CB44" s="415" t="s">
        <v>79</v>
      </c>
      <c r="CC44" s="416"/>
      <c r="CD44" s="416"/>
    </row>
    <row r="45" spans="1:117" ht="11.25" customHeight="1" thickBot="1">
      <c r="A45" s="14"/>
      <c r="B45" s="419" t="s">
        <v>137</v>
      </c>
      <c r="C45" s="419"/>
      <c r="D45" s="419"/>
      <c r="E45" s="419"/>
      <c r="F45" s="419"/>
      <c r="G45" s="419"/>
      <c r="H45" s="419"/>
      <c r="I45" s="419"/>
      <c r="J45" s="419"/>
      <c r="K45" s="419"/>
      <c r="L45" s="419"/>
      <c r="M45" s="419"/>
      <c r="N45" s="419"/>
      <c r="O45" s="458"/>
      <c r="P45" s="458"/>
      <c r="Q45" s="458"/>
      <c r="R45" s="458"/>
      <c r="S45" s="458"/>
      <c r="T45" s="458"/>
      <c r="U45" s="458"/>
      <c r="V45" s="461"/>
      <c r="W45" s="461"/>
      <c r="X45" s="461"/>
      <c r="Y45" s="461"/>
      <c r="Z45" s="461"/>
      <c r="AA45" s="461"/>
      <c r="AB45" s="461"/>
      <c r="AC45" s="462"/>
      <c r="AD45" s="465"/>
      <c r="AE45" s="466"/>
      <c r="AF45" s="466"/>
      <c r="AG45" s="449"/>
      <c r="AH45" s="449"/>
      <c r="AI45" s="449"/>
      <c r="AJ45" s="441"/>
      <c r="AK45" s="441"/>
      <c r="AL45" s="441"/>
      <c r="AM45" s="441"/>
      <c r="AN45" s="441"/>
      <c r="AO45" s="441"/>
      <c r="AP45" s="441"/>
      <c r="AQ45" s="441"/>
      <c r="AR45" s="441"/>
      <c r="AS45" s="441"/>
      <c r="AT45" s="441"/>
      <c r="AU45" s="441"/>
      <c r="AV45" s="441"/>
      <c r="AW45" s="441"/>
      <c r="AX45" s="441"/>
      <c r="AY45" s="441"/>
      <c r="AZ45" s="441"/>
      <c r="BA45" s="441"/>
      <c r="BB45" s="441"/>
      <c r="BC45" s="443"/>
      <c r="BD45" s="446"/>
      <c r="BE45" s="447"/>
      <c r="BF45" s="447"/>
      <c r="BG45" s="449"/>
      <c r="BH45" s="449"/>
      <c r="BI45" s="449"/>
      <c r="BJ45" s="420">
        <f>AJ44</f>
        <v>28</v>
      </c>
      <c r="BK45" s="420"/>
      <c r="BL45" s="420"/>
      <c r="BM45" s="420"/>
      <c r="BN45" s="420"/>
      <c r="BO45" s="420"/>
      <c r="BP45" s="420"/>
      <c r="BQ45" s="453"/>
      <c r="BR45" s="453"/>
      <c r="BS45" s="453"/>
      <c r="BT45" s="453"/>
      <c r="BU45" s="453"/>
      <c r="BV45" s="453"/>
      <c r="BW45" s="453"/>
      <c r="BX45" s="453"/>
      <c r="BY45" s="453"/>
      <c r="BZ45" s="453"/>
      <c r="CA45" s="454"/>
      <c r="CB45" s="417"/>
      <c r="CC45" s="418"/>
      <c r="CD45" s="418"/>
    </row>
    <row r="46" spans="1:117" ht="11.25" customHeight="1">
      <c r="A46" s="14"/>
      <c r="B46" s="421" t="s">
        <v>138</v>
      </c>
      <c r="C46" s="422"/>
      <c r="D46" s="422"/>
      <c r="E46" s="422"/>
      <c r="F46" s="422"/>
      <c r="G46" s="422"/>
      <c r="H46" s="422"/>
      <c r="I46" s="422"/>
      <c r="J46" s="422"/>
      <c r="K46" s="422"/>
      <c r="L46" s="422"/>
      <c r="M46" s="422"/>
      <c r="N46" s="422"/>
      <c r="O46" s="425" t="s">
        <v>139</v>
      </c>
      <c r="P46" s="425"/>
      <c r="Q46" s="425"/>
      <c r="R46" s="425"/>
      <c r="S46" s="425"/>
      <c r="T46" s="425"/>
      <c r="U46" s="425"/>
      <c r="V46" s="427">
        <f>BP33+BP36</f>
        <v>494242</v>
      </c>
      <c r="W46" s="428"/>
      <c r="X46" s="428"/>
      <c r="Y46" s="428"/>
      <c r="Z46" s="428"/>
      <c r="AA46" s="428"/>
      <c r="AB46" s="428"/>
      <c r="AC46" s="429"/>
      <c r="AD46" s="432" t="s">
        <v>9</v>
      </c>
      <c r="AE46" s="433"/>
      <c r="AF46" s="433"/>
      <c r="AG46" s="401" t="s">
        <v>140</v>
      </c>
      <c r="AH46" s="401"/>
      <c r="AI46" s="401"/>
      <c r="AJ46" s="436">
        <f>IFERROR(VLOOKUP(V46,等級・標準報酬月額表!$A$6:$F$51,4,TRUE),)</f>
        <v>26</v>
      </c>
      <c r="AK46" s="436"/>
      <c r="AL46" s="436"/>
      <c r="AM46" s="436"/>
      <c r="AN46" s="436"/>
      <c r="AO46" s="436"/>
      <c r="AP46" s="436"/>
      <c r="AQ46" s="436"/>
      <c r="AR46" s="436">
        <f>IFERROR(VLOOKUP(V46,等級・標準報酬月額表!$A$6:$F$51,3,TRUE)/1000,)</f>
        <v>500</v>
      </c>
      <c r="AS46" s="436"/>
      <c r="AT46" s="436"/>
      <c r="AU46" s="436"/>
      <c r="AV46" s="436"/>
      <c r="AW46" s="436"/>
      <c r="AX46" s="436"/>
      <c r="AY46" s="436"/>
      <c r="AZ46" s="436"/>
      <c r="BA46" s="436"/>
      <c r="BB46" s="436"/>
      <c r="BC46" s="438"/>
      <c r="BD46" s="397" t="s">
        <v>79</v>
      </c>
      <c r="BE46" s="398"/>
      <c r="BF46" s="398"/>
      <c r="BG46" s="401" t="s">
        <v>141</v>
      </c>
      <c r="BH46" s="401"/>
      <c r="BI46" s="401"/>
      <c r="BJ46" s="403">
        <f>AJ46+1</f>
        <v>27</v>
      </c>
      <c r="BK46" s="403"/>
      <c r="BL46" s="403"/>
      <c r="BM46" s="403"/>
      <c r="BN46" s="403"/>
      <c r="BO46" s="403"/>
      <c r="BP46" s="403"/>
      <c r="BQ46" s="404">
        <f>AR46</f>
        <v>500</v>
      </c>
      <c r="BR46" s="404"/>
      <c r="BS46" s="404"/>
      <c r="BT46" s="404"/>
      <c r="BU46" s="404"/>
      <c r="BV46" s="404"/>
      <c r="BW46" s="404"/>
      <c r="BX46" s="404"/>
      <c r="BY46" s="404"/>
      <c r="BZ46" s="404"/>
      <c r="CA46" s="405"/>
      <c r="CB46" s="408" t="s">
        <v>79</v>
      </c>
      <c r="CC46" s="409"/>
      <c r="CD46" s="410"/>
    </row>
    <row r="47" spans="1:117" ht="11.25" customHeight="1" thickBot="1">
      <c r="A47" s="14"/>
      <c r="B47" s="423"/>
      <c r="C47" s="424"/>
      <c r="D47" s="424"/>
      <c r="E47" s="424"/>
      <c r="F47" s="424"/>
      <c r="G47" s="424"/>
      <c r="H47" s="424"/>
      <c r="I47" s="424"/>
      <c r="J47" s="424"/>
      <c r="K47" s="424"/>
      <c r="L47" s="424"/>
      <c r="M47" s="424"/>
      <c r="N47" s="424"/>
      <c r="O47" s="426"/>
      <c r="P47" s="426"/>
      <c r="Q47" s="426"/>
      <c r="R47" s="426"/>
      <c r="S47" s="426"/>
      <c r="T47" s="426"/>
      <c r="U47" s="426"/>
      <c r="V47" s="430"/>
      <c r="W47" s="430"/>
      <c r="X47" s="430"/>
      <c r="Y47" s="430"/>
      <c r="Z47" s="430"/>
      <c r="AA47" s="430"/>
      <c r="AB47" s="430"/>
      <c r="AC47" s="431"/>
      <c r="AD47" s="434"/>
      <c r="AE47" s="435"/>
      <c r="AF47" s="435"/>
      <c r="AG47" s="402"/>
      <c r="AH47" s="402"/>
      <c r="AI47" s="402"/>
      <c r="AJ47" s="437"/>
      <c r="AK47" s="437"/>
      <c r="AL47" s="437"/>
      <c r="AM47" s="437"/>
      <c r="AN47" s="437"/>
      <c r="AO47" s="437"/>
      <c r="AP47" s="437"/>
      <c r="AQ47" s="437"/>
      <c r="AR47" s="437"/>
      <c r="AS47" s="437"/>
      <c r="AT47" s="437"/>
      <c r="AU47" s="437"/>
      <c r="AV47" s="437"/>
      <c r="AW47" s="437"/>
      <c r="AX47" s="437"/>
      <c r="AY47" s="437"/>
      <c r="AZ47" s="437"/>
      <c r="BA47" s="437"/>
      <c r="BB47" s="437"/>
      <c r="BC47" s="439"/>
      <c r="BD47" s="399"/>
      <c r="BE47" s="400"/>
      <c r="BF47" s="400"/>
      <c r="BG47" s="402"/>
      <c r="BH47" s="402"/>
      <c r="BI47" s="402"/>
      <c r="BJ47" s="414">
        <f>AJ46</f>
        <v>26</v>
      </c>
      <c r="BK47" s="414"/>
      <c r="BL47" s="414"/>
      <c r="BM47" s="414"/>
      <c r="BN47" s="414"/>
      <c r="BO47" s="414"/>
      <c r="BP47" s="414"/>
      <c r="BQ47" s="406"/>
      <c r="BR47" s="406"/>
      <c r="BS47" s="406"/>
      <c r="BT47" s="406"/>
      <c r="BU47" s="406"/>
      <c r="BV47" s="406"/>
      <c r="BW47" s="406"/>
      <c r="BX47" s="406"/>
      <c r="BY47" s="406"/>
      <c r="BZ47" s="406"/>
      <c r="CA47" s="407"/>
      <c r="CB47" s="411"/>
      <c r="CC47" s="412"/>
      <c r="CD47" s="413"/>
    </row>
    <row r="48" spans="1:117" ht="4.5" customHeight="1">
      <c r="A48" s="14"/>
      <c r="B48" s="76"/>
      <c r="C48" s="76"/>
      <c r="D48" s="76"/>
      <c r="E48" s="76"/>
      <c r="F48" s="76"/>
      <c r="G48" s="76"/>
      <c r="H48" s="76"/>
      <c r="I48" s="76"/>
      <c r="J48" s="76"/>
      <c r="K48" s="76"/>
      <c r="L48" s="76"/>
      <c r="M48" s="76"/>
      <c r="N48" s="76"/>
      <c r="O48" s="76"/>
      <c r="P48" s="76"/>
      <c r="Q48" s="76"/>
      <c r="R48" s="76"/>
      <c r="S48" s="76"/>
      <c r="T48" s="76"/>
      <c r="U48" s="76"/>
      <c r="V48" s="76"/>
      <c r="W48" s="76"/>
      <c r="X48" s="76"/>
      <c r="Y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row>
    <row r="49" spans="1:87" ht="15" customHeight="1">
      <c r="A49" s="14"/>
      <c r="B49" s="390"/>
      <c r="C49" s="390"/>
      <c r="D49" s="390"/>
      <c r="E49" s="390"/>
      <c r="F49" s="390"/>
      <c r="G49" s="390"/>
      <c r="H49" s="390"/>
      <c r="I49" s="390"/>
      <c r="J49" s="390"/>
      <c r="K49" s="390"/>
      <c r="L49" s="390"/>
      <c r="M49" s="390"/>
      <c r="N49" s="390"/>
      <c r="O49" s="384" t="s">
        <v>142</v>
      </c>
      <c r="P49" s="385"/>
      <c r="Q49" s="385" t="s">
        <v>143</v>
      </c>
      <c r="R49" s="385"/>
      <c r="S49" s="385"/>
      <c r="T49" s="385"/>
      <c r="U49" s="385"/>
      <c r="V49" s="385"/>
      <c r="W49" s="385"/>
      <c r="X49" s="385"/>
      <c r="Y49" s="385"/>
      <c r="Z49" s="385"/>
      <c r="AA49" s="385"/>
      <c r="AB49" s="385"/>
      <c r="AC49" s="385"/>
      <c r="AD49" s="385"/>
      <c r="AE49" s="385"/>
      <c r="AF49" s="385"/>
      <c r="AG49" s="386" t="s">
        <v>144</v>
      </c>
      <c r="AH49" s="386"/>
      <c r="AI49" s="391"/>
      <c r="AJ49" s="392" t="s">
        <v>145</v>
      </c>
      <c r="AK49" s="393"/>
      <c r="AL49" s="392" t="s">
        <v>146</v>
      </c>
      <c r="AM49" s="394"/>
      <c r="AN49" s="394"/>
      <c r="AO49" s="394"/>
      <c r="AP49" s="394"/>
      <c r="AQ49" s="394"/>
      <c r="AR49" s="394"/>
      <c r="AS49" s="394"/>
      <c r="AT49" s="394"/>
      <c r="AU49" s="394"/>
      <c r="AV49" s="394"/>
      <c r="AW49" s="394"/>
      <c r="AX49" s="394"/>
      <c r="AY49" s="394"/>
      <c r="AZ49" s="394"/>
      <c r="BA49" s="394"/>
      <c r="BB49" s="394"/>
      <c r="BC49" s="394"/>
      <c r="BD49" s="394"/>
      <c r="BE49" s="394"/>
      <c r="BF49" s="393"/>
      <c r="BG49" s="384" t="s">
        <v>147</v>
      </c>
      <c r="BH49" s="385"/>
      <c r="BI49" s="385" t="s">
        <v>148</v>
      </c>
      <c r="BJ49" s="385"/>
      <c r="BK49" s="385"/>
      <c r="BL49" s="385"/>
      <c r="BM49" s="385"/>
      <c r="BN49" s="385"/>
      <c r="BO49" s="385"/>
      <c r="BP49" s="385"/>
      <c r="BQ49" s="385"/>
      <c r="BR49" s="385"/>
      <c r="BS49" s="385"/>
      <c r="BT49" s="385"/>
      <c r="BU49" s="385"/>
      <c r="BV49" s="385"/>
      <c r="BW49" s="385"/>
      <c r="BX49" s="385"/>
      <c r="BY49" s="385"/>
      <c r="BZ49" s="385"/>
      <c r="CA49" s="385"/>
      <c r="CB49" s="386" t="s">
        <v>149</v>
      </c>
      <c r="CC49" s="387"/>
      <c r="CD49" s="388"/>
    </row>
    <row r="50" spans="1:87" ht="15" customHeight="1">
      <c r="A50" s="14"/>
      <c r="B50" s="384" t="s">
        <v>150</v>
      </c>
      <c r="C50" s="385"/>
      <c r="D50" s="385"/>
      <c r="E50" s="385"/>
      <c r="F50" s="385"/>
      <c r="G50" s="385"/>
      <c r="H50" s="385"/>
      <c r="I50" s="385"/>
      <c r="J50" s="385"/>
      <c r="K50" s="385"/>
      <c r="L50" s="387" t="s">
        <v>151</v>
      </c>
      <c r="M50" s="387"/>
      <c r="N50" s="388"/>
      <c r="O50" s="389" t="str">
        <f>IF(ABS(AJ42-AJ44)&gt;1,"○","×")</f>
        <v>○</v>
      </c>
      <c r="P50" s="389"/>
      <c r="Q50" s="389"/>
      <c r="R50" s="389"/>
      <c r="S50" s="389"/>
      <c r="T50" s="389"/>
      <c r="U50" s="389"/>
      <c r="V50" s="389"/>
      <c r="W50" s="389"/>
      <c r="X50" s="389"/>
      <c r="Y50" s="389"/>
      <c r="Z50" s="389"/>
      <c r="AA50" s="389"/>
      <c r="AB50" s="389"/>
      <c r="AC50" s="389"/>
      <c r="AD50" s="389"/>
      <c r="AE50" s="389"/>
      <c r="AF50" s="389"/>
      <c r="AG50" s="389"/>
      <c r="AH50" s="389"/>
      <c r="AI50" s="389"/>
      <c r="AJ50" s="389" t="str">
        <f>IF(ABS(AJ44-AJ46)&gt;1,"○","×")</f>
        <v>○</v>
      </c>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t="str">
        <f>IF(ABS(AJ42-AJ46)&gt;0,"○","×")</f>
        <v>×</v>
      </c>
      <c r="BH50" s="389"/>
      <c r="BI50" s="389"/>
      <c r="BJ50" s="389"/>
      <c r="BK50" s="389"/>
      <c r="BL50" s="389"/>
      <c r="BM50" s="389"/>
      <c r="BN50" s="389"/>
      <c r="BO50" s="389"/>
      <c r="BP50" s="389"/>
      <c r="BQ50" s="389"/>
      <c r="BR50" s="389"/>
      <c r="BS50" s="389"/>
      <c r="BT50" s="389"/>
      <c r="BU50" s="389"/>
      <c r="BV50" s="389"/>
      <c r="BW50" s="389"/>
      <c r="BX50" s="389"/>
      <c r="BY50" s="389"/>
      <c r="BZ50" s="389"/>
      <c r="CA50" s="389"/>
      <c r="CB50" s="389"/>
      <c r="CC50" s="389"/>
      <c r="CD50" s="389"/>
    </row>
    <row r="51" spans="1:87" ht="6"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row>
    <row r="52" spans="1:87" ht="16.5" customHeight="1">
      <c r="A52" s="80"/>
      <c r="B52" s="76" t="s">
        <v>152</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81"/>
      <c r="CF52" s="81"/>
      <c r="CG52" s="81"/>
      <c r="CH52" s="79"/>
      <c r="CI52" s="79"/>
    </row>
    <row r="53" spans="1:87" ht="10.5" customHeight="1">
      <c r="A53" s="80"/>
      <c r="B53" s="76"/>
      <c r="C53" s="76"/>
      <c r="D53" s="76"/>
      <c r="E53" s="76"/>
      <c r="F53" s="76" t="s">
        <v>153</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81"/>
      <c r="CF53" s="81"/>
      <c r="CG53" s="81"/>
      <c r="CH53" s="79"/>
      <c r="CI53" s="79"/>
    </row>
    <row r="54" spans="1:87" ht="10.5" customHeight="1">
      <c r="A54" s="80"/>
      <c r="B54" s="76"/>
      <c r="C54" s="76"/>
      <c r="D54" s="76"/>
      <c r="E54" s="76"/>
      <c r="F54" s="76" t="s">
        <v>154</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81"/>
      <c r="CF54" s="81"/>
      <c r="CG54" s="81"/>
      <c r="CH54" s="79"/>
      <c r="CI54" s="79"/>
    </row>
    <row r="55" spans="1:87" ht="10.5" customHeight="1">
      <c r="A55" s="80"/>
      <c r="B55" s="76" t="s">
        <v>155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81"/>
      <c r="CF55" s="81"/>
      <c r="CG55" s="81"/>
      <c r="CH55" s="79"/>
      <c r="CI55" s="79"/>
    </row>
    <row r="56" spans="1:87" ht="10.5" customHeight="1">
      <c r="A56" s="80"/>
      <c r="B56" s="76"/>
      <c r="C56" s="76"/>
      <c r="D56" s="76"/>
      <c r="E56" s="76"/>
      <c r="F56" s="76" t="s">
        <v>156</v>
      </c>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81"/>
      <c r="CF56" s="81"/>
      <c r="CG56" s="81"/>
      <c r="CH56" s="79"/>
      <c r="CI56" s="79"/>
    </row>
    <row r="57" spans="1:87" ht="10.5" customHeight="1">
      <c r="A57" s="80"/>
      <c r="B57" s="76"/>
      <c r="C57" s="76"/>
      <c r="D57" s="76"/>
      <c r="E57" s="76"/>
      <c r="F57" s="76" t="s">
        <v>157</v>
      </c>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81"/>
      <c r="CF57" s="81"/>
      <c r="CG57" s="81"/>
      <c r="CH57" s="79"/>
      <c r="CI57" s="79"/>
    </row>
    <row r="58" spans="1:87" ht="10.5" customHeight="1">
      <c r="A58" s="80"/>
      <c r="B58" s="76" t="s">
        <v>158</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82"/>
      <c r="CF58" s="83"/>
      <c r="CG58" s="83"/>
      <c r="CH58" s="84"/>
      <c r="CI58" s="84"/>
    </row>
    <row r="59" spans="1:87" ht="10.5" customHeight="1">
      <c r="A59" s="80"/>
      <c r="B59" s="76"/>
      <c r="C59" s="76"/>
      <c r="D59" s="76"/>
      <c r="E59" s="76" t="s">
        <v>159</v>
      </c>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82"/>
      <c r="CF59" s="83"/>
      <c r="CG59" s="83"/>
      <c r="CH59" s="84"/>
      <c r="CI59" s="84"/>
    </row>
    <row r="60" spans="1:87" ht="10.5" customHeight="1">
      <c r="A60" s="80"/>
      <c r="B60" s="76"/>
      <c r="D60" s="76" t="s">
        <v>160</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82"/>
      <c r="CF60" s="83"/>
      <c r="CG60" s="83"/>
      <c r="CH60" s="84"/>
      <c r="CI60" s="84"/>
    </row>
    <row r="61" spans="1:87" ht="10.5" customHeight="1">
      <c r="A61" s="80"/>
      <c r="B61" s="76"/>
      <c r="C61" s="76"/>
      <c r="D61" s="76"/>
      <c r="E61" s="76"/>
      <c r="F61" s="76" t="s">
        <v>161</v>
      </c>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82"/>
      <c r="CF61" s="83"/>
      <c r="CG61" s="83"/>
      <c r="CH61" s="84"/>
      <c r="CI61" s="84"/>
    </row>
    <row r="62" spans="1:87" ht="10.5" customHeight="1">
      <c r="A62" s="80"/>
      <c r="B62" s="76"/>
      <c r="C62" s="76"/>
      <c r="D62" s="76" t="s">
        <v>162</v>
      </c>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82"/>
      <c r="CF62" s="83"/>
      <c r="CG62" s="83"/>
      <c r="CH62" s="84"/>
      <c r="CI62" s="84"/>
    </row>
    <row r="63" spans="1:87" ht="10.5" customHeight="1">
      <c r="A63" s="80"/>
      <c r="B63" s="76"/>
      <c r="C63" s="76"/>
      <c r="D63" s="76"/>
      <c r="E63" s="76"/>
      <c r="F63" s="76" t="s">
        <v>161</v>
      </c>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82"/>
      <c r="CF63" s="83"/>
      <c r="CG63" s="83"/>
      <c r="CH63" s="84"/>
      <c r="CI63" s="84"/>
    </row>
    <row r="64" spans="1:87" ht="10.5" customHeight="1">
      <c r="A64" s="80"/>
      <c r="B64" s="76"/>
      <c r="C64" s="76"/>
      <c r="D64" s="76" t="s">
        <v>163</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82"/>
      <c r="CF64" s="83"/>
      <c r="CG64" s="83"/>
      <c r="CH64" s="84"/>
      <c r="CI64" s="84"/>
    </row>
    <row r="65" spans="1:87" ht="3.75" customHeight="1">
      <c r="A65" s="80"/>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82"/>
      <c r="CF65" s="83"/>
      <c r="CG65" s="83"/>
      <c r="CH65" s="84"/>
      <c r="CI65" s="84"/>
    </row>
    <row r="66" spans="1:87" ht="9.75" customHeight="1" thickBot="1">
      <c r="B66" s="73" t="s">
        <v>80</v>
      </c>
      <c r="C66" s="85"/>
      <c r="D66" s="85"/>
      <c r="E66" s="85"/>
      <c r="F66" s="85"/>
      <c r="G66" s="85"/>
      <c r="H66" s="85"/>
      <c r="I66" s="85"/>
      <c r="J66" s="85"/>
      <c r="K66" s="85"/>
      <c r="L66" s="85"/>
      <c r="M66" s="85"/>
    </row>
    <row r="67" spans="1:87" ht="14.25" thickTop="1">
      <c r="B67" s="186"/>
      <c r="C67" s="187"/>
      <c r="D67" s="188" t="s">
        <v>164</v>
      </c>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9"/>
    </row>
    <row r="68" spans="1:87" ht="15" customHeight="1">
      <c r="B68" s="190"/>
      <c r="C68" s="191"/>
      <c r="D68" s="379" t="str">
        <f>IF(AND(O50="○",AJ50="○",BG50="×"),"従前の報酬月額で算定","")</f>
        <v>従前の報酬月額で算定</v>
      </c>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191"/>
      <c r="AN68" s="191"/>
      <c r="AO68" s="191"/>
      <c r="AP68" s="191"/>
      <c r="AQ68" s="191"/>
      <c r="AR68" s="191"/>
      <c r="AS68" s="191"/>
      <c r="AT68" s="191"/>
      <c r="AU68" s="191"/>
      <c r="AV68" s="191"/>
      <c r="AW68" s="191"/>
      <c r="AX68" s="191"/>
      <c r="AY68" s="395" t="s">
        <v>182</v>
      </c>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191"/>
      <c r="BY68" s="191"/>
      <c r="BZ68" s="191"/>
      <c r="CA68" s="191"/>
      <c r="CB68" s="191"/>
      <c r="CC68" s="191"/>
      <c r="CD68" s="192"/>
    </row>
    <row r="69" spans="1:87" ht="14.25" customHeight="1">
      <c r="B69" s="190"/>
      <c r="C69" s="191"/>
      <c r="D69" s="379" t="str">
        <f>IF(AND(O50="○",AJ50="○",BG50="○"),"年間平均で算定","")</f>
        <v/>
      </c>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191"/>
      <c r="AN69" s="191"/>
      <c r="AO69" s="193" t="s">
        <v>81</v>
      </c>
      <c r="AP69" s="193"/>
      <c r="AQ69" s="193"/>
      <c r="AR69" s="193"/>
      <c r="AS69" s="193"/>
      <c r="AT69" s="193"/>
      <c r="AU69" s="193"/>
      <c r="AV69" s="193"/>
      <c r="AW69" s="193"/>
      <c r="AX69" s="193"/>
      <c r="AY69" s="396"/>
      <c r="AZ69" s="396"/>
      <c r="BA69" s="396"/>
      <c r="BB69" s="396"/>
      <c r="BC69" s="396"/>
      <c r="BD69" s="396"/>
      <c r="BE69" s="396"/>
      <c r="BF69" s="396"/>
      <c r="BG69" s="396"/>
      <c r="BH69" s="396"/>
      <c r="BI69" s="396"/>
      <c r="BJ69" s="396"/>
      <c r="BK69" s="396"/>
      <c r="BL69" s="396"/>
      <c r="BM69" s="396"/>
      <c r="BN69" s="396"/>
      <c r="BO69" s="396"/>
      <c r="BP69" s="396"/>
      <c r="BQ69" s="396"/>
      <c r="BR69" s="396"/>
      <c r="BS69" s="396"/>
      <c r="BT69" s="396"/>
      <c r="BU69" s="396"/>
      <c r="BV69" s="396"/>
      <c r="BW69" s="396"/>
      <c r="BX69" s="193"/>
      <c r="BY69" s="193"/>
      <c r="BZ69" s="193"/>
      <c r="CA69" s="193" t="s">
        <v>82</v>
      </c>
      <c r="CB69" s="193"/>
      <c r="CC69" s="193"/>
      <c r="CD69" s="192"/>
    </row>
    <row r="70" spans="1:87" ht="3.75" customHeight="1" thickBot="1">
      <c r="B70" s="194"/>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7"/>
    </row>
    <row r="71" spans="1:87" ht="4.5" customHeight="1" thickTop="1" thickBot="1"/>
    <row r="72" spans="1:87">
      <c r="B72" s="87" t="s">
        <v>83</v>
      </c>
      <c r="C72" s="88"/>
      <c r="D72" s="88"/>
      <c r="E72" s="88"/>
      <c r="F72" s="88"/>
      <c r="G72" s="89"/>
      <c r="H72" s="89"/>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1"/>
    </row>
    <row r="73" spans="1:87" ht="9.75" customHeight="1">
      <c r="B73" s="92"/>
      <c r="C73" s="79"/>
      <c r="D73" s="379" t="str">
        <f>IF(AND(O50="○",AJ50="○"),"","条件に該当しないため申出できません")</f>
        <v/>
      </c>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1"/>
      <c r="AD73" s="381"/>
      <c r="AE73" s="381"/>
      <c r="AF73" s="381"/>
      <c r="AG73" s="381"/>
      <c r="AH73" s="381"/>
      <c r="AI73" s="381"/>
      <c r="AJ73" s="381"/>
      <c r="AK73" s="381"/>
      <c r="AL73" s="381"/>
      <c r="AM73" s="381"/>
      <c r="AN73" s="381"/>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93"/>
    </row>
    <row r="74" spans="1:87" ht="14.25" thickBot="1">
      <c r="B74" s="94"/>
      <c r="C74" s="95"/>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3"/>
      <c r="AD74" s="383"/>
      <c r="AE74" s="383"/>
      <c r="AF74" s="383"/>
      <c r="AG74" s="383"/>
      <c r="AH74" s="383"/>
      <c r="AI74" s="383"/>
      <c r="AJ74" s="383"/>
      <c r="AK74" s="383"/>
      <c r="AL74" s="383"/>
      <c r="AM74" s="383"/>
      <c r="AN74" s="383"/>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6"/>
    </row>
    <row r="75" spans="1:87">
      <c r="BP75" s="77" t="s">
        <v>165</v>
      </c>
    </row>
    <row r="78" spans="1:87" ht="15" customHeight="1">
      <c r="A78" s="77"/>
      <c r="B78" s="167" t="s">
        <v>166</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8"/>
      <c r="BZ78" s="168"/>
      <c r="CA78" s="168"/>
      <c r="CB78" s="168"/>
      <c r="CC78" s="168"/>
      <c r="CD78" s="169"/>
      <c r="CE78" s="77"/>
    </row>
    <row r="79" spans="1:87">
      <c r="A79" s="77"/>
      <c r="B79" s="170" t="s">
        <v>167</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171"/>
      <c r="CE79" s="77"/>
    </row>
    <row r="80" spans="1:87">
      <c r="A80" s="77"/>
      <c r="B80" s="170" t="s">
        <v>168</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171"/>
      <c r="CE80" s="77"/>
    </row>
    <row r="81" spans="1:83">
      <c r="A81" s="77"/>
      <c r="B81" s="170"/>
      <c r="C81" s="86" t="s">
        <v>169</v>
      </c>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171"/>
      <c r="CE81" s="77"/>
    </row>
    <row r="82" spans="1:83">
      <c r="A82" s="77"/>
      <c r="B82" s="170" t="s">
        <v>170</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171"/>
      <c r="CE82" s="77"/>
    </row>
    <row r="83" spans="1:83">
      <c r="A83" s="77"/>
      <c r="B83" s="170"/>
      <c r="C83" s="86" t="s">
        <v>171</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171"/>
      <c r="CE83" s="77"/>
    </row>
    <row r="84" spans="1:83">
      <c r="A84" s="77"/>
      <c r="B84" s="170"/>
      <c r="C84" s="86"/>
      <c r="D84" s="86"/>
      <c r="E84" s="86" t="s">
        <v>172</v>
      </c>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171"/>
      <c r="CE84" s="77"/>
    </row>
    <row r="85" spans="1:83">
      <c r="A85" s="77"/>
      <c r="B85" s="170"/>
      <c r="C85" s="86" t="s">
        <v>173</v>
      </c>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171"/>
      <c r="CE85" s="77"/>
    </row>
    <row r="86" spans="1:83">
      <c r="A86" s="77"/>
      <c r="B86" s="170"/>
      <c r="C86" s="86"/>
      <c r="D86" s="86"/>
      <c r="E86" s="86" t="s">
        <v>174</v>
      </c>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171"/>
      <c r="CE86" s="77"/>
    </row>
    <row r="87" spans="1:83">
      <c r="A87" s="77"/>
      <c r="B87" s="170" t="s">
        <v>175</v>
      </c>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171"/>
      <c r="CE87" s="77"/>
    </row>
    <row r="88" spans="1:83">
      <c r="A88" s="77"/>
      <c r="B88" s="170"/>
      <c r="C88" s="97" t="s">
        <v>176</v>
      </c>
      <c r="D88" s="97"/>
      <c r="E88" s="97"/>
      <c r="F88" s="97"/>
      <c r="G88" s="97"/>
      <c r="H88" s="97"/>
      <c r="I88" s="97"/>
      <c r="J88" s="97"/>
      <c r="K88" s="97"/>
      <c r="L88" s="97"/>
      <c r="M88" s="97"/>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171"/>
      <c r="CE88" s="77"/>
    </row>
    <row r="89" spans="1:83">
      <c r="A89" s="77"/>
      <c r="B89" s="172" t="s">
        <v>177</v>
      </c>
      <c r="C89" s="98"/>
      <c r="D89" s="98"/>
      <c r="E89" s="98"/>
      <c r="F89" s="98"/>
      <c r="G89" s="98"/>
      <c r="H89" s="98"/>
      <c r="I89" s="98"/>
      <c r="J89" s="98"/>
      <c r="K89" s="98"/>
      <c r="L89" s="98"/>
      <c r="M89" s="98"/>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173"/>
      <c r="CE89" s="77"/>
    </row>
    <row r="90" spans="1:83">
      <c r="A90" s="77"/>
      <c r="B90" s="172"/>
      <c r="C90" s="98" t="s">
        <v>178</v>
      </c>
      <c r="D90" s="98"/>
      <c r="E90" s="98"/>
      <c r="F90" s="98"/>
      <c r="G90" s="98"/>
      <c r="H90" s="98"/>
      <c r="I90" s="98"/>
      <c r="J90" s="98"/>
      <c r="K90" s="98"/>
      <c r="L90" s="98"/>
      <c r="M90" s="98"/>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173"/>
      <c r="CE90" s="77"/>
    </row>
    <row r="91" spans="1:83">
      <c r="A91" s="77"/>
      <c r="B91" s="174"/>
      <c r="C91" s="175" t="s">
        <v>179</v>
      </c>
      <c r="D91" s="175"/>
      <c r="E91" s="175"/>
      <c r="F91" s="175"/>
      <c r="G91" s="175"/>
      <c r="H91" s="175"/>
      <c r="I91" s="175"/>
      <c r="J91" s="175"/>
      <c r="K91" s="175"/>
      <c r="L91" s="175"/>
      <c r="M91" s="175"/>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6"/>
      <c r="BR91" s="176"/>
      <c r="BS91" s="176"/>
      <c r="BT91" s="176"/>
      <c r="BU91" s="176"/>
      <c r="BV91" s="176"/>
      <c r="BW91" s="176"/>
      <c r="BX91" s="176"/>
      <c r="BY91" s="176"/>
      <c r="BZ91" s="176"/>
      <c r="CA91" s="176"/>
      <c r="CB91" s="176"/>
      <c r="CC91" s="176"/>
      <c r="CD91" s="177"/>
      <c r="CE91" s="77"/>
    </row>
    <row r="92" spans="1:83">
      <c r="A92" s="77"/>
      <c r="B92" s="98"/>
      <c r="C92" s="98"/>
      <c r="D92" s="98"/>
      <c r="E92" s="98"/>
      <c r="F92" s="98"/>
      <c r="G92" s="98"/>
      <c r="H92" s="98"/>
      <c r="I92" s="98"/>
      <c r="J92" s="98"/>
      <c r="K92" s="98"/>
      <c r="L92" s="98"/>
      <c r="M92" s="98"/>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77"/>
    </row>
    <row r="93" spans="1:83">
      <c r="A93" s="77"/>
      <c r="B93" s="98"/>
      <c r="C93" s="98"/>
      <c r="D93" s="98"/>
      <c r="E93" s="98"/>
      <c r="F93" s="98"/>
      <c r="G93" s="98"/>
      <c r="H93" s="98"/>
      <c r="I93" s="98"/>
      <c r="J93" s="98"/>
      <c r="K93" s="98"/>
      <c r="L93" s="98"/>
      <c r="M93" s="98"/>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77"/>
    </row>
    <row r="94" spans="1:83">
      <c r="A94" s="77"/>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77"/>
    </row>
    <row r="95" spans="1:83">
      <c r="A95" s="77"/>
      <c r="B95" s="98"/>
      <c r="C95" s="98"/>
      <c r="D95" s="98"/>
      <c r="E95" s="98"/>
      <c r="F95" s="98"/>
      <c r="G95" s="98"/>
      <c r="H95" s="98"/>
      <c r="I95" s="98"/>
      <c r="J95" s="98"/>
      <c r="K95" s="98"/>
      <c r="L95" s="98"/>
      <c r="M95" s="98"/>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77"/>
    </row>
    <row r="96" spans="1:83">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row>
    <row r="97" spans="2:82">
      <c r="B97" s="101"/>
      <c r="C97" s="101"/>
      <c r="D97" s="101"/>
      <c r="E97" s="101"/>
      <c r="F97" s="101"/>
      <c r="G97" s="101"/>
      <c r="H97" s="101"/>
      <c r="I97" s="101"/>
      <c r="J97" s="101"/>
      <c r="K97" s="101"/>
      <c r="L97" s="101"/>
      <c r="M97" s="101"/>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row>
    <row r="98" spans="2:82">
      <c r="B98" s="101"/>
      <c r="C98" s="101"/>
      <c r="D98" s="101"/>
      <c r="E98" s="101"/>
      <c r="F98" s="101"/>
      <c r="G98" s="101"/>
      <c r="H98" s="101"/>
      <c r="I98" s="101"/>
      <c r="J98" s="101"/>
      <c r="K98" s="101"/>
      <c r="L98" s="101"/>
      <c r="M98" s="101"/>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row>
  </sheetData>
  <sheetProtection sheet="1" objects="1" scenarios="1"/>
  <mergeCells count="324">
    <mergeCell ref="C26:N26"/>
    <mergeCell ref="C27:N27"/>
    <mergeCell ref="C28:N28"/>
    <mergeCell ref="C29:N29"/>
    <mergeCell ref="C30:N30"/>
    <mergeCell ref="C31:N31"/>
    <mergeCell ref="A1:CE1"/>
    <mergeCell ref="A2:CE2"/>
    <mergeCell ref="BP10:BS12"/>
    <mergeCell ref="BT10:CC12"/>
    <mergeCell ref="B12:P12"/>
    <mergeCell ref="Q12:BB12"/>
    <mergeCell ref="C20:N20"/>
    <mergeCell ref="C21:N21"/>
    <mergeCell ref="BV18:CD19"/>
    <mergeCell ref="U19:AA19"/>
    <mergeCell ref="AB19:AD19"/>
    <mergeCell ref="AE19:AH19"/>
    <mergeCell ref="AI19:AK19"/>
    <mergeCell ref="AL19:AR19"/>
    <mergeCell ref="AS19:AU19"/>
    <mergeCell ref="B14:V14"/>
    <mergeCell ref="W14:BA14"/>
    <mergeCell ref="BB14:BR14"/>
    <mergeCell ref="BS14:CD14"/>
    <mergeCell ref="B15:V15"/>
    <mergeCell ref="W15:BA15"/>
    <mergeCell ref="BB15:BR15"/>
    <mergeCell ref="BS15:CD15"/>
    <mergeCell ref="AV19:BB19"/>
    <mergeCell ref="BC19:BD19"/>
    <mergeCell ref="BE19:BN19"/>
    <mergeCell ref="BO19:BU19"/>
    <mergeCell ref="P20:R20"/>
    <mergeCell ref="B18:T19"/>
    <mergeCell ref="U18:BD18"/>
    <mergeCell ref="BE18:BU18"/>
    <mergeCell ref="BS20:BU20"/>
    <mergeCell ref="BV20:CB20"/>
    <mergeCell ref="CC20:CD20"/>
    <mergeCell ref="P21:R21"/>
    <mergeCell ref="S21:T21"/>
    <mergeCell ref="AS20:AU20"/>
    <mergeCell ref="AV20:BB20"/>
    <mergeCell ref="BC20:BD20"/>
    <mergeCell ref="BE20:BK20"/>
    <mergeCell ref="BL20:BN20"/>
    <mergeCell ref="BO20:BR20"/>
    <mergeCell ref="S20:T20"/>
    <mergeCell ref="U20:AA20"/>
    <mergeCell ref="AB20:AD20"/>
    <mergeCell ref="AE20:AH20"/>
    <mergeCell ref="AI20:AK20"/>
    <mergeCell ref="AL20:AR20"/>
    <mergeCell ref="BV21:CB21"/>
    <mergeCell ref="CC21:CD21"/>
    <mergeCell ref="P22:R22"/>
    <mergeCell ref="S22:T22"/>
    <mergeCell ref="U22:AA22"/>
    <mergeCell ref="AV21:BB21"/>
    <mergeCell ref="BC21:BD21"/>
    <mergeCell ref="BE21:BK21"/>
    <mergeCell ref="BL21:BN21"/>
    <mergeCell ref="BO21:BR21"/>
    <mergeCell ref="BS21:BU21"/>
    <mergeCell ref="U21:AA21"/>
    <mergeCell ref="AB21:AD21"/>
    <mergeCell ref="AE21:AH21"/>
    <mergeCell ref="AI21:AK21"/>
    <mergeCell ref="AL21:AR21"/>
    <mergeCell ref="AS21:AU21"/>
    <mergeCell ref="C22:N22"/>
    <mergeCell ref="CC22:CD22"/>
    <mergeCell ref="P23:R23"/>
    <mergeCell ref="S23:T23"/>
    <mergeCell ref="U23:AA23"/>
    <mergeCell ref="AB23:AD23"/>
    <mergeCell ref="BC22:BD22"/>
    <mergeCell ref="BE22:BK22"/>
    <mergeCell ref="BL22:BN22"/>
    <mergeCell ref="BO22:BR22"/>
    <mergeCell ref="BS22:BU22"/>
    <mergeCell ref="BV22:CB22"/>
    <mergeCell ref="AB22:AD22"/>
    <mergeCell ref="AE22:AH22"/>
    <mergeCell ref="AI22:AK22"/>
    <mergeCell ref="AL22:AR22"/>
    <mergeCell ref="AS22:AU22"/>
    <mergeCell ref="AV22:BB22"/>
    <mergeCell ref="C23:N23"/>
    <mergeCell ref="BO23:BR23"/>
    <mergeCell ref="BS23:BU23"/>
    <mergeCell ref="BV23:CB23"/>
    <mergeCell ref="CC23:CD23"/>
    <mergeCell ref="AE23:AH23"/>
    <mergeCell ref="AI23:AK23"/>
    <mergeCell ref="AL23:AR23"/>
    <mergeCell ref="AS23:AU23"/>
    <mergeCell ref="AV23:BB23"/>
    <mergeCell ref="BC23:BD23"/>
    <mergeCell ref="AL24:AR24"/>
    <mergeCell ref="P24:R24"/>
    <mergeCell ref="BE23:BK23"/>
    <mergeCell ref="BL23:BN23"/>
    <mergeCell ref="C24:N24"/>
    <mergeCell ref="AI25:AK25"/>
    <mergeCell ref="AL25:AR25"/>
    <mergeCell ref="AS25:AU25"/>
    <mergeCell ref="BS24:BU24"/>
    <mergeCell ref="BV24:CB24"/>
    <mergeCell ref="CC24:CD24"/>
    <mergeCell ref="P25:R25"/>
    <mergeCell ref="S25:T25"/>
    <mergeCell ref="AS24:AU24"/>
    <mergeCell ref="AV24:BB24"/>
    <mergeCell ref="BC24:BD24"/>
    <mergeCell ref="BE24:BK24"/>
    <mergeCell ref="BL24:BN24"/>
    <mergeCell ref="BO24:BR24"/>
    <mergeCell ref="S24:T24"/>
    <mergeCell ref="U24:AA24"/>
    <mergeCell ref="AB24:AD24"/>
    <mergeCell ref="AE24:AH24"/>
    <mergeCell ref="AI24:AK24"/>
    <mergeCell ref="C25:N25"/>
    <mergeCell ref="BV25:CB25"/>
    <mergeCell ref="CC25:CD25"/>
    <mergeCell ref="AV25:BB25"/>
    <mergeCell ref="BC25:BD25"/>
    <mergeCell ref="BE25:BK25"/>
    <mergeCell ref="BL25:BN25"/>
    <mergeCell ref="BO25:BR25"/>
    <mergeCell ref="BS25:BU25"/>
    <mergeCell ref="U25:AA25"/>
    <mergeCell ref="AB25:AD25"/>
    <mergeCell ref="AE25:AH25"/>
    <mergeCell ref="CC26:CD26"/>
    <mergeCell ref="P27:R27"/>
    <mergeCell ref="S27:T27"/>
    <mergeCell ref="U27:AA27"/>
    <mergeCell ref="AB27:AD27"/>
    <mergeCell ref="BC26:BD26"/>
    <mergeCell ref="BE26:BK26"/>
    <mergeCell ref="BL26:BN26"/>
    <mergeCell ref="BO26:BR26"/>
    <mergeCell ref="BS26:BU26"/>
    <mergeCell ref="BV26:CB26"/>
    <mergeCell ref="AB26:AD26"/>
    <mergeCell ref="AE26:AH26"/>
    <mergeCell ref="AI26:AK26"/>
    <mergeCell ref="AL26:AR26"/>
    <mergeCell ref="AS26:AU26"/>
    <mergeCell ref="AV26:BB26"/>
    <mergeCell ref="P26:R26"/>
    <mergeCell ref="S26:T26"/>
    <mergeCell ref="U26:AA26"/>
    <mergeCell ref="P28:R28"/>
    <mergeCell ref="BE27:BK27"/>
    <mergeCell ref="BL27:BN27"/>
    <mergeCell ref="BO27:BR27"/>
    <mergeCell ref="BS27:BU27"/>
    <mergeCell ref="BV27:CB27"/>
    <mergeCell ref="BS28:BU28"/>
    <mergeCell ref="BV28:CB28"/>
    <mergeCell ref="CC28:CD28"/>
    <mergeCell ref="CC27:CD27"/>
    <mergeCell ref="AE27:AH27"/>
    <mergeCell ref="AI27:AK27"/>
    <mergeCell ref="AL27:AR27"/>
    <mergeCell ref="AS27:AU27"/>
    <mergeCell ref="AV27:BB27"/>
    <mergeCell ref="BC27:BD27"/>
    <mergeCell ref="AS28:AU28"/>
    <mergeCell ref="AV28:BB28"/>
    <mergeCell ref="BC28:BD28"/>
    <mergeCell ref="BE28:BK28"/>
    <mergeCell ref="BL28:BN28"/>
    <mergeCell ref="BO28:BR28"/>
    <mergeCell ref="S28:T28"/>
    <mergeCell ref="U28:AA28"/>
    <mergeCell ref="AB28:AD28"/>
    <mergeCell ref="AE28:AH28"/>
    <mergeCell ref="AI28:AK28"/>
    <mergeCell ref="AL28:AR28"/>
    <mergeCell ref="BV29:CB29"/>
    <mergeCell ref="CC29:CD29"/>
    <mergeCell ref="P30:R30"/>
    <mergeCell ref="S30:T30"/>
    <mergeCell ref="U30:AA30"/>
    <mergeCell ref="AV29:BB29"/>
    <mergeCell ref="BC29:BD29"/>
    <mergeCell ref="BE29:BK29"/>
    <mergeCell ref="BL29:BN29"/>
    <mergeCell ref="BO29:BR29"/>
    <mergeCell ref="BS29:BU29"/>
    <mergeCell ref="U29:AA29"/>
    <mergeCell ref="AB29:AD29"/>
    <mergeCell ref="AE29:AH29"/>
    <mergeCell ref="AI29:AK29"/>
    <mergeCell ref="AL29:AR29"/>
    <mergeCell ref="AS29:AU29"/>
    <mergeCell ref="CC30:CD30"/>
    <mergeCell ref="BV30:CB30"/>
    <mergeCell ref="P29:R29"/>
    <mergeCell ref="S29:T29"/>
    <mergeCell ref="P31:R31"/>
    <mergeCell ref="S31:T31"/>
    <mergeCell ref="U31:AA31"/>
    <mergeCell ref="AB31:AD31"/>
    <mergeCell ref="BC30:BD30"/>
    <mergeCell ref="BE30:BK30"/>
    <mergeCell ref="BL30:BN30"/>
    <mergeCell ref="BO30:BR30"/>
    <mergeCell ref="BS30:BU30"/>
    <mergeCell ref="AB30:AD30"/>
    <mergeCell ref="AE30:AH30"/>
    <mergeCell ref="AI30:AK30"/>
    <mergeCell ref="AL30:AR30"/>
    <mergeCell ref="AS30:AU30"/>
    <mergeCell ref="AV30:BB30"/>
    <mergeCell ref="BE31:BK31"/>
    <mergeCell ref="BL31:BN31"/>
    <mergeCell ref="BO31:BR31"/>
    <mergeCell ref="BS31:BU31"/>
    <mergeCell ref="BV31:CB31"/>
    <mergeCell ref="CC31:CD31"/>
    <mergeCell ref="AE31:AH31"/>
    <mergeCell ref="AI31:AK31"/>
    <mergeCell ref="AL31:AR31"/>
    <mergeCell ref="AS31:AU31"/>
    <mergeCell ref="AV31:BB31"/>
    <mergeCell ref="BC31:BD31"/>
    <mergeCell ref="BW33:BY33"/>
    <mergeCell ref="F34:AE34"/>
    <mergeCell ref="AF34:AO34"/>
    <mergeCell ref="AP34:BF34"/>
    <mergeCell ref="BG34:BH34"/>
    <mergeCell ref="BI34:BY34"/>
    <mergeCell ref="F33:AE33"/>
    <mergeCell ref="AF33:AO33"/>
    <mergeCell ref="AP33:BF33"/>
    <mergeCell ref="BG33:BH33"/>
    <mergeCell ref="BI33:BO33"/>
    <mergeCell ref="BP33:BV33"/>
    <mergeCell ref="BW35:BY35"/>
    <mergeCell ref="F36:AE36"/>
    <mergeCell ref="AF36:AO36"/>
    <mergeCell ref="AP36:BF36"/>
    <mergeCell ref="BG36:BH36"/>
    <mergeCell ref="BI36:BO36"/>
    <mergeCell ref="BP36:BV36"/>
    <mergeCell ref="BW36:BY36"/>
    <mergeCell ref="F35:AE35"/>
    <mergeCell ref="AF35:AO35"/>
    <mergeCell ref="AP35:BF35"/>
    <mergeCell ref="BG35:BH35"/>
    <mergeCell ref="BI35:BO35"/>
    <mergeCell ref="BP35:BV35"/>
    <mergeCell ref="B39:N41"/>
    <mergeCell ref="O39:AF41"/>
    <mergeCell ref="AG39:BF39"/>
    <mergeCell ref="BG39:CD39"/>
    <mergeCell ref="AG40:BF40"/>
    <mergeCell ref="BG40:CD40"/>
    <mergeCell ref="AG41:AQ41"/>
    <mergeCell ref="AR41:BF41"/>
    <mergeCell ref="BG41:BP41"/>
    <mergeCell ref="BQ41:CD41"/>
    <mergeCell ref="BG42:BI43"/>
    <mergeCell ref="BJ42:BP42"/>
    <mergeCell ref="BQ42:CA43"/>
    <mergeCell ref="CB42:CD43"/>
    <mergeCell ref="BJ43:BP43"/>
    <mergeCell ref="B44:N44"/>
    <mergeCell ref="O44:U45"/>
    <mergeCell ref="V44:AC45"/>
    <mergeCell ref="AD44:AF45"/>
    <mergeCell ref="AG44:AI45"/>
    <mergeCell ref="B42:N43"/>
    <mergeCell ref="O42:AF43"/>
    <mergeCell ref="AG42:AI43"/>
    <mergeCell ref="AJ42:AQ43"/>
    <mergeCell ref="AR42:BC43"/>
    <mergeCell ref="BD42:BF43"/>
    <mergeCell ref="BD46:BF47"/>
    <mergeCell ref="BG46:BI47"/>
    <mergeCell ref="BJ46:BP46"/>
    <mergeCell ref="BQ46:CA47"/>
    <mergeCell ref="CB46:CD47"/>
    <mergeCell ref="BJ47:BP47"/>
    <mergeCell ref="CB44:CD45"/>
    <mergeCell ref="B45:N45"/>
    <mergeCell ref="BJ45:BP45"/>
    <mergeCell ref="B46:N47"/>
    <mergeCell ref="O46:U47"/>
    <mergeCell ref="V46:AC47"/>
    <mergeCell ref="AD46:AF47"/>
    <mergeCell ref="AG46:AI47"/>
    <mergeCell ref="AJ46:AQ47"/>
    <mergeCell ref="AR46:BC47"/>
    <mergeCell ref="AJ44:AQ45"/>
    <mergeCell ref="AR44:BC45"/>
    <mergeCell ref="BD44:BF45"/>
    <mergeCell ref="BG44:BI45"/>
    <mergeCell ref="BJ44:BP44"/>
    <mergeCell ref="BQ44:CA45"/>
    <mergeCell ref="D68:AL68"/>
    <mergeCell ref="D69:AL69"/>
    <mergeCell ref="D73:AN74"/>
    <mergeCell ref="BG49:BH49"/>
    <mergeCell ref="BI49:CA49"/>
    <mergeCell ref="CB49:CD49"/>
    <mergeCell ref="B50:K50"/>
    <mergeCell ref="L50:N50"/>
    <mergeCell ref="O50:AI50"/>
    <mergeCell ref="AJ50:BF50"/>
    <mergeCell ref="BG50:CD50"/>
    <mergeCell ref="B49:N49"/>
    <mergeCell ref="O49:P49"/>
    <mergeCell ref="Q49:AF49"/>
    <mergeCell ref="AG49:AI49"/>
    <mergeCell ref="AJ49:AK49"/>
    <mergeCell ref="AL49:BF49"/>
    <mergeCell ref="AY68:BW69"/>
  </mergeCells>
  <phoneticPr fontId="3"/>
  <conditionalFormatting sqref="P20:R31">
    <cfRule type="cellIs" dxfId="4" priority="5" operator="lessThan">
      <formula>17</formula>
    </cfRule>
  </conditionalFormatting>
  <conditionalFormatting sqref="BV20:CB31">
    <cfRule type="cellIs" dxfId="3" priority="4" operator="equal">
      <formula>"日数不足"</formula>
    </cfRule>
  </conditionalFormatting>
  <conditionalFormatting sqref="D73:AN74">
    <cfRule type="cellIs" dxfId="2" priority="3" operator="equal">
      <formula>"条件に該当しないため申出できません"</formula>
    </cfRule>
  </conditionalFormatting>
  <conditionalFormatting sqref="D69:AL69">
    <cfRule type="cellIs" dxfId="1" priority="2" operator="equal">
      <formula>"年間平均で算定"</formula>
    </cfRule>
  </conditionalFormatting>
  <conditionalFormatting sqref="D68:AL68">
    <cfRule type="cellIs" dxfId="0" priority="1" operator="equal">
      <formula>"従前の報酬月額で算定"</formula>
    </cfRule>
  </conditionalFormatting>
  <pageMargins left="3.937007874015748E-2" right="3.937007874015748E-2" top="0.47244094488188981" bottom="0.15748031496062992" header="0.19685039370078741" footer="0.11811023622047245"/>
  <pageSetup paperSize="9" scale="95" orientation="portrait" r:id="rId1"/>
  <headerFooter>
    <oddHeader>&amp;R（様式２）</oddHeader>
  </headerFooter>
  <rowBreaks count="1" manualBreakCount="1">
    <brk id="75" max="8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workbookViewId="0">
      <selection activeCell="I15" sqref="I15"/>
    </sheetView>
  </sheetViews>
  <sheetFormatPr defaultRowHeight="13.5"/>
  <cols>
    <col min="1" max="3" width="15.625" customWidth="1"/>
    <col min="4" max="6" width="8" bestFit="1" customWidth="1"/>
  </cols>
  <sheetData>
    <row r="1" spans="1:9" ht="15.75">
      <c r="A1" s="19" t="s">
        <v>85</v>
      </c>
      <c r="E1" s="19"/>
      <c r="F1" s="19"/>
      <c r="G1" s="19"/>
      <c r="H1" s="19"/>
      <c r="I1" s="19"/>
    </row>
    <row r="2" spans="1:9" ht="15.75">
      <c r="A2" s="19"/>
      <c r="B2" s="19"/>
      <c r="C2" s="19"/>
      <c r="D2" s="19"/>
      <c r="E2" s="19"/>
      <c r="F2" s="19"/>
    </row>
    <row r="3" spans="1:9" ht="14.25">
      <c r="A3" s="611" t="s">
        <v>51</v>
      </c>
      <c r="B3" s="612"/>
      <c r="C3" s="615" t="s">
        <v>52</v>
      </c>
      <c r="D3" s="617" t="s">
        <v>53</v>
      </c>
      <c r="E3" s="617"/>
      <c r="F3" s="618"/>
    </row>
    <row r="4" spans="1:9" ht="28.5">
      <c r="A4" s="613"/>
      <c r="B4" s="614"/>
      <c r="C4" s="616"/>
      <c r="D4" s="20" t="s">
        <v>54</v>
      </c>
      <c r="E4" s="21" t="s">
        <v>55</v>
      </c>
      <c r="F4" s="22" t="s">
        <v>56</v>
      </c>
    </row>
    <row r="5" spans="1:9" ht="14.25">
      <c r="A5" s="23">
        <v>0</v>
      </c>
      <c r="B5" s="24">
        <v>93000</v>
      </c>
      <c r="C5" s="25">
        <v>88000</v>
      </c>
      <c r="D5" s="26" t="s">
        <v>57</v>
      </c>
      <c r="E5" s="27" t="s">
        <v>57</v>
      </c>
      <c r="F5" s="28">
        <v>1</v>
      </c>
    </row>
    <row r="6" spans="1:9" ht="14.25">
      <c r="A6" s="23">
        <v>93000</v>
      </c>
      <c r="B6" s="29">
        <v>101000</v>
      </c>
      <c r="C6" s="30">
        <v>98000</v>
      </c>
      <c r="D6" s="31">
        <v>1</v>
      </c>
      <c r="E6" s="31">
        <v>1</v>
      </c>
      <c r="F6" s="32">
        <v>2</v>
      </c>
    </row>
    <row r="7" spans="1:9" ht="14.25">
      <c r="A7" s="33">
        <v>101000</v>
      </c>
      <c r="B7" s="34">
        <v>107000</v>
      </c>
      <c r="C7" s="35">
        <v>104000</v>
      </c>
      <c r="D7" s="36">
        <v>2</v>
      </c>
      <c r="E7" s="36">
        <v>2</v>
      </c>
      <c r="F7" s="37">
        <v>3</v>
      </c>
    </row>
    <row r="8" spans="1:9" ht="14.25">
      <c r="A8" s="33">
        <v>107000</v>
      </c>
      <c r="B8" s="34">
        <v>114000</v>
      </c>
      <c r="C8" s="35">
        <v>110000</v>
      </c>
      <c r="D8" s="36">
        <v>3</v>
      </c>
      <c r="E8" s="36">
        <v>3</v>
      </c>
      <c r="F8" s="37">
        <v>4</v>
      </c>
    </row>
    <row r="9" spans="1:9" ht="14.25">
      <c r="A9" s="33">
        <v>114000</v>
      </c>
      <c r="B9" s="34">
        <v>122000</v>
      </c>
      <c r="C9" s="35">
        <v>118000</v>
      </c>
      <c r="D9" s="36">
        <v>4</v>
      </c>
      <c r="E9" s="36">
        <v>4</v>
      </c>
      <c r="F9" s="37">
        <v>5</v>
      </c>
    </row>
    <row r="10" spans="1:9" ht="14.25">
      <c r="A10" s="38">
        <v>122000</v>
      </c>
      <c r="B10" s="39">
        <v>130000</v>
      </c>
      <c r="C10" s="40">
        <v>126000</v>
      </c>
      <c r="D10" s="36">
        <v>5</v>
      </c>
      <c r="E10" s="36">
        <v>5</v>
      </c>
      <c r="F10" s="37">
        <v>6</v>
      </c>
    </row>
    <row r="11" spans="1:9" ht="14.25">
      <c r="A11" s="23">
        <v>130000</v>
      </c>
      <c r="B11" s="29">
        <v>138000</v>
      </c>
      <c r="C11" s="41">
        <v>134000</v>
      </c>
      <c r="D11" s="31">
        <v>6</v>
      </c>
      <c r="E11" s="31">
        <v>6</v>
      </c>
      <c r="F11" s="32">
        <v>7</v>
      </c>
    </row>
    <row r="12" spans="1:9" ht="14.25">
      <c r="A12" s="33">
        <v>138000</v>
      </c>
      <c r="B12" s="34">
        <v>146000</v>
      </c>
      <c r="C12" s="35">
        <v>142000</v>
      </c>
      <c r="D12" s="36">
        <v>7</v>
      </c>
      <c r="E12" s="36">
        <v>7</v>
      </c>
      <c r="F12" s="37">
        <v>8</v>
      </c>
    </row>
    <row r="13" spans="1:9" ht="14.25">
      <c r="A13" s="33">
        <v>146000</v>
      </c>
      <c r="B13" s="34">
        <v>155000</v>
      </c>
      <c r="C13" s="35">
        <v>150000</v>
      </c>
      <c r="D13" s="36">
        <v>8</v>
      </c>
      <c r="E13" s="36">
        <v>8</v>
      </c>
      <c r="F13" s="37">
        <v>9</v>
      </c>
    </row>
    <row r="14" spans="1:9" ht="14.25">
      <c r="A14" s="33">
        <v>155000</v>
      </c>
      <c r="B14" s="34">
        <v>165000</v>
      </c>
      <c r="C14" s="35">
        <v>160000</v>
      </c>
      <c r="D14" s="36">
        <v>9</v>
      </c>
      <c r="E14" s="36">
        <v>9</v>
      </c>
      <c r="F14" s="37">
        <v>10</v>
      </c>
    </row>
    <row r="15" spans="1:9" ht="14.25">
      <c r="A15" s="38">
        <v>165000</v>
      </c>
      <c r="B15" s="39">
        <v>175000</v>
      </c>
      <c r="C15" s="40">
        <v>170000</v>
      </c>
      <c r="D15" s="36">
        <v>10</v>
      </c>
      <c r="E15" s="36">
        <v>10</v>
      </c>
      <c r="F15" s="37">
        <v>11</v>
      </c>
    </row>
    <row r="16" spans="1:9" ht="14.25">
      <c r="A16" s="23">
        <v>175000</v>
      </c>
      <c r="B16" s="29">
        <v>185000</v>
      </c>
      <c r="C16" s="41">
        <v>180000</v>
      </c>
      <c r="D16" s="31">
        <v>11</v>
      </c>
      <c r="E16" s="31">
        <v>11</v>
      </c>
      <c r="F16" s="32">
        <v>12</v>
      </c>
    </row>
    <row r="17" spans="1:6" ht="14.25">
      <c r="A17" s="33">
        <v>185000</v>
      </c>
      <c r="B17" s="34">
        <v>195000</v>
      </c>
      <c r="C17" s="35">
        <v>190000</v>
      </c>
      <c r="D17" s="36">
        <v>12</v>
      </c>
      <c r="E17" s="36">
        <v>12</v>
      </c>
      <c r="F17" s="37">
        <v>13</v>
      </c>
    </row>
    <row r="18" spans="1:6" ht="14.25">
      <c r="A18" s="33">
        <v>195000</v>
      </c>
      <c r="B18" s="34">
        <v>210000</v>
      </c>
      <c r="C18" s="35">
        <v>200000</v>
      </c>
      <c r="D18" s="36">
        <v>13</v>
      </c>
      <c r="E18" s="36">
        <v>13</v>
      </c>
      <c r="F18" s="37">
        <v>14</v>
      </c>
    </row>
    <row r="19" spans="1:6" ht="14.25">
      <c r="A19" s="33">
        <v>210000</v>
      </c>
      <c r="B19" s="34">
        <v>230000</v>
      </c>
      <c r="C19" s="35">
        <v>220000</v>
      </c>
      <c r="D19" s="36">
        <v>14</v>
      </c>
      <c r="E19" s="36">
        <v>14</v>
      </c>
      <c r="F19" s="37">
        <v>15</v>
      </c>
    </row>
    <row r="20" spans="1:6" ht="14.25">
      <c r="A20" s="38">
        <v>230000</v>
      </c>
      <c r="B20" s="39">
        <v>250000</v>
      </c>
      <c r="C20" s="40">
        <v>240000</v>
      </c>
      <c r="D20" s="36">
        <v>15</v>
      </c>
      <c r="E20" s="36">
        <v>15</v>
      </c>
      <c r="F20" s="37">
        <v>16</v>
      </c>
    </row>
    <row r="21" spans="1:6" ht="14.25">
      <c r="A21" s="23">
        <v>250000</v>
      </c>
      <c r="B21" s="29">
        <v>270000</v>
      </c>
      <c r="C21" s="41">
        <v>260000</v>
      </c>
      <c r="D21" s="31">
        <v>16</v>
      </c>
      <c r="E21" s="31">
        <v>16</v>
      </c>
      <c r="F21" s="32">
        <v>17</v>
      </c>
    </row>
    <row r="22" spans="1:6" ht="14.25">
      <c r="A22" s="33">
        <v>270000</v>
      </c>
      <c r="B22" s="34">
        <v>290000</v>
      </c>
      <c r="C22" s="35">
        <v>280000</v>
      </c>
      <c r="D22" s="36">
        <v>17</v>
      </c>
      <c r="E22" s="36">
        <v>17</v>
      </c>
      <c r="F22" s="37">
        <v>18</v>
      </c>
    </row>
    <row r="23" spans="1:6" ht="14.25">
      <c r="A23" s="33">
        <v>290000</v>
      </c>
      <c r="B23" s="34">
        <v>310000</v>
      </c>
      <c r="C23" s="35">
        <v>300000</v>
      </c>
      <c r="D23" s="36">
        <v>18</v>
      </c>
      <c r="E23" s="36">
        <v>18</v>
      </c>
      <c r="F23" s="37">
        <v>19</v>
      </c>
    </row>
    <row r="24" spans="1:6" ht="14.25">
      <c r="A24" s="33">
        <v>310000</v>
      </c>
      <c r="B24" s="34">
        <v>330000</v>
      </c>
      <c r="C24" s="35">
        <v>320000</v>
      </c>
      <c r="D24" s="36">
        <v>19</v>
      </c>
      <c r="E24" s="36">
        <v>19</v>
      </c>
      <c r="F24" s="37">
        <v>20</v>
      </c>
    </row>
    <row r="25" spans="1:6" ht="14.25">
      <c r="A25" s="38">
        <v>330000</v>
      </c>
      <c r="B25" s="39">
        <v>350000</v>
      </c>
      <c r="C25" s="40">
        <v>340000</v>
      </c>
      <c r="D25" s="36">
        <v>20</v>
      </c>
      <c r="E25" s="36">
        <v>20</v>
      </c>
      <c r="F25" s="37">
        <v>21</v>
      </c>
    </row>
    <row r="26" spans="1:6" ht="14.25">
      <c r="A26" s="23">
        <v>350000</v>
      </c>
      <c r="B26" s="29">
        <v>370000</v>
      </c>
      <c r="C26" s="41">
        <v>360000</v>
      </c>
      <c r="D26" s="31">
        <v>21</v>
      </c>
      <c r="E26" s="31">
        <v>21</v>
      </c>
      <c r="F26" s="32">
        <v>22</v>
      </c>
    </row>
    <row r="27" spans="1:6" ht="14.25">
      <c r="A27" s="33">
        <v>370000</v>
      </c>
      <c r="B27" s="34">
        <v>395000</v>
      </c>
      <c r="C27" s="35">
        <v>380000</v>
      </c>
      <c r="D27" s="36">
        <v>22</v>
      </c>
      <c r="E27" s="36">
        <v>22</v>
      </c>
      <c r="F27" s="37">
        <v>23</v>
      </c>
    </row>
    <row r="28" spans="1:6" ht="14.25">
      <c r="A28" s="33">
        <v>395000</v>
      </c>
      <c r="B28" s="34">
        <v>425000</v>
      </c>
      <c r="C28" s="35">
        <v>410000</v>
      </c>
      <c r="D28" s="36">
        <v>23</v>
      </c>
      <c r="E28" s="36">
        <v>23</v>
      </c>
      <c r="F28" s="37">
        <v>24</v>
      </c>
    </row>
    <row r="29" spans="1:6" ht="14.25">
      <c r="A29" s="33">
        <v>425000</v>
      </c>
      <c r="B29" s="34">
        <v>455000</v>
      </c>
      <c r="C29" s="35">
        <v>440000</v>
      </c>
      <c r="D29" s="36">
        <v>24</v>
      </c>
      <c r="E29" s="36">
        <v>24</v>
      </c>
      <c r="F29" s="37">
        <v>25</v>
      </c>
    </row>
    <row r="30" spans="1:6" ht="14.25">
      <c r="A30" s="38">
        <v>455000</v>
      </c>
      <c r="B30" s="39">
        <v>485000</v>
      </c>
      <c r="C30" s="40">
        <v>470000</v>
      </c>
      <c r="D30" s="36">
        <v>25</v>
      </c>
      <c r="E30" s="36">
        <v>25</v>
      </c>
      <c r="F30" s="37">
        <v>26</v>
      </c>
    </row>
    <row r="31" spans="1:6" ht="14.25">
      <c r="A31" s="23">
        <v>485000</v>
      </c>
      <c r="B31" s="29">
        <v>515000</v>
      </c>
      <c r="C31" s="41">
        <v>500000</v>
      </c>
      <c r="D31" s="31">
        <v>26</v>
      </c>
      <c r="E31" s="31">
        <v>26</v>
      </c>
      <c r="F31" s="32">
        <v>27</v>
      </c>
    </row>
    <row r="32" spans="1:6" ht="14.25">
      <c r="A32" s="33">
        <v>515000</v>
      </c>
      <c r="B32" s="34">
        <v>545000</v>
      </c>
      <c r="C32" s="35">
        <v>530000</v>
      </c>
      <c r="D32" s="36">
        <v>27</v>
      </c>
      <c r="E32" s="36">
        <v>27</v>
      </c>
      <c r="F32" s="37">
        <v>28</v>
      </c>
    </row>
    <row r="33" spans="1:6" ht="14.25">
      <c r="A33" s="33">
        <v>545000</v>
      </c>
      <c r="B33" s="34">
        <v>575000</v>
      </c>
      <c r="C33" s="35">
        <v>560000</v>
      </c>
      <c r="D33" s="36">
        <v>28</v>
      </c>
      <c r="E33" s="36">
        <v>28</v>
      </c>
      <c r="F33" s="37">
        <v>29</v>
      </c>
    </row>
    <row r="34" spans="1:6" ht="14.25">
      <c r="A34" s="33">
        <v>575000</v>
      </c>
      <c r="B34" s="34">
        <v>605000</v>
      </c>
      <c r="C34" s="35">
        <v>590000</v>
      </c>
      <c r="D34" s="36">
        <v>29</v>
      </c>
      <c r="E34" s="36">
        <v>29</v>
      </c>
      <c r="F34" s="37">
        <v>30</v>
      </c>
    </row>
    <row r="35" spans="1:6" ht="14.25">
      <c r="A35" s="42">
        <v>605000</v>
      </c>
      <c r="B35" s="43">
        <v>635000</v>
      </c>
      <c r="C35" s="44">
        <v>620000</v>
      </c>
      <c r="D35" s="36">
        <v>30</v>
      </c>
      <c r="E35" s="36">
        <v>30</v>
      </c>
      <c r="F35" s="37">
        <v>31</v>
      </c>
    </row>
    <row r="36" spans="1:6" ht="14.25">
      <c r="A36" s="45">
        <v>635000</v>
      </c>
      <c r="B36" s="46">
        <v>665000</v>
      </c>
      <c r="C36" s="30">
        <v>650000</v>
      </c>
      <c r="D36" s="31">
        <v>31</v>
      </c>
      <c r="E36" s="47" t="s">
        <v>57</v>
      </c>
      <c r="F36" s="48" t="s">
        <v>57</v>
      </c>
    </row>
    <row r="37" spans="1:6" ht="14.25">
      <c r="A37" s="49">
        <v>665000</v>
      </c>
      <c r="B37" s="50">
        <v>695000</v>
      </c>
      <c r="C37" s="51">
        <v>680000</v>
      </c>
      <c r="D37" s="36">
        <v>32</v>
      </c>
      <c r="E37" s="52" t="s">
        <v>57</v>
      </c>
      <c r="F37" s="53" t="s">
        <v>57</v>
      </c>
    </row>
    <row r="38" spans="1:6" ht="14.25">
      <c r="A38" s="49">
        <v>695000</v>
      </c>
      <c r="B38" s="50">
        <v>730000</v>
      </c>
      <c r="C38" s="51">
        <v>710000</v>
      </c>
      <c r="D38" s="36">
        <v>33</v>
      </c>
      <c r="E38" s="52" t="s">
        <v>57</v>
      </c>
      <c r="F38" s="53" t="s">
        <v>57</v>
      </c>
    </row>
    <row r="39" spans="1:6" ht="14.25">
      <c r="A39" s="49">
        <v>730000</v>
      </c>
      <c r="B39" s="50">
        <v>770000</v>
      </c>
      <c r="C39" s="51">
        <v>750000</v>
      </c>
      <c r="D39" s="36">
        <v>34</v>
      </c>
      <c r="E39" s="52" t="s">
        <v>57</v>
      </c>
      <c r="F39" s="53" t="s">
        <v>57</v>
      </c>
    </row>
    <row r="40" spans="1:6" ht="14.25">
      <c r="A40" s="54">
        <v>770000</v>
      </c>
      <c r="B40" s="55">
        <v>810000</v>
      </c>
      <c r="C40" s="56">
        <v>790000</v>
      </c>
      <c r="D40" s="36">
        <v>35</v>
      </c>
      <c r="E40" s="57" t="s">
        <v>57</v>
      </c>
      <c r="F40" s="58" t="s">
        <v>57</v>
      </c>
    </row>
    <row r="41" spans="1:6" ht="14.25">
      <c r="A41" s="45">
        <v>810000</v>
      </c>
      <c r="B41" s="46">
        <v>855000</v>
      </c>
      <c r="C41" s="30">
        <v>830000</v>
      </c>
      <c r="D41" s="31">
        <v>36</v>
      </c>
      <c r="E41" s="47" t="s">
        <v>57</v>
      </c>
      <c r="F41" s="48" t="s">
        <v>57</v>
      </c>
    </row>
    <row r="42" spans="1:6" ht="14.25">
      <c r="A42" s="49">
        <v>855000</v>
      </c>
      <c r="B42" s="50">
        <v>905000</v>
      </c>
      <c r="C42" s="51">
        <v>880000</v>
      </c>
      <c r="D42" s="36">
        <v>37</v>
      </c>
      <c r="E42" s="52" t="s">
        <v>57</v>
      </c>
      <c r="F42" s="53" t="s">
        <v>57</v>
      </c>
    </row>
    <row r="43" spans="1:6" ht="14.25">
      <c r="A43" s="59">
        <v>905000</v>
      </c>
      <c r="B43" s="60">
        <v>955000</v>
      </c>
      <c r="C43" s="44">
        <v>930000</v>
      </c>
      <c r="D43" s="36">
        <v>38</v>
      </c>
      <c r="E43" s="61" t="s">
        <v>57</v>
      </c>
      <c r="F43" s="62" t="s">
        <v>57</v>
      </c>
    </row>
    <row r="44" spans="1:6" ht="14.25">
      <c r="A44" s="63">
        <v>955000</v>
      </c>
      <c r="B44" s="64">
        <v>1005000</v>
      </c>
      <c r="C44" s="65">
        <v>980000</v>
      </c>
      <c r="D44" s="36">
        <v>39</v>
      </c>
      <c r="E44" s="66" t="s">
        <v>57</v>
      </c>
      <c r="F44" s="67" t="s">
        <v>57</v>
      </c>
    </row>
    <row r="45" spans="1:6" ht="14.25">
      <c r="A45" s="54">
        <v>1005000</v>
      </c>
      <c r="B45" s="55">
        <v>1055000</v>
      </c>
      <c r="C45" s="56">
        <v>1030000</v>
      </c>
      <c r="D45" s="36">
        <v>40</v>
      </c>
      <c r="E45" s="57" t="s">
        <v>57</v>
      </c>
      <c r="F45" s="58" t="s">
        <v>57</v>
      </c>
    </row>
    <row r="46" spans="1:6" ht="14.25">
      <c r="A46" s="45">
        <v>1055000</v>
      </c>
      <c r="B46" s="46">
        <v>1115000</v>
      </c>
      <c r="C46" s="30">
        <v>1090000</v>
      </c>
      <c r="D46" s="31">
        <v>41</v>
      </c>
      <c r="E46" s="47" t="s">
        <v>57</v>
      </c>
      <c r="F46" s="48" t="s">
        <v>57</v>
      </c>
    </row>
    <row r="47" spans="1:6" ht="14.25">
      <c r="A47" s="49">
        <v>1115000</v>
      </c>
      <c r="B47" s="50">
        <v>1175000</v>
      </c>
      <c r="C47" s="51">
        <v>1150000</v>
      </c>
      <c r="D47" s="36">
        <v>42</v>
      </c>
      <c r="E47" s="52" t="s">
        <v>57</v>
      </c>
      <c r="F47" s="53" t="s">
        <v>57</v>
      </c>
    </row>
    <row r="48" spans="1:6" ht="14.25">
      <c r="A48" s="49">
        <v>1175000</v>
      </c>
      <c r="B48" s="50">
        <v>1235000</v>
      </c>
      <c r="C48" s="51">
        <v>1210000</v>
      </c>
      <c r="D48" s="36">
        <v>43</v>
      </c>
      <c r="E48" s="52" t="s">
        <v>57</v>
      </c>
      <c r="F48" s="53" t="s">
        <v>57</v>
      </c>
    </row>
    <row r="49" spans="1:6" ht="14.25">
      <c r="A49" s="49">
        <v>1235000</v>
      </c>
      <c r="B49" s="50">
        <v>1295000</v>
      </c>
      <c r="C49" s="51">
        <v>1270000</v>
      </c>
      <c r="D49" s="36">
        <v>44</v>
      </c>
      <c r="E49" s="52" t="s">
        <v>57</v>
      </c>
      <c r="F49" s="53" t="s">
        <v>57</v>
      </c>
    </row>
    <row r="50" spans="1:6" ht="14.25">
      <c r="A50" s="54">
        <v>1295000</v>
      </c>
      <c r="B50" s="55">
        <v>1355000</v>
      </c>
      <c r="C50" s="56">
        <v>1330000</v>
      </c>
      <c r="D50" s="36">
        <v>45</v>
      </c>
      <c r="E50" s="57" t="s">
        <v>57</v>
      </c>
      <c r="F50" s="58" t="s">
        <v>57</v>
      </c>
    </row>
    <row r="51" spans="1:6" ht="24">
      <c r="A51" s="68">
        <v>1355000</v>
      </c>
      <c r="B51" s="69"/>
      <c r="C51" s="70">
        <v>1390000</v>
      </c>
      <c r="D51" s="71">
        <v>46</v>
      </c>
      <c r="E51" s="27" t="s">
        <v>57</v>
      </c>
      <c r="F51" s="72" t="s">
        <v>57</v>
      </c>
    </row>
  </sheetData>
  <sheetProtection sheet="1" objects="1" scenarios="1"/>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①1月当たり通勤手当算出入力</vt:lpstr>
      <vt:lpstr>②差額支給内訳入力用</vt:lpstr>
      <vt:lpstr>③最終入力</vt:lpstr>
      <vt:lpstr>同意書（提出用）</vt:lpstr>
      <vt:lpstr>等級・標準報酬月額表</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2020-03-24T05:45:56Z</cp:lastPrinted>
  <dcterms:created xsi:type="dcterms:W3CDTF">2019-01-23T08:29:10Z</dcterms:created>
  <dcterms:modified xsi:type="dcterms:W3CDTF">2021-12-03T01:20:23Z</dcterms:modified>
</cp:coreProperties>
</file>